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gan\Dropbox\Megan REACH\REACH Reporting\00_Validation\01_Validated\IRQ\"/>
    </mc:Choice>
  </mc:AlternateContent>
  <bookViews>
    <workbookView xWindow="4680" yWindow="60" windowWidth="10680" windowHeight="8090" activeTab="3"/>
  </bookViews>
  <sheets>
    <sheet name="Family Profile" sheetId="8" r:id="rId1"/>
    <sheet name="Protection" sheetId="7" r:id="rId2"/>
    <sheet name="Needs" sheetId="6" r:id="rId3"/>
    <sheet name="Assistance" sheetId="10" r:id="rId4"/>
    <sheet name="Shelter" sheetId="5" r:id="rId5"/>
    <sheet name="NFI" sheetId="4" r:id="rId6"/>
    <sheet name="Food Security" sheetId="3" r:id="rId7"/>
    <sheet name="WASH" sheetId="14" r:id="rId8"/>
    <sheet name="Livelihoods" sheetId="9" r:id="rId9"/>
    <sheet name="Education" sheetId="12" r:id="rId10"/>
    <sheet name="Health" sheetId="11" r:id="rId11"/>
    <sheet name="Communication" sheetId="13" r:id="rId12"/>
    <sheet name="Sample" sheetId="15" r:id="rId13"/>
  </sheets>
  <calcPr calcId="152511"/>
  <pivotCaches>
    <pivotCache cacheId="0" r:id="rId14"/>
    <pivotCache cacheId="1" r:id="rId15"/>
  </pivotCaches>
</workbook>
</file>

<file path=xl/calcChain.xml><?xml version="1.0" encoding="utf-8"?>
<calcChain xmlns="http://schemas.openxmlformats.org/spreadsheetml/2006/main">
  <c r="AI67" i="4" l="1"/>
  <c r="AH67" i="4"/>
  <c r="AG67" i="4"/>
  <c r="AF67" i="4"/>
  <c r="AE67" i="4"/>
  <c r="AC67" i="4"/>
  <c r="AB67" i="4"/>
  <c r="AA67" i="4"/>
  <c r="Z67" i="4"/>
  <c r="Y67" i="4"/>
  <c r="AI66" i="4"/>
  <c r="AH66" i="4"/>
  <c r="AG66" i="4"/>
  <c r="AF66" i="4"/>
  <c r="AE66" i="4"/>
  <c r="AC66" i="4"/>
  <c r="AB66" i="4"/>
  <c r="AA66" i="4"/>
  <c r="Z66" i="4"/>
  <c r="Y66" i="4"/>
  <c r="AI64" i="4"/>
  <c r="AH64" i="4"/>
  <c r="AG64" i="4"/>
  <c r="AF64" i="4"/>
  <c r="AE64" i="4"/>
  <c r="AC64" i="4"/>
  <c r="AB64" i="4"/>
  <c r="AA64" i="4"/>
  <c r="Z64" i="4"/>
  <c r="Y64" i="4"/>
  <c r="AI63" i="4"/>
  <c r="AH63" i="4"/>
  <c r="AG63" i="4"/>
  <c r="AF63" i="4"/>
  <c r="AE63" i="4"/>
  <c r="AC63" i="4"/>
  <c r="AB63" i="4"/>
  <c r="AA63" i="4"/>
  <c r="Z63" i="4"/>
  <c r="Y63" i="4"/>
  <c r="AI62" i="4"/>
  <c r="AH62" i="4"/>
  <c r="AG62" i="4"/>
  <c r="AF62" i="4"/>
  <c r="AE62" i="4"/>
  <c r="AC62" i="4"/>
  <c r="AB62" i="4"/>
  <c r="AA62" i="4"/>
  <c r="Z62" i="4"/>
  <c r="Y62" i="4"/>
  <c r="AI61" i="4"/>
  <c r="AH61" i="4"/>
  <c r="AG61" i="4"/>
  <c r="AF61" i="4"/>
  <c r="AE61" i="4"/>
  <c r="AC61" i="4"/>
  <c r="AB61" i="4"/>
  <c r="AA61" i="4"/>
  <c r="Z61" i="4"/>
  <c r="Y61" i="4"/>
  <c r="AI60" i="4"/>
  <c r="AH60" i="4"/>
  <c r="AG60" i="4"/>
  <c r="AF60" i="4"/>
  <c r="AE60" i="4"/>
  <c r="AC60" i="4"/>
  <c r="AB60" i="4"/>
  <c r="AA60" i="4"/>
  <c r="Z60" i="4"/>
  <c r="Y60" i="4"/>
  <c r="AI59" i="4"/>
  <c r="AH59" i="4"/>
  <c r="AG59" i="4"/>
  <c r="AF59" i="4"/>
  <c r="AE59" i="4"/>
  <c r="AC59" i="4"/>
  <c r="AB59" i="4"/>
  <c r="AA59" i="4"/>
  <c r="Z59" i="4"/>
  <c r="Y59" i="4"/>
  <c r="AI58" i="4"/>
  <c r="AH58" i="4"/>
  <c r="AG58" i="4"/>
  <c r="AF58" i="4"/>
  <c r="AE58" i="4"/>
  <c r="AC58" i="4"/>
  <c r="AB58" i="4"/>
  <c r="AA58" i="4"/>
  <c r="Z58" i="4"/>
  <c r="Y58" i="4"/>
  <c r="AI57" i="4"/>
  <c r="AH57" i="4"/>
  <c r="AG57" i="4"/>
  <c r="AF57" i="4"/>
  <c r="AE57" i="4"/>
  <c r="AC57" i="4"/>
  <c r="AB57" i="4"/>
  <c r="AA57" i="4"/>
  <c r="Z57" i="4"/>
  <c r="Y57" i="4"/>
  <c r="AI55" i="4"/>
  <c r="AH55" i="4"/>
  <c r="AG55" i="4"/>
  <c r="AF55" i="4"/>
  <c r="AE55" i="4"/>
  <c r="AC55" i="4"/>
  <c r="AB55" i="4"/>
  <c r="AA55" i="4"/>
  <c r="Z55" i="4"/>
  <c r="Y55" i="4"/>
  <c r="AI54" i="4"/>
  <c r="AH54" i="4"/>
  <c r="AG54" i="4"/>
  <c r="AF54" i="4"/>
  <c r="AE54" i="4"/>
  <c r="AC54" i="4"/>
  <c r="AB54" i="4"/>
  <c r="AA54" i="4"/>
  <c r="Z54" i="4"/>
  <c r="Y54" i="4"/>
  <c r="AI53" i="4"/>
  <c r="AH53" i="4"/>
  <c r="AG53" i="4"/>
  <c r="AF53" i="4"/>
  <c r="AE53" i="4"/>
  <c r="AC53" i="4"/>
  <c r="AB53" i="4"/>
  <c r="AA53" i="4"/>
  <c r="Z53" i="4"/>
  <c r="Y53" i="4"/>
  <c r="AI52" i="4"/>
  <c r="AH52" i="4"/>
  <c r="AG52" i="4"/>
  <c r="AF52" i="4"/>
  <c r="AE52" i="4"/>
  <c r="AC52" i="4"/>
  <c r="AB52" i="4"/>
  <c r="AA52" i="4"/>
  <c r="Z52" i="4"/>
  <c r="Y52" i="4"/>
  <c r="AI50" i="4"/>
  <c r="AH50" i="4"/>
  <c r="AG50" i="4"/>
  <c r="AF50" i="4"/>
  <c r="AE50" i="4"/>
  <c r="AC50" i="4"/>
  <c r="AB50" i="4"/>
  <c r="AA50" i="4"/>
  <c r="Z50" i="4"/>
  <c r="Y50" i="4"/>
  <c r="AI49" i="4"/>
  <c r="AH49" i="4"/>
  <c r="AG49" i="4"/>
  <c r="AF49" i="4"/>
  <c r="AE49" i="4"/>
  <c r="AC49" i="4"/>
  <c r="AB49" i="4"/>
  <c r="AA49" i="4"/>
  <c r="Z49" i="4"/>
  <c r="Y49" i="4"/>
  <c r="AI47" i="4"/>
  <c r="AH47" i="4"/>
  <c r="AG47" i="4"/>
  <c r="AF47" i="4"/>
  <c r="AE47" i="4"/>
  <c r="AC47" i="4"/>
  <c r="AB47" i="4"/>
  <c r="AA47" i="4"/>
  <c r="Z47" i="4"/>
  <c r="Y47" i="4"/>
  <c r="AI46" i="4"/>
  <c r="AH46" i="4"/>
  <c r="AG46" i="4"/>
  <c r="AF46" i="4"/>
  <c r="AE46" i="4"/>
  <c r="AC46" i="4"/>
  <c r="AB46" i="4"/>
  <c r="AA46" i="4"/>
  <c r="Z46" i="4"/>
  <c r="Y46" i="4"/>
  <c r="AI45" i="4"/>
  <c r="AH45" i="4"/>
  <c r="AG45" i="4"/>
  <c r="AF45" i="4"/>
  <c r="AE45" i="4"/>
  <c r="AC45" i="4"/>
  <c r="AB45" i="4"/>
  <c r="AA45" i="4"/>
  <c r="Z45" i="4"/>
  <c r="Y45" i="4"/>
  <c r="AI44" i="4"/>
  <c r="AH44" i="4"/>
  <c r="AG44" i="4"/>
  <c r="AF44" i="4"/>
  <c r="AE44" i="4"/>
  <c r="AC44" i="4"/>
  <c r="AB44" i="4"/>
  <c r="AA44" i="4"/>
  <c r="Z44" i="4"/>
  <c r="Y44" i="4"/>
  <c r="W67" i="4"/>
  <c r="V67" i="4"/>
  <c r="U67" i="4"/>
  <c r="T67" i="4"/>
  <c r="S67" i="4"/>
  <c r="W66" i="4"/>
  <c r="V66" i="4"/>
  <c r="U66" i="4"/>
  <c r="T66" i="4"/>
  <c r="S66" i="4"/>
  <c r="W64" i="4"/>
  <c r="V64" i="4"/>
  <c r="U64" i="4"/>
  <c r="T64" i="4"/>
  <c r="S64" i="4"/>
  <c r="W63" i="4"/>
  <c r="V63" i="4"/>
  <c r="U63" i="4"/>
  <c r="T63" i="4"/>
  <c r="S63" i="4"/>
  <c r="W62" i="4"/>
  <c r="V62" i="4"/>
  <c r="U62" i="4"/>
  <c r="T62" i="4"/>
  <c r="S62" i="4"/>
  <c r="W61" i="4"/>
  <c r="V61" i="4"/>
  <c r="U61" i="4"/>
  <c r="T61" i="4"/>
  <c r="S61" i="4"/>
  <c r="W60" i="4"/>
  <c r="V60" i="4"/>
  <c r="U60" i="4"/>
  <c r="T60" i="4"/>
  <c r="S60" i="4"/>
  <c r="W59" i="4"/>
  <c r="V59" i="4"/>
  <c r="U59" i="4"/>
  <c r="T59" i="4"/>
  <c r="S59" i="4"/>
  <c r="W58" i="4"/>
  <c r="V58" i="4"/>
  <c r="U58" i="4"/>
  <c r="T58" i="4"/>
  <c r="S58" i="4"/>
  <c r="W57" i="4"/>
  <c r="V57" i="4"/>
  <c r="U57" i="4"/>
  <c r="T57" i="4"/>
  <c r="S57" i="4"/>
  <c r="W55" i="4"/>
  <c r="V55" i="4"/>
  <c r="U55" i="4"/>
  <c r="T55" i="4"/>
  <c r="S55" i="4"/>
  <c r="W54" i="4"/>
  <c r="V54" i="4"/>
  <c r="U54" i="4"/>
  <c r="T54" i="4"/>
  <c r="S54" i="4"/>
  <c r="W53" i="4"/>
  <c r="V53" i="4"/>
  <c r="U53" i="4"/>
  <c r="T53" i="4"/>
  <c r="S53" i="4"/>
  <c r="W52" i="4"/>
  <c r="V52" i="4"/>
  <c r="U52" i="4"/>
  <c r="T52" i="4"/>
  <c r="S52" i="4"/>
  <c r="W50" i="4"/>
  <c r="V50" i="4"/>
  <c r="U50" i="4"/>
  <c r="T50" i="4"/>
  <c r="S50" i="4"/>
  <c r="W49" i="4"/>
  <c r="V49" i="4"/>
  <c r="U49" i="4"/>
  <c r="T49" i="4"/>
  <c r="S49" i="4"/>
  <c r="W47" i="4"/>
  <c r="V47" i="4"/>
  <c r="U47" i="4"/>
  <c r="T47" i="4"/>
  <c r="S47" i="4"/>
  <c r="W46" i="4"/>
  <c r="V46" i="4"/>
  <c r="U46" i="4"/>
  <c r="T46" i="4"/>
  <c r="S46" i="4"/>
  <c r="W45" i="4"/>
  <c r="V45" i="4"/>
  <c r="U45" i="4"/>
  <c r="T45" i="4"/>
  <c r="S45" i="4"/>
  <c r="W44" i="4"/>
  <c r="V44" i="4"/>
  <c r="U44" i="4"/>
  <c r="T44" i="4"/>
  <c r="S44" i="4"/>
  <c r="K5" i="4"/>
  <c r="AH35" i="4" s="1"/>
  <c r="K4" i="4"/>
  <c r="AF35" i="4" s="1"/>
  <c r="K44" i="4"/>
  <c r="K45" i="4"/>
  <c r="K46" i="4"/>
  <c r="K47" i="4"/>
  <c r="K49" i="4"/>
  <c r="K50" i="4"/>
  <c r="K52" i="4"/>
  <c r="K53" i="4"/>
  <c r="K54" i="4"/>
  <c r="K55" i="4"/>
  <c r="K57" i="4"/>
  <c r="K58" i="4"/>
  <c r="K59" i="4"/>
  <c r="K60" i="4"/>
  <c r="K61" i="4"/>
  <c r="K62" i="4"/>
  <c r="K63" i="4"/>
  <c r="K64" i="4"/>
  <c r="K66" i="4"/>
  <c r="K67" i="4"/>
  <c r="K6" i="4"/>
  <c r="K7" i="4"/>
  <c r="K9" i="4"/>
  <c r="K10" i="4"/>
  <c r="K12" i="4"/>
  <c r="AH36" i="4" s="1"/>
  <c r="K13" i="4"/>
  <c r="K14" i="4"/>
  <c r="AF36" i="4" s="1"/>
  <c r="K15" i="4"/>
  <c r="AE36" i="4" s="1"/>
  <c r="K17" i="4"/>
  <c r="AF37" i="4" s="1"/>
  <c r="K18" i="4"/>
  <c r="K19" i="4"/>
  <c r="AH37" i="4" s="1"/>
  <c r="K20" i="4"/>
  <c r="AB37" i="4" s="1"/>
  <c r="K21" i="4"/>
  <c r="K22" i="4"/>
  <c r="K23" i="4"/>
  <c r="K24" i="4"/>
  <c r="K26" i="4"/>
  <c r="K27" i="4"/>
  <c r="G35" i="4"/>
  <c r="G36" i="4"/>
  <c r="G37" i="4"/>
  <c r="U36" i="4" l="1"/>
  <c r="AB35" i="4"/>
  <c r="Z36" i="4"/>
  <c r="AI36" i="4"/>
  <c r="AG37" i="4"/>
  <c r="S35" i="4"/>
  <c r="V36" i="4"/>
  <c r="AC35" i="4"/>
  <c r="AC37" i="4"/>
  <c r="G39" i="4"/>
  <c r="T35" i="4"/>
  <c r="S36" i="4"/>
  <c r="W36" i="4"/>
  <c r="V37" i="4"/>
  <c r="Z35" i="4"/>
  <c r="AE35" i="4"/>
  <c r="AI35" i="4"/>
  <c r="AB36" i="4"/>
  <c r="AG36" i="4"/>
  <c r="Z37" i="4"/>
  <c r="AE37" i="4"/>
  <c r="AI37" i="4"/>
  <c r="V35" i="4"/>
  <c r="T37" i="4"/>
  <c r="AG35" i="4"/>
  <c r="W35" i="4"/>
  <c r="U37" i="4"/>
  <c r="Y35" i="4"/>
  <c r="AA36" i="4"/>
  <c r="Y37" i="4"/>
  <c r="U35" i="4"/>
  <c r="T36" i="4"/>
  <c r="S37" i="4"/>
  <c r="W37" i="4"/>
  <c r="AA35" i="4"/>
  <c r="Y36" i="4"/>
  <c r="AC36" i="4"/>
  <c r="AA37" i="4"/>
  <c r="K76" i="4" l="1"/>
  <c r="K75" i="4"/>
  <c r="K35" i="4"/>
  <c r="K77" i="4"/>
  <c r="K36" i="4"/>
  <c r="K37" i="4"/>
  <c r="AW67" i="13"/>
  <c r="AS67" i="13"/>
  <c r="AL67" i="13"/>
  <c r="AK67" i="13"/>
  <c r="AF67" i="13"/>
  <c r="AZ66" i="13"/>
  <c r="AM66" i="13"/>
  <c r="AL66" i="13"/>
  <c r="AV64" i="13"/>
  <c r="AS64" i="13"/>
  <c r="AG64" i="13"/>
  <c r="AF64" i="13"/>
  <c r="AN63" i="13"/>
  <c r="AM63" i="13"/>
  <c r="AW62" i="13"/>
  <c r="AT62" i="13"/>
  <c r="AH62" i="13"/>
  <c r="AG62" i="13"/>
  <c r="AN61" i="13"/>
  <c r="AV60" i="13"/>
  <c r="AH60" i="13"/>
  <c r="AP59" i="13"/>
  <c r="AW58" i="13"/>
  <c r="AJ58" i="13"/>
  <c r="AQ57" i="13"/>
  <c r="AX55" i="13"/>
  <c r="AK55" i="13"/>
  <c r="AR54" i="13"/>
  <c r="AZ53" i="13"/>
  <c r="AL53" i="13"/>
  <c r="AT52" i="13"/>
  <c r="BA50" i="13"/>
  <c r="AN50" i="13"/>
  <c r="AW49" i="13"/>
  <c r="AL49" i="13"/>
  <c r="AX47" i="13"/>
  <c r="AM47" i="13"/>
  <c r="AX46" i="13"/>
  <c r="AN46" i="13"/>
  <c r="AY45" i="13"/>
  <c r="AN45" i="13"/>
  <c r="AZ44" i="13"/>
  <c r="AO44" i="13"/>
  <c r="BZ67" i="13"/>
  <c r="BZ63" i="13"/>
  <c r="BY63" i="13"/>
  <c r="CA59" i="13"/>
  <c r="BZ59" i="13"/>
  <c r="BZ55" i="13"/>
  <c r="CA54" i="13"/>
  <c r="CA50" i="13"/>
  <c r="BZ50" i="13"/>
  <c r="CA45" i="13"/>
  <c r="BT67" i="13"/>
  <c r="BR67" i="13"/>
  <c r="BN67" i="13"/>
  <c r="BM67" i="13"/>
  <c r="BI67" i="13"/>
  <c r="BH67" i="13"/>
  <c r="BD67" i="13"/>
  <c r="BS66" i="13"/>
  <c r="BR66" i="13"/>
  <c r="BI66" i="13"/>
  <c r="BG66" i="13"/>
  <c r="BS64" i="13"/>
  <c r="BR64" i="13"/>
  <c r="BH64" i="13"/>
  <c r="BG64" i="13"/>
  <c r="BS63" i="13"/>
  <c r="BQ63" i="13"/>
  <c r="BH63" i="13"/>
  <c r="BG63" i="13"/>
  <c r="BR62" i="13"/>
  <c r="BQ62" i="13"/>
  <c r="BH62" i="13"/>
  <c r="BF62" i="13"/>
  <c r="BR61" i="13"/>
  <c r="BQ61" i="13"/>
  <c r="BG61" i="13"/>
  <c r="BF61" i="13"/>
  <c r="BR60" i="13"/>
  <c r="BP60" i="13"/>
  <c r="BG60" i="13"/>
  <c r="BF60" i="13"/>
  <c r="BQ59" i="13"/>
  <c r="BP59" i="13"/>
  <c r="BG59" i="13"/>
  <c r="BE59" i="13"/>
  <c r="BQ58" i="13"/>
  <c r="BP58" i="13"/>
  <c r="BF58" i="13"/>
  <c r="BE58" i="13"/>
  <c r="BQ57" i="13"/>
  <c r="BO57" i="13"/>
  <c r="BF57" i="13"/>
  <c r="BE57" i="13"/>
  <c r="BP55" i="13"/>
  <c r="BO55" i="13"/>
  <c r="BF55" i="13"/>
  <c r="BD55" i="13"/>
  <c r="BP54" i="13"/>
  <c r="BO54" i="13"/>
  <c r="BE54" i="13"/>
  <c r="BD54" i="13"/>
  <c r="BP53" i="13"/>
  <c r="BN53" i="13"/>
  <c r="BG53" i="13"/>
  <c r="BF53" i="13"/>
  <c r="BT52" i="13"/>
  <c r="BS52" i="13"/>
  <c r="BL52" i="13"/>
  <c r="BK52" i="13"/>
  <c r="BD52" i="13"/>
  <c r="BC52" i="13"/>
  <c r="BQ50" i="13"/>
  <c r="BP50" i="13"/>
  <c r="BI50" i="13"/>
  <c r="BH50" i="13"/>
  <c r="BV49" i="13"/>
  <c r="BU49" i="13"/>
  <c r="BN49" i="13"/>
  <c r="BM49" i="13"/>
  <c r="BF49" i="13"/>
  <c r="BE49" i="13"/>
  <c r="BS47" i="13"/>
  <c r="BR47" i="13"/>
  <c r="BK47" i="13"/>
  <c r="BJ47" i="13"/>
  <c r="BC47" i="13"/>
  <c r="BW46" i="13"/>
  <c r="BP46" i="13"/>
  <c r="BO46" i="13"/>
  <c r="BH46" i="13"/>
  <c r="BG46" i="13"/>
  <c r="BU45" i="13"/>
  <c r="BT45" i="13"/>
  <c r="BM45" i="13"/>
  <c r="BL45" i="13"/>
  <c r="BE45" i="13"/>
  <c r="BD45" i="13"/>
  <c r="BR44" i="13"/>
  <c r="BQ44" i="13"/>
  <c r="BJ44" i="13"/>
  <c r="BI44" i="13"/>
  <c r="AD67" i="13"/>
  <c r="AC67" i="13"/>
  <c r="Z67" i="13"/>
  <c r="Y67" i="13"/>
  <c r="V67" i="13"/>
  <c r="U67" i="13"/>
  <c r="AB66" i="13"/>
  <c r="Z66" i="13"/>
  <c r="V66" i="13"/>
  <c r="U66" i="13"/>
  <c r="AB64" i="13"/>
  <c r="AA64" i="13"/>
  <c r="W64" i="13"/>
  <c r="U64" i="13"/>
  <c r="AB63" i="13"/>
  <c r="AA63" i="13"/>
  <c r="W63" i="13"/>
  <c r="V63" i="13"/>
  <c r="AC62" i="13"/>
  <c r="AA62" i="13"/>
  <c r="W62" i="13"/>
  <c r="V62" i="13"/>
  <c r="AC61" i="13"/>
  <c r="AB61" i="13"/>
  <c r="X61" i="13"/>
  <c r="V61" i="13"/>
  <c r="AC60" i="13"/>
  <c r="AB60" i="13"/>
  <c r="X60" i="13"/>
  <c r="W60" i="13"/>
  <c r="AD59" i="13"/>
  <c r="AB59" i="13"/>
  <c r="X59" i="13"/>
  <c r="W59" i="13"/>
  <c r="AD58" i="13"/>
  <c r="AC58" i="13"/>
  <c r="Y58" i="13"/>
  <c r="W58" i="13"/>
  <c r="AD57" i="13"/>
  <c r="AC57" i="13"/>
  <c r="Y57" i="13"/>
  <c r="X57" i="13"/>
  <c r="T57" i="13"/>
  <c r="AC55" i="13"/>
  <c r="Y55" i="13"/>
  <c r="X55" i="13"/>
  <c r="T55" i="13"/>
  <c r="AD54" i="13"/>
  <c r="Z54" i="13"/>
  <c r="X54" i="13"/>
  <c r="T54" i="13"/>
  <c r="AD53" i="13"/>
  <c r="Z53" i="13"/>
  <c r="Y53" i="13"/>
  <c r="U53" i="13"/>
  <c r="AD52" i="13"/>
  <c r="Z52" i="13"/>
  <c r="Y52" i="13"/>
  <c r="U52" i="13"/>
  <c r="T52" i="13"/>
  <c r="AA50" i="13"/>
  <c r="Y50" i="13"/>
  <c r="U50" i="13"/>
  <c r="T50" i="13"/>
  <c r="AA49" i="13"/>
  <c r="Z49" i="13"/>
  <c r="V49" i="13"/>
  <c r="T49" i="13"/>
  <c r="AA47" i="13"/>
  <c r="Z47" i="13"/>
  <c r="V47" i="13"/>
  <c r="U47" i="13"/>
  <c r="AB46" i="13"/>
  <c r="Z46" i="13"/>
  <c r="V46" i="13"/>
  <c r="U46" i="13"/>
  <c r="AB45" i="13"/>
  <c r="AA45" i="13"/>
  <c r="W45" i="13"/>
  <c r="U45" i="13"/>
  <c r="AB44" i="13"/>
  <c r="AA44" i="13"/>
  <c r="W44" i="13"/>
  <c r="V44" i="13"/>
  <c r="R67" i="13"/>
  <c r="Q67" i="13"/>
  <c r="O67" i="13"/>
  <c r="N67" i="13"/>
  <c r="P66" i="13"/>
  <c r="O66" i="13"/>
  <c r="P64" i="13"/>
  <c r="O64" i="13"/>
  <c r="P63" i="13"/>
  <c r="N63" i="13"/>
  <c r="O62" i="13"/>
  <c r="N62" i="13"/>
  <c r="O61" i="13"/>
  <c r="N61" i="13"/>
  <c r="O60" i="13"/>
  <c r="R59" i="13"/>
  <c r="N59" i="13"/>
  <c r="R58" i="13"/>
  <c r="N58" i="13"/>
  <c r="R57" i="13"/>
  <c r="N57" i="13"/>
  <c r="Q55" i="13"/>
  <c r="R54" i="13"/>
  <c r="Q54" i="13"/>
  <c r="R53" i="13"/>
  <c r="Q53" i="13"/>
  <c r="R52" i="13"/>
  <c r="P52" i="13"/>
  <c r="Q50" i="13"/>
  <c r="P50" i="13"/>
  <c r="Q49" i="13"/>
  <c r="P49" i="13"/>
  <c r="Q47" i="13"/>
  <c r="O47" i="13"/>
  <c r="P46" i="13"/>
  <c r="O46" i="13"/>
  <c r="P45" i="13"/>
  <c r="O45" i="13"/>
  <c r="P44" i="13"/>
  <c r="N44" i="13"/>
  <c r="M67" i="13"/>
  <c r="M63" i="13"/>
  <c r="M62" i="13"/>
  <c r="M58" i="13"/>
  <c r="M57" i="13"/>
  <c r="M52" i="13"/>
  <c r="M49" i="13"/>
  <c r="M44" i="13"/>
  <c r="E67" i="13"/>
  <c r="AX67" i="13" s="1"/>
  <c r="F66" i="13"/>
  <c r="E66" i="13"/>
  <c r="AR66" i="13" s="1"/>
  <c r="F64" i="13"/>
  <c r="E64" i="13"/>
  <c r="BA64" i="13" s="1"/>
  <c r="F63" i="13"/>
  <c r="E63" i="13"/>
  <c r="AT63" i="13" s="1"/>
  <c r="F62" i="13"/>
  <c r="E62" i="13"/>
  <c r="AN62" i="13" s="1"/>
  <c r="F61" i="13"/>
  <c r="E61" i="13"/>
  <c r="AU61" i="13" s="1"/>
  <c r="F60" i="13"/>
  <c r="E60" i="13"/>
  <c r="AO60" i="13" s="1"/>
  <c r="F59" i="13"/>
  <c r="E59" i="13"/>
  <c r="AV59" i="13" s="1"/>
  <c r="F58" i="13"/>
  <c r="E58" i="13"/>
  <c r="AP58" i="13" s="1"/>
  <c r="F57" i="13"/>
  <c r="E57" i="13"/>
  <c r="AX57" i="13" s="1"/>
  <c r="F55" i="13"/>
  <c r="E55" i="13"/>
  <c r="AR55" i="13" s="1"/>
  <c r="F54" i="13"/>
  <c r="E54" i="13"/>
  <c r="AY54" i="13" s="1"/>
  <c r="F53" i="13"/>
  <c r="E53" i="13"/>
  <c r="AS53" i="13" s="1"/>
  <c r="F52" i="13"/>
  <c r="F76" i="13" s="1"/>
  <c r="E52" i="13"/>
  <c r="AZ52" i="13" s="1"/>
  <c r="F50" i="13"/>
  <c r="E50" i="13"/>
  <c r="AT50" i="13" s="1"/>
  <c r="F49" i="13"/>
  <c r="E49" i="13"/>
  <c r="AR49" i="13" s="1"/>
  <c r="F47" i="13"/>
  <c r="E47" i="13"/>
  <c r="AR47" i="13" s="1"/>
  <c r="F46" i="13"/>
  <c r="E46" i="13"/>
  <c r="AS46" i="13" s="1"/>
  <c r="F45" i="13"/>
  <c r="E45" i="13"/>
  <c r="AT45" i="13" s="1"/>
  <c r="F44" i="13"/>
  <c r="E44" i="13"/>
  <c r="AT44" i="13" s="1"/>
  <c r="E27" i="13"/>
  <c r="E26" i="13"/>
  <c r="F26" i="13" s="1"/>
  <c r="E24" i="13"/>
  <c r="E23" i="13"/>
  <c r="F23" i="13" s="1"/>
  <c r="E22" i="13"/>
  <c r="E21" i="13"/>
  <c r="F21" i="13" s="1"/>
  <c r="E20" i="13"/>
  <c r="E19" i="13"/>
  <c r="F19" i="13" s="1"/>
  <c r="E18" i="13"/>
  <c r="H17" i="13"/>
  <c r="F17" i="13"/>
  <c r="E17" i="13"/>
  <c r="F15" i="13"/>
  <c r="E15" i="13"/>
  <c r="F14" i="13"/>
  <c r="E14" i="13"/>
  <c r="F13" i="13"/>
  <c r="E13" i="13"/>
  <c r="E12" i="13"/>
  <c r="E10" i="13"/>
  <c r="E9" i="13"/>
  <c r="F9" i="13" s="1"/>
  <c r="E7" i="13"/>
  <c r="E6" i="13"/>
  <c r="F6" i="13" s="1"/>
  <c r="E5" i="13"/>
  <c r="F4" i="13"/>
  <c r="E4" i="13"/>
  <c r="CF67" i="11"/>
  <c r="CE67" i="11"/>
  <c r="CD67" i="11"/>
  <c r="CF66" i="11"/>
  <c r="CE66" i="11"/>
  <c r="CD66" i="11"/>
  <c r="CF64" i="11"/>
  <c r="CE64" i="11"/>
  <c r="CD64" i="11"/>
  <c r="CF63" i="11"/>
  <c r="CE63" i="11"/>
  <c r="CD63" i="11"/>
  <c r="CF62" i="11"/>
  <c r="CE62" i="11"/>
  <c r="CD62" i="11"/>
  <c r="CF61" i="11"/>
  <c r="CE61" i="11"/>
  <c r="CD61" i="11"/>
  <c r="CF60" i="11"/>
  <c r="CE60" i="11"/>
  <c r="CD60" i="11"/>
  <c r="CF59" i="11"/>
  <c r="CE59" i="11"/>
  <c r="CD59" i="11"/>
  <c r="CF58" i="11"/>
  <c r="CE58" i="11"/>
  <c r="CD58" i="11"/>
  <c r="CF57" i="11"/>
  <c r="CE57" i="11"/>
  <c r="CE77" i="11" s="1"/>
  <c r="CD57" i="11"/>
  <c r="CF55" i="11"/>
  <c r="CE55" i="11"/>
  <c r="CD55" i="11"/>
  <c r="CF54" i="11"/>
  <c r="CE54" i="11"/>
  <c r="CD54" i="11"/>
  <c r="CF53" i="11"/>
  <c r="CE53" i="11"/>
  <c r="CD53" i="11"/>
  <c r="CF52" i="11"/>
  <c r="CE52" i="11"/>
  <c r="CE76" i="11" s="1"/>
  <c r="CD52" i="11"/>
  <c r="CF50" i="11"/>
  <c r="CE50" i="11"/>
  <c r="CD50" i="11"/>
  <c r="CF49" i="11"/>
  <c r="CE49" i="11"/>
  <c r="CD49" i="11"/>
  <c r="CF47" i="11"/>
  <c r="CE47" i="11"/>
  <c r="CD47" i="11"/>
  <c r="CF46" i="11"/>
  <c r="CE46" i="11"/>
  <c r="CD46" i="11"/>
  <c r="CF45" i="11"/>
  <c r="CE45" i="11"/>
  <c r="CD45" i="11"/>
  <c r="CF44" i="11"/>
  <c r="CE44" i="11"/>
  <c r="CD44" i="11"/>
  <c r="CB67" i="11"/>
  <c r="CA67" i="11"/>
  <c r="BZ67" i="11"/>
  <c r="CB66" i="11"/>
  <c r="CA66" i="11"/>
  <c r="BZ66" i="11"/>
  <c r="CB64" i="11"/>
  <c r="CA64" i="11"/>
  <c r="BZ64" i="11"/>
  <c r="CB63" i="11"/>
  <c r="CA63" i="11"/>
  <c r="BZ63" i="11"/>
  <c r="CB62" i="11"/>
  <c r="CA62" i="11"/>
  <c r="BZ62" i="11"/>
  <c r="CB61" i="11"/>
  <c r="CA61" i="11"/>
  <c r="BZ61" i="11"/>
  <c r="CB60" i="11"/>
  <c r="CA60" i="11"/>
  <c r="BZ60" i="11"/>
  <c r="CB59" i="11"/>
  <c r="CA59" i="11"/>
  <c r="BZ59" i="11"/>
  <c r="CB58" i="11"/>
  <c r="CA58" i="11"/>
  <c r="BZ58" i="11"/>
  <c r="CB57" i="11"/>
  <c r="CA57" i="11"/>
  <c r="CA77" i="11" s="1"/>
  <c r="BZ57" i="11"/>
  <c r="CB55" i="11"/>
  <c r="CA55" i="11"/>
  <c r="BZ55" i="11"/>
  <c r="CB54" i="11"/>
  <c r="CA54" i="11"/>
  <c r="BZ54" i="11"/>
  <c r="CB53" i="11"/>
  <c r="CA53" i="11"/>
  <c r="BZ53" i="11"/>
  <c r="CB52" i="11"/>
  <c r="CA52" i="11"/>
  <c r="BZ52" i="11"/>
  <c r="CB50" i="11"/>
  <c r="CA50" i="11"/>
  <c r="BZ50" i="11"/>
  <c r="CB49" i="11"/>
  <c r="CA49" i="11"/>
  <c r="BZ49" i="11"/>
  <c r="CB47" i="11"/>
  <c r="CA47" i="11"/>
  <c r="BZ47" i="11"/>
  <c r="CB46" i="11"/>
  <c r="CA46" i="11"/>
  <c r="BZ46" i="11"/>
  <c r="CB45" i="11"/>
  <c r="CA45" i="11"/>
  <c r="BZ45" i="11"/>
  <c r="CB44" i="11"/>
  <c r="CA44" i="11"/>
  <c r="BZ44" i="11"/>
  <c r="AR67" i="11"/>
  <c r="AQ67" i="11"/>
  <c r="AP67" i="11"/>
  <c r="AO67" i="11"/>
  <c r="AN67" i="11"/>
  <c r="AM67" i="11"/>
  <c r="AL67" i="11"/>
  <c r="AK67" i="11"/>
  <c r="AR66" i="11"/>
  <c r="AQ66" i="11"/>
  <c r="AP66" i="11"/>
  <c r="AO66" i="11"/>
  <c r="AN66" i="11"/>
  <c r="AM66" i="11"/>
  <c r="AL66" i="11"/>
  <c r="AK66" i="11"/>
  <c r="AR64" i="11"/>
  <c r="AQ64" i="11"/>
  <c r="AP64" i="11"/>
  <c r="AO64" i="11"/>
  <c r="AN64" i="11"/>
  <c r="AM64" i="11"/>
  <c r="AL64" i="11"/>
  <c r="AK64" i="11"/>
  <c r="AR63" i="11"/>
  <c r="AQ63" i="11"/>
  <c r="AP63" i="11"/>
  <c r="AO63" i="11"/>
  <c r="AN63" i="11"/>
  <c r="AM63" i="11"/>
  <c r="AL63" i="11"/>
  <c r="AK63" i="11"/>
  <c r="AR62" i="11"/>
  <c r="AQ62" i="11"/>
  <c r="AP62" i="11"/>
  <c r="AO62" i="11"/>
  <c r="AN62" i="11"/>
  <c r="AM62" i="11"/>
  <c r="AL62" i="11"/>
  <c r="AK62" i="11"/>
  <c r="AR61" i="11"/>
  <c r="AQ61" i="11"/>
  <c r="AP61" i="11"/>
  <c r="AO61" i="11"/>
  <c r="AN61" i="11"/>
  <c r="AM61" i="11"/>
  <c r="AL61" i="11"/>
  <c r="AK61" i="11"/>
  <c r="AR60" i="11"/>
  <c r="AQ60" i="11"/>
  <c r="AP60" i="11"/>
  <c r="AO60" i="11"/>
  <c r="AN60" i="11"/>
  <c r="AM60" i="11"/>
  <c r="AL60" i="11"/>
  <c r="AK60" i="11"/>
  <c r="AR59" i="11"/>
  <c r="AQ59" i="11"/>
  <c r="AP59" i="11"/>
  <c r="AO59" i="11"/>
  <c r="AN59" i="11"/>
  <c r="AM59" i="11"/>
  <c r="AL59" i="11"/>
  <c r="AK59" i="11"/>
  <c r="AR58" i="11"/>
  <c r="AQ58" i="11"/>
  <c r="AP58" i="11"/>
  <c r="AO58" i="11"/>
  <c r="AN58" i="11"/>
  <c r="AM58" i="11"/>
  <c r="AL58" i="11"/>
  <c r="AK58" i="11"/>
  <c r="AR57" i="11"/>
  <c r="AR77" i="11" s="1"/>
  <c r="AQ57" i="11"/>
  <c r="AQ77" i="11" s="1"/>
  <c r="AP57" i="11"/>
  <c r="AP77" i="11" s="1"/>
  <c r="AO57" i="11"/>
  <c r="AO77" i="11" s="1"/>
  <c r="AN57" i="11"/>
  <c r="AN77" i="11" s="1"/>
  <c r="AM57" i="11"/>
  <c r="AM77" i="11" s="1"/>
  <c r="AL57" i="11"/>
  <c r="AL77" i="11" s="1"/>
  <c r="AK57" i="11"/>
  <c r="AK77" i="11" s="1"/>
  <c r="AR55" i="11"/>
  <c r="AQ55" i="11"/>
  <c r="AP55" i="11"/>
  <c r="AO55" i="11"/>
  <c r="AN55" i="11"/>
  <c r="AM55" i="11"/>
  <c r="AL55" i="11"/>
  <c r="AK55" i="11"/>
  <c r="AR54" i="11"/>
  <c r="AQ54" i="11"/>
  <c r="AP54" i="11"/>
  <c r="AO54" i="11"/>
  <c r="AN54" i="11"/>
  <c r="AM54" i="11"/>
  <c r="AL54" i="11"/>
  <c r="AK54" i="11"/>
  <c r="AR53" i="11"/>
  <c r="AQ53" i="11"/>
  <c r="AP53" i="11"/>
  <c r="AO53" i="11"/>
  <c r="AN53" i="11"/>
  <c r="AM53" i="11"/>
  <c r="AL53" i="11"/>
  <c r="AK53" i="11"/>
  <c r="AR52" i="11"/>
  <c r="AR76" i="11" s="1"/>
  <c r="AQ52" i="11"/>
  <c r="AQ76" i="11" s="1"/>
  <c r="AP52" i="11"/>
  <c r="AP76" i="11" s="1"/>
  <c r="AO52" i="11"/>
  <c r="AO76" i="11" s="1"/>
  <c r="AN52" i="11"/>
  <c r="AN76" i="11" s="1"/>
  <c r="AM52" i="11"/>
  <c r="AM76" i="11" s="1"/>
  <c r="AL52" i="11"/>
  <c r="AL76" i="11" s="1"/>
  <c r="AK52" i="11"/>
  <c r="AK76" i="11" s="1"/>
  <c r="AR50" i="11"/>
  <c r="AQ50" i="11"/>
  <c r="AP50" i="11"/>
  <c r="AO50" i="11"/>
  <c r="AN50" i="11"/>
  <c r="AM50" i="11"/>
  <c r="AL50" i="11"/>
  <c r="AK50" i="11"/>
  <c r="AR49" i="11"/>
  <c r="AQ49" i="11"/>
  <c r="AP49" i="11"/>
  <c r="AO49" i="11"/>
  <c r="AN49" i="11"/>
  <c r="AM49" i="11"/>
  <c r="AL49" i="11"/>
  <c r="AK49" i="11"/>
  <c r="AR47" i="11"/>
  <c r="AQ47" i="11"/>
  <c r="AP47" i="11"/>
  <c r="AO47" i="11"/>
  <c r="AN47" i="11"/>
  <c r="AM47" i="11"/>
  <c r="AL47" i="11"/>
  <c r="AK47" i="11"/>
  <c r="AR46" i="11"/>
  <c r="AQ46" i="11"/>
  <c r="AP46" i="11"/>
  <c r="AO46" i="11"/>
  <c r="AN46" i="11"/>
  <c r="AM46" i="11"/>
  <c r="AL46" i="11"/>
  <c r="AK46" i="11"/>
  <c r="AR45" i="11"/>
  <c r="AQ45" i="11"/>
  <c r="AP45" i="11"/>
  <c r="AO45" i="11"/>
  <c r="AN45" i="11"/>
  <c r="AM45" i="11"/>
  <c r="AL45" i="11"/>
  <c r="AK45" i="11"/>
  <c r="AR44" i="11"/>
  <c r="AR75" i="11" s="1"/>
  <c r="AR79" i="11" s="1"/>
  <c r="AQ44" i="11"/>
  <c r="AQ75" i="11" s="1"/>
  <c r="AQ79" i="11" s="1"/>
  <c r="AP44" i="11"/>
  <c r="AP75" i="11" s="1"/>
  <c r="AP79" i="11" s="1"/>
  <c r="AO44" i="11"/>
  <c r="AO75" i="11" s="1"/>
  <c r="AO79" i="11" s="1"/>
  <c r="AN44" i="11"/>
  <c r="AN75" i="11" s="1"/>
  <c r="AN79" i="11" s="1"/>
  <c r="AM44" i="11"/>
  <c r="AM75" i="11" s="1"/>
  <c r="AM79" i="11" s="1"/>
  <c r="AL44" i="11"/>
  <c r="AL75" i="11" s="1"/>
  <c r="AL79" i="11" s="1"/>
  <c r="AK44" i="11"/>
  <c r="AK75" i="11" s="1"/>
  <c r="AK79" i="11" s="1"/>
  <c r="AJ67" i="11"/>
  <c r="AJ66" i="11"/>
  <c r="AJ64" i="11"/>
  <c r="AJ63" i="11"/>
  <c r="AJ62" i="11"/>
  <c r="AJ61" i="11"/>
  <c r="AJ60" i="11"/>
  <c r="AJ59" i="11"/>
  <c r="AJ58" i="11"/>
  <c r="AJ57" i="11"/>
  <c r="AJ55" i="11"/>
  <c r="AJ54" i="11"/>
  <c r="AJ53" i="11"/>
  <c r="AJ52" i="11"/>
  <c r="AJ50" i="11"/>
  <c r="AJ49" i="11"/>
  <c r="AJ47" i="11"/>
  <c r="AJ46" i="11"/>
  <c r="AJ45" i="11"/>
  <c r="AJ44" i="11"/>
  <c r="AE67" i="11"/>
  <c r="AD67" i="11"/>
  <c r="AC67" i="11"/>
  <c r="AB67" i="11"/>
  <c r="AA67" i="11"/>
  <c r="Z67" i="11"/>
  <c r="Y67" i="11"/>
  <c r="X67" i="11"/>
  <c r="W67" i="11"/>
  <c r="AE66" i="11"/>
  <c r="AD66" i="11"/>
  <c r="AC66" i="11"/>
  <c r="AB66" i="11"/>
  <c r="AA66" i="11"/>
  <c r="Z66" i="11"/>
  <c r="Y66" i="11"/>
  <c r="X66" i="11"/>
  <c r="W66" i="11"/>
  <c r="AE64" i="11"/>
  <c r="AD64" i="11"/>
  <c r="AC64" i="11"/>
  <c r="AB64" i="11"/>
  <c r="AA64" i="11"/>
  <c r="Z64" i="11"/>
  <c r="Y64" i="11"/>
  <c r="X64" i="11"/>
  <c r="W64" i="11"/>
  <c r="AE63" i="11"/>
  <c r="AD63" i="11"/>
  <c r="AC63" i="11"/>
  <c r="AB63" i="11"/>
  <c r="AA63" i="11"/>
  <c r="Z63" i="11"/>
  <c r="Y63" i="11"/>
  <c r="X63" i="11"/>
  <c r="W63" i="11"/>
  <c r="AE62" i="11"/>
  <c r="AD62" i="11"/>
  <c r="AC62" i="11"/>
  <c r="AB62" i="11"/>
  <c r="AA62" i="11"/>
  <c r="Z62" i="11"/>
  <c r="Y62" i="11"/>
  <c r="X62" i="11"/>
  <c r="W62" i="11"/>
  <c r="AE61" i="11"/>
  <c r="AD61" i="11"/>
  <c r="AC61" i="11"/>
  <c r="AB61" i="11"/>
  <c r="AA61" i="11"/>
  <c r="Z61" i="11"/>
  <c r="Y61" i="11"/>
  <c r="X61" i="11"/>
  <c r="W61" i="11"/>
  <c r="AE60" i="11"/>
  <c r="AD60" i="11"/>
  <c r="AC60" i="11"/>
  <c r="AB60" i="11"/>
  <c r="AA60" i="11"/>
  <c r="Z60" i="11"/>
  <c r="Y60" i="11"/>
  <c r="X60" i="11"/>
  <c r="W60" i="11"/>
  <c r="AE59" i="11"/>
  <c r="AD59" i="11"/>
  <c r="AC59" i="11"/>
  <c r="AB59" i="11"/>
  <c r="AA59" i="11"/>
  <c r="Z59" i="11"/>
  <c r="Y59" i="11"/>
  <c r="X59" i="11"/>
  <c r="W59" i="11"/>
  <c r="AE58" i="11"/>
  <c r="AD58" i="11"/>
  <c r="AC58" i="11"/>
  <c r="AB58" i="11"/>
  <c r="AA58" i="11"/>
  <c r="Z58" i="11"/>
  <c r="Y58" i="11"/>
  <c r="X58" i="11"/>
  <c r="W58" i="11"/>
  <c r="AE57" i="11"/>
  <c r="AD57" i="11"/>
  <c r="AD77" i="11" s="1"/>
  <c r="AC57" i="11"/>
  <c r="AB57" i="11"/>
  <c r="AA57" i="11"/>
  <c r="Z57" i="11"/>
  <c r="Z77" i="11" s="1"/>
  <c r="Y57" i="11"/>
  <c r="X57" i="11"/>
  <c r="W57" i="11"/>
  <c r="AE55" i="11"/>
  <c r="AD55" i="11"/>
  <c r="AC55" i="11"/>
  <c r="AB55" i="11"/>
  <c r="AA55" i="11"/>
  <c r="Z55" i="11"/>
  <c r="Y55" i="11"/>
  <c r="X55" i="11"/>
  <c r="W55" i="11"/>
  <c r="AE54" i="11"/>
  <c r="AD54" i="11"/>
  <c r="AC54" i="11"/>
  <c r="AB54" i="11"/>
  <c r="AA54" i="11"/>
  <c r="Z54" i="11"/>
  <c r="Y54" i="11"/>
  <c r="X54" i="11"/>
  <c r="W54" i="11"/>
  <c r="AE53" i="11"/>
  <c r="AD53" i="11"/>
  <c r="AC53" i="11"/>
  <c r="AB53" i="11"/>
  <c r="AA53" i="11"/>
  <c r="Z53" i="11"/>
  <c r="Y53" i="11"/>
  <c r="X53" i="11"/>
  <c r="W53" i="11"/>
  <c r="AE52" i="11"/>
  <c r="AD52" i="11"/>
  <c r="AC52" i="11"/>
  <c r="AB52" i="11"/>
  <c r="AA52" i="11"/>
  <c r="Z52" i="11"/>
  <c r="Y52" i="11"/>
  <c r="X52" i="11"/>
  <c r="W52" i="11"/>
  <c r="AE50" i="11"/>
  <c r="AD50" i="11"/>
  <c r="AC50" i="11"/>
  <c r="AB50" i="11"/>
  <c r="AA50" i="11"/>
  <c r="Z50" i="11"/>
  <c r="Y50" i="11"/>
  <c r="X50" i="11"/>
  <c r="W50" i="11"/>
  <c r="AE49" i="11"/>
  <c r="AD49" i="11"/>
  <c r="AC49" i="11"/>
  <c r="AB49" i="11"/>
  <c r="AA49" i="11"/>
  <c r="Z49" i="11"/>
  <c r="Y49" i="11"/>
  <c r="X49" i="11"/>
  <c r="W49" i="11"/>
  <c r="AE47" i="11"/>
  <c r="AD47" i="11"/>
  <c r="AC47" i="11"/>
  <c r="AB47" i="11"/>
  <c r="AA47" i="11"/>
  <c r="Z47" i="11"/>
  <c r="Y47" i="11"/>
  <c r="X47" i="11"/>
  <c r="W47" i="11"/>
  <c r="AE46" i="11"/>
  <c r="AD46" i="11"/>
  <c r="AC46" i="11"/>
  <c r="AB46" i="11"/>
  <c r="AA46" i="11"/>
  <c r="Z46" i="11"/>
  <c r="Y46" i="11"/>
  <c r="X46" i="11"/>
  <c r="W46" i="11"/>
  <c r="AE45" i="11"/>
  <c r="AD45" i="11"/>
  <c r="AC45" i="11"/>
  <c r="AB45" i="11"/>
  <c r="AA45" i="11"/>
  <c r="Z45" i="11"/>
  <c r="Y45" i="11"/>
  <c r="X45" i="11"/>
  <c r="W45" i="11"/>
  <c r="AE44" i="11"/>
  <c r="AD44" i="11"/>
  <c r="AC44" i="11"/>
  <c r="AB44" i="11"/>
  <c r="AB75" i="11" s="1"/>
  <c r="AA44" i="11"/>
  <c r="Z44" i="11"/>
  <c r="Y44" i="11"/>
  <c r="X44" i="11"/>
  <c r="X75" i="11" s="1"/>
  <c r="W44" i="11"/>
  <c r="V67" i="11"/>
  <c r="V66" i="11"/>
  <c r="V64" i="11"/>
  <c r="V63" i="11"/>
  <c r="V62" i="11"/>
  <c r="V61" i="11"/>
  <c r="V60" i="11"/>
  <c r="V59" i="11"/>
  <c r="V58" i="11"/>
  <c r="V57" i="11"/>
  <c r="V55" i="11"/>
  <c r="V54" i="11"/>
  <c r="V53" i="11"/>
  <c r="V52" i="11"/>
  <c r="V50" i="11"/>
  <c r="V49" i="11"/>
  <c r="V47" i="11"/>
  <c r="V46" i="11"/>
  <c r="V45" i="11"/>
  <c r="V44" i="11"/>
  <c r="H5" i="13" l="1"/>
  <c r="F5" i="13"/>
  <c r="I9" i="13" s="1"/>
  <c r="H10" i="13"/>
  <c r="F10" i="13"/>
  <c r="AC75" i="11"/>
  <c r="W77" i="11"/>
  <c r="AA77" i="11"/>
  <c r="AJ77" i="11"/>
  <c r="I50" i="13"/>
  <c r="AD75" i="11"/>
  <c r="AB76" i="11"/>
  <c r="X77" i="11"/>
  <c r="X79" i="11" s="1"/>
  <c r="AB77" i="11"/>
  <c r="AB79" i="11" s="1"/>
  <c r="H4" i="13"/>
  <c r="H55" i="13"/>
  <c r="E36" i="13"/>
  <c r="H12" i="13"/>
  <c r="F12" i="13"/>
  <c r="I15" i="13" s="1"/>
  <c r="H18" i="13"/>
  <c r="BS37" i="13" s="1"/>
  <c r="F18" i="13"/>
  <c r="H20" i="13"/>
  <c r="F20" i="13"/>
  <c r="H22" i="13"/>
  <c r="F22" i="13"/>
  <c r="H24" i="13"/>
  <c r="F24" i="13"/>
  <c r="H27" i="13"/>
  <c r="F27" i="13"/>
  <c r="I27" i="13" s="1"/>
  <c r="F75" i="13"/>
  <c r="I54" i="13"/>
  <c r="I59" i="13"/>
  <c r="T76" i="13"/>
  <c r="H7" i="13"/>
  <c r="F7" i="13"/>
  <c r="I46" i="13"/>
  <c r="Q76" i="13"/>
  <c r="Y75" i="11"/>
  <c r="AE77" i="11"/>
  <c r="Z75" i="11"/>
  <c r="Z79" i="11" s="1"/>
  <c r="X76" i="11"/>
  <c r="V75" i="11"/>
  <c r="V76" i="11"/>
  <c r="V77" i="11"/>
  <c r="W75" i="11"/>
  <c r="AA75" i="11"/>
  <c r="AE75" i="11"/>
  <c r="AE79" i="11" s="1"/>
  <c r="Y76" i="11"/>
  <c r="AC76" i="11"/>
  <c r="W76" i="11"/>
  <c r="AA76" i="11"/>
  <c r="AE76" i="11"/>
  <c r="Z76" i="11"/>
  <c r="AD76" i="11"/>
  <c r="Y77" i="11"/>
  <c r="AC77" i="11"/>
  <c r="AJ75" i="11"/>
  <c r="AJ76" i="11"/>
  <c r="AJ79" i="11" s="1"/>
  <c r="BZ75" i="11"/>
  <c r="BZ79" i="11" s="1"/>
  <c r="CB76" i="11"/>
  <c r="CA76" i="11"/>
  <c r="CB77" i="11"/>
  <c r="CD75" i="11"/>
  <c r="CF76" i="11"/>
  <c r="CF77" i="11"/>
  <c r="I17" i="13"/>
  <c r="AT76" i="13"/>
  <c r="R76" i="13"/>
  <c r="U76" i="13"/>
  <c r="BL76" i="13"/>
  <c r="BY46" i="13"/>
  <c r="AF44" i="13"/>
  <c r="AP44" i="13"/>
  <c r="BA44" i="13"/>
  <c r="AP45" i="13"/>
  <c r="AZ45" i="13"/>
  <c r="AO46" i="13"/>
  <c r="AZ46" i="13"/>
  <c r="AZ75" i="13" s="1"/>
  <c r="AN47" i="13"/>
  <c r="AY47" i="13"/>
  <c r="AN49" i="13"/>
  <c r="AX49" i="13"/>
  <c r="AO50" i="13"/>
  <c r="AH52" i="13"/>
  <c r="AU52" i="13"/>
  <c r="AN53" i="13"/>
  <c r="AF54" i="13"/>
  <c r="AT54" i="13"/>
  <c r="AL55" i="13"/>
  <c r="BA55" i="13"/>
  <c r="AR57" i="13"/>
  <c r="AK58" i="13"/>
  <c r="AZ58" i="13"/>
  <c r="AQ59" i="13"/>
  <c r="AJ60" i="13"/>
  <c r="AX60" i="13"/>
  <c r="AP61" i="13"/>
  <c r="CA75" i="11"/>
  <c r="CA79" i="11" s="1"/>
  <c r="CE75" i="11"/>
  <c r="CE79" i="11" s="1"/>
  <c r="M46" i="13"/>
  <c r="M53" i="13"/>
  <c r="M76" i="13" s="1"/>
  <c r="M59" i="13"/>
  <c r="M66" i="13"/>
  <c r="M77" i="13" s="1"/>
  <c r="Q44" i="13"/>
  <c r="Q45" i="13"/>
  <c r="R46" i="13"/>
  <c r="R47" i="13"/>
  <c r="R49" i="13"/>
  <c r="N52" i="13"/>
  <c r="N53" i="13"/>
  <c r="N54" i="13"/>
  <c r="N76" i="13" s="1"/>
  <c r="O55" i="13"/>
  <c r="O57" i="13"/>
  <c r="O58" i="13"/>
  <c r="P59" i="13"/>
  <c r="P60" i="13"/>
  <c r="P61" i="13"/>
  <c r="Q62" i="13"/>
  <c r="Q63" i="13"/>
  <c r="Q64" i="13"/>
  <c r="R66" i="13"/>
  <c r="X44" i="13"/>
  <c r="AD44" i="13"/>
  <c r="X45" i="13"/>
  <c r="AC45" i="13"/>
  <c r="X46" i="13"/>
  <c r="AC46" i="13"/>
  <c r="W47" i="13"/>
  <c r="AC47" i="13"/>
  <c r="W49" i="13"/>
  <c r="AB49" i="13"/>
  <c r="W50" i="13"/>
  <c r="AB50" i="13"/>
  <c r="V52" i="13"/>
  <c r="AB52" i="13"/>
  <c r="V53" i="13"/>
  <c r="AA53" i="13"/>
  <c r="V54" i="13"/>
  <c r="AA54" i="13"/>
  <c r="U55" i="13"/>
  <c r="AA55" i="13"/>
  <c r="U57" i="13"/>
  <c r="Z57" i="13"/>
  <c r="U58" i="13"/>
  <c r="Z58" i="13"/>
  <c r="T59" i="13"/>
  <c r="Z59" i="13"/>
  <c r="T60" i="13"/>
  <c r="Y60" i="13"/>
  <c r="T61" i="13"/>
  <c r="Y61" i="13"/>
  <c r="AD61" i="13"/>
  <c r="Y62" i="13"/>
  <c r="AD62" i="13"/>
  <c r="X63" i="13"/>
  <c r="AD63" i="13"/>
  <c r="X64" i="13"/>
  <c r="AC64" i="13"/>
  <c r="X66" i="13"/>
  <c r="AC66" i="13"/>
  <c r="BE44" i="13"/>
  <c r="BM44" i="13"/>
  <c r="BU44" i="13"/>
  <c r="BU75" i="13" s="1"/>
  <c r="BH45" i="13"/>
  <c r="BP45" i="13"/>
  <c r="BC46" i="13"/>
  <c r="BK46" i="13"/>
  <c r="BS46" i="13"/>
  <c r="BF47" i="13"/>
  <c r="BN47" i="13"/>
  <c r="BV47" i="13"/>
  <c r="BI49" i="13"/>
  <c r="BQ49" i="13"/>
  <c r="BD50" i="13"/>
  <c r="BL50" i="13"/>
  <c r="BT50" i="13"/>
  <c r="BG52" i="13"/>
  <c r="BO52" i="13"/>
  <c r="BO76" i="13" s="1"/>
  <c r="BW52" i="13"/>
  <c r="BJ53" i="13"/>
  <c r="BT53" i="13"/>
  <c r="BI54" i="13"/>
  <c r="BT54" i="13"/>
  <c r="BT76" i="13" s="1"/>
  <c r="BJ55" i="13"/>
  <c r="BT55" i="13"/>
  <c r="BJ57" i="13"/>
  <c r="BU57" i="13"/>
  <c r="BJ58" i="13"/>
  <c r="BU58" i="13"/>
  <c r="BK59" i="13"/>
  <c r="BU59" i="13"/>
  <c r="BK60" i="13"/>
  <c r="BV60" i="13"/>
  <c r="BK61" i="13"/>
  <c r="BV61" i="13"/>
  <c r="BL62" i="13"/>
  <c r="BV62" i="13"/>
  <c r="BL63" i="13"/>
  <c r="BW63" i="13"/>
  <c r="BL64" i="13"/>
  <c r="BW64" i="13"/>
  <c r="BM66" i="13"/>
  <c r="BW66" i="13"/>
  <c r="BY44" i="13"/>
  <c r="BZ47" i="13"/>
  <c r="BY53" i="13"/>
  <c r="CA57" i="13"/>
  <c r="BY61" i="13"/>
  <c r="CA64" i="13"/>
  <c r="AJ44" i="13"/>
  <c r="AI45" i="13"/>
  <c r="AH46" i="13"/>
  <c r="AH47" i="13"/>
  <c r="AG49" i="13"/>
  <c r="AF50" i="13"/>
  <c r="AM52" i="13"/>
  <c r="AL54" i="13"/>
  <c r="AJ57" i="13"/>
  <c r="AI59" i="13"/>
  <c r="AH61" i="13"/>
  <c r="AF63" i="13"/>
  <c r="AL64" i="13"/>
  <c r="CB75" i="11"/>
  <c r="CB79" i="11" s="1"/>
  <c r="BZ76" i="11"/>
  <c r="BZ77" i="11"/>
  <c r="CF75" i="11"/>
  <c r="CF79" i="11" s="1"/>
  <c r="CD76" i="11"/>
  <c r="CD77" i="11"/>
  <c r="H50" i="13"/>
  <c r="H13" i="13"/>
  <c r="H15" i="13"/>
  <c r="E37" i="13"/>
  <c r="E75" i="13"/>
  <c r="AY44" i="13"/>
  <c r="AY75" i="13" s="1"/>
  <c r="AU44" i="13"/>
  <c r="AU75" i="13" s="1"/>
  <c r="AQ44" i="13"/>
  <c r="AM44" i="13"/>
  <c r="AI44" i="13"/>
  <c r="AX44" i="13"/>
  <c r="AX75" i="13" s="1"/>
  <c r="AS44" i="13"/>
  <c r="AN44" i="13"/>
  <c r="AH44" i="13"/>
  <c r="BT44" i="13"/>
  <c r="BP44" i="13"/>
  <c r="BL44" i="13"/>
  <c r="BH44" i="13"/>
  <c r="BD44" i="13"/>
  <c r="AC44" i="13"/>
  <c r="Y44" i="13"/>
  <c r="U44" i="13"/>
  <c r="O44" i="13"/>
  <c r="O75" i="13" s="1"/>
  <c r="AW44" i="13"/>
  <c r="AR44" i="13"/>
  <c r="AL44" i="13"/>
  <c r="AG44" i="13"/>
  <c r="CA44" i="13"/>
  <c r="BW44" i="13"/>
  <c r="BS44" i="13"/>
  <c r="BO44" i="13"/>
  <c r="BK44" i="13"/>
  <c r="BG44" i="13"/>
  <c r="BC44" i="13"/>
  <c r="BA45" i="13"/>
  <c r="AW45" i="13"/>
  <c r="AS45" i="13"/>
  <c r="AO45" i="13"/>
  <c r="AO75" i="13" s="1"/>
  <c r="AK45" i="13"/>
  <c r="AG45" i="13"/>
  <c r="BY45" i="13"/>
  <c r="AX45" i="13"/>
  <c r="AR45" i="13"/>
  <c r="AM45" i="13"/>
  <c r="AH45" i="13"/>
  <c r="BZ45" i="13"/>
  <c r="BW45" i="13"/>
  <c r="BS45" i="13"/>
  <c r="BO45" i="13"/>
  <c r="BK45" i="13"/>
  <c r="BG45" i="13"/>
  <c r="BC45" i="13"/>
  <c r="AD45" i="13"/>
  <c r="Z45" i="13"/>
  <c r="V45" i="13"/>
  <c r="V75" i="13" s="1"/>
  <c r="R45" i="13"/>
  <c r="N45" i="13"/>
  <c r="M45" i="13"/>
  <c r="AV45" i="13"/>
  <c r="AQ45" i="13"/>
  <c r="AL45" i="13"/>
  <c r="AF45" i="13"/>
  <c r="BV45" i="13"/>
  <c r="BR45" i="13"/>
  <c r="BN45" i="13"/>
  <c r="BJ45" i="13"/>
  <c r="BF45" i="13"/>
  <c r="H46" i="13"/>
  <c r="AY46" i="13"/>
  <c r="AU46" i="13"/>
  <c r="AQ46" i="13"/>
  <c r="AM46" i="13"/>
  <c r="AI46" i="13"/>
  <c r="BZ46" i="13"/>
  <c r="AW46" i="13"/>
  <c r="AR46" i="13"/>
  <c r="AL46" i="13"/>
  <c r="AG46" i="13"/>
  <c r="BV46" i="13"/>
  <c r="BR46" i="13"/>
  <c r="BN46" i="13"/>
  <c r="BJ46" i="13"/>
  <c r="BF46" i="13"/>
  <c r="AA46" i="13"/>
  <c r="AA75" i="13" s="1"/>
  <c r="W46" i="13"/>
  <c r="W75" i="13" s="1"/>
  <c r="Q46" i="13"/>
  <c r="BA46" i="13"/>
  <c r="AV46" i="13"/>
  <c r="AP46" i="13"/>
  <c r="AK46" i="13"/>
  <c r="AF46" i="13"/>
  <c r="CA46" i="13"/>
  <c r="BU46" i="13"/>
  <c r="BQ46" i="13"/>
  <c r="BM46" i="13"/>
  <c r="BI46" i="13"/>
  <c r="BE46" i="13"/>
  <c r="BA47" i="13"/>
  <c r="AW47" i="13"/>
  <c r="AS47" i="13"/>
  <c r="AO47" i="13"/>
  <c r="AK47" i="13"/>
  <c r="AG47" i="13"/>
  <c r="CA47" i="13"/>
  <c r="AV47" i="13"/>
  <c r="AQ47" i="13"/>
  <c r="AL47" i="13"/>
  <c r="AF47" i="13"/>
  <c r="BY47" i="13"/>
  <c r="BU47" i="13"/>
  <c r="BQ47" i="13"/>
  <c r="BM47" i="13"/>
  <c r="BI47" i="13"/>
  <c r="BE47" i="13"/>
  <c r="AB47" i="13"/>
  <c r="AB75" i="13" s="1"/>
  <c r="X47" i="13"/>
  <c r="T47" i="13"/>
  <c r="P47" i="13"/>
  <c r="P75" i="13" s="1"/>
  <c r="AZ47" i="13"/>
  <c r="AU47" i="13"/>
  <c r="AP47" i="13"/>
  <c r="AJ47" i="13"/>
  <c r="BT47" i="13"/>
  <c r="BP47" i="13"/>
  <c r="BL47" i="13"/>
  <c r="BH47" i="13"/>
  <c r="BD47" i="13"/>
  <c r="H49" i="13"/>
  <c r="AY49" i="13"/>
  <c r="AU49" i="13"/>
  <c r="AQ49" i="13"/>
  <c r="AM49" i="13"/>
  <c r="AI49" i="13"/>
  <c r="BA49" i="13"/>
  <c r="AV49" i="13"/>
  <c r="AP49" i="13"/>
  <c r="AK49" i="13"/>
  <c r="AF49" i="13"/>
  <c r="CA49" i="13"/>
  <c r="BT49" i="13"/>
  <c r="BP49" i="13"/>
  <c r="BL49" i="13"/>
  <c r="BH49" i="13"/>
  <c r="BD49" i="13"/>
  <c r="AC49" i="13"/>
  <c r="Y49" i="13"/>
  <c r="U49" i="13"/>
  <c r="O49" i="13"/>
  <c r="AZ49" i="13"/>
  <c r="AT49" i="13"/>
  <c r="AO49" i="13"/>
  <c r="AJ49" i="13"/>
  <c r="BZ49" i="13"/>
  <c r="BW49" i="13"/>
  <c r="BS49" i="13"/>
  <c r="BO49" i="13"/>
  <c r="BK49" i="13"/>
  <c r="BG49" i="13"/>
  <c r="BC49" i="13"/>
  <c r="AY50" i="13"/>
  <c r="AU50" i="13"/>
  <c r="AQ50" i="13"/>
  <c r="AM50" i="13"/>
  <c r="AI50" i="13"/>
  <c r="AW50" i="13"/>
  <c r="AR50" i="13"/>
  <c r="AL50" i="13"/>
  <c r="AG50" i="13"/>
  <c r="BY50" i="13"/>
  <c r="AZ50" i="13"/>
  <c r="AS50" i="13"/>
  <c r="AK50" i="13"/>
  <c r="BW50" i="13"/>
  <c r="BS50" i="13"/>
  <c r="BO50" i="13"/>
  <c r="BK50" i="13"/>
  <c r="BG50" i="13"/>
  <c r="BC50" i="13"/>
  <c r="AD50" i="13"/>
  <c r="Z50" i="13"/>
  <c r="V50" i="13"/>
  <c r="R50" i="13"/>
  <c r="N50" i="13"/>
  <c r="M50" i="13"/>
  <c r="AX50" i="13"/>
  <c r="AP50" i="13"/>
  <c r="AJ50" i="13"/>
  <c r="BV50" i="13"/>
  <c r="BR50" i="13"/>
  <c r="BN50" i="13"/>
  <c r="BJ50" i="13"/>
  <c r="BJ75" i="13" s="1"/>
  <c r="BF50" i="13"/>
  <c r="E76" i="13"/>
  <c r="BA52" i="13"/>
  <c r="AW52" i="13"/>
  <c r="AS52" i="13"/>
  <c r="AO52" i="13"/>
  <c r="AK52" i="13"/>
  <c r="AG52" i="13"/>
  <c r="AG76" i="13" s="1"/>
  <c r="AV52" i="13"/>
  <c r="AQ52" i="13"/>
  <c r="AL52" i="13"/>
  <c r="AL76" i="13" s="1"/>
  <c r="AF52" i="13"/>
  <c r="BZ52" i="13"/>
  <c r="AY52" i="13"/>
  <c r="AR52" i="13"/>
  <c r="AR76" i="13" s="1"/>
  <c r="AJ52" i="13"/>
  <c r="CA52" i="13"/>
  <c r="BV52" i="13"/>
  <c r="BR52" i="13"/>
  <c r="BN52" i="13"/>
  <c r="BN76" i="13" s="1"/>
  <c r="BJ52" i="13"/>
  <c r="BJ76" i="13" s="1"/>
  <c r="BF52" i="13"/>
  <c r="AA52" i="13"/>
  <c r="W52" i="13"/>
  <c r="Q52" i="13"/>
  <c r="AX52" i="13"/>
  <c r="AP52" i="13"/>
  <c r="AI52" i="13"/>
  <c r="BY52" i="13"/>
  <c r="BU52" i="13"/>
  <c r="BQ52" i="13"/>
  <c r="BM52" i="13"/>
  <c r="BI52" i="13"/>
  <c r="BE52" i="13"/>
  <c r="AY53" i="13"/>
  <c r="AU53" i="13"/>
  <c r="AQ53" i="13"/>
  <c r="AM53" i="13"/>
  <c r="AI53" i="13"/>
  <c r="BA53" i="13"/>
  <c r="AV53" i="13"/>
  <c r="AP53" i="13"/>
  <c r="AK53" i="13"/>
  <c r="AF53" i="13"/>
  <c r="CA53" i="13"/>
  <c r="BW53" i="13"/>
  <c r="BS53" i="13"/>
  <c r="BO53" i="13"/>
  <c r="AX53" i="13"/>
  <c r="AR53" i="13"/>
  <c r="AJ53" i="13"/>
  <c r="BR53" i="13"/>
  <c r="BM53" i="13"/>
  <c r="BI53" i="13"/>
  <c r="BE53" i="13"/>
  <c r="AB53" i="13"/>
  <c r="X53" i="13"/>
  <c r="T53" i="13"/>
  <c r="P53" i="13"/>
  <c r="P76" i="13" s="1"/>
  <c r="AW53" i="13"/>
  <c r="AO53" i="13"/>
  <c r="AH53" i="13"/>
  <c r="BV53" i="13"/>
  <c r="BQ53" i="13"/>
  <c r="BL53" i="13"/>
  <c r="BH53" i="13"/>
  <c r="BD53" i="13"/>
  <c r="BD76" i="13" s="1"/>
  <c r="H54" i="13"/>
  <c r="BA54" i="13"/>
  <c r="AW54" i="13"/>
  <c r="AS54" i="13"/>
  <c r="AO54" i="13"/>
  <c r="AK54" i="13"/>
  <c r="AG54" i="13"/>
  <c r="AZ54" i="13"/>
  <c r="AZ76" i="13" s="1"/>
  <c r="AU54" i="13"/>
  <c r="AP54" i="13"/>
  <c r="AJ54" i="13"/>
  <c r="BV54" i="13"/>
  <c r="BR54" i="13"/>
  <c r="BN54" i="13"/>
  <c r="BJ54" i="13"/>
  <c r="BF54" i="13"/>
  <c r="AX54" i="13"/>
  <c r="AQ54" i="13"/>
  <c r="AI54" i="13"/>
  <c r="BZ54" i="13"/>
  <c r="BS54" i="13"/>
  <c r="BM54" i="13"/>
  <c r="BH54" i="13"/>
  <c r="BC54" i="13"/>
  <c r="AC54" i="13"/>
  <c r="Y54" i="13"/>
  <c r="Y76" i="13" s="1"/>
  <c r="U54" i="13"/>
  <c r="O54" i="13"/>
  <c r="AV54" i="13"/>
  <c r="AN54" i="13"/>
  <c r="AH54" i="13"/>
  <c r="BY54" i="13"/>
  <c r="BW54" i="13"/>
  <c r="BQ54" i="13"/>
  <c r="BL54" i="13"/>
  <c r="BG54" i="13"/>
  <c r="AY55" i="13"/>
  <c r="AU55" i="13"/>
  <c r="AQ55" i="13"/>
  <c r="AM55" i="13"/>
  <c r="AI55" i="13"/>
  <c r="AZ55" i="13"/>
  <c r="AT55" i="13"/>
  <c r="AO55" i="13"/>
  <c r="AJ55" i="13"/>
  <c r="BY55" i="13"/>
  <c r="BU55" i="13"/>
  <c r="BQ55" i="13"/>
  <c r="BM55" i="13"/>
  <c r="BI55" i="13"/>
  <c r="BE55" i="13"/>
  <c r="AW55" i="13"/>
  <c r="AP55" i="13"/>
  <c r="AH55" i="13"/>
  <c r="BS55" i="13"/>
  <c r="BN55" i="13"/>
  <c r="BH55" i="13"/>
  <c r="BC55" i="13"/>
  <c r="AD55" i="13"/>
  <c r="AD76" i="13" s="1"/>
  <c r="Z55" i="13"/>
  <c r="Z76" i="13" s="1"/>
  <c r="V55" i="13"/>
  <c r="R55" i="13"/>
  <c r="N55" i="13"/>
  <c r="M55" i="13"/>
  <c r="AV55" i="13"/>
  <c r="AN55" i="13"/>
  <c r="AG55" i="13"/>
  <c r="CA55" i="13"/>
  <c r="BW55" i="13"/>
  <c r="BW76" i="13" s="1"/>
  <c r="BR55" i="13"/>
  <c r="BL55" i="13"/>
  <c r="BG55" i="13"/>
  <c r="BG76" i="13" s="1"/>
  <c r="H57" i="13"/>
  <c r="BA57" i="13"/>
  <c r="AW57" i="13"/>
  <c r="AS57" i="13"/>
  <c r="AO57" i="13"/>
  <c r="AK57" i="13"/>
  <c r="AG57" i="13"/>
  <c r="AY57" i="13"/>
  <c r="AT57" i="13"/>
  <c r="AT77" i="13" s="1"/>
  <c r="AN57" i="13"/>
  <c r="AI57" i="13"/>
  <c r="BZ57" i="13"/>
  <c r="BT57" i="13"/>
  <c r="BT77" i="13" s="1"/>
  <c r="BP57" i="13"/>
  <c r="BL57" i="13"/>
  <c r="BH57" i="13"/>
  <c r="BD57" i="13"/>
  <c r="AV57" i="13"/>
  <c r="AP57" i="13"/>
  <c r="AH57" i="13"/>
  <c r="BY57" i="13"/>
  <c r="BS57" i="13"/>
  <c r="BN57" i="13"/>
  <c r="BI57" i="13"/>
  <c r="BC57" i="13"/>
  <c r="AA57" i="13"/>
  <c r="W57" i="13"/>
  <c r="Q57" i="13"/>
  <c r="AU57" i="13"/>
  <c r="AM57" i="13"/>
  <c r="AF57" i="13"/>
  <c r="BW57" i="13"/>
  <c r="BR57" i="13"/>
  <c r="BR77" i="13" s="1"/>
  <c r="BM57" i="13"/>
  <c r="BG57" i="13"/>
  <c r="AY58" i="13"/>
  <c r="AU58" i="13"/>
  <c r="AQ58" i="13"/>
  <c r="AM58" i="13"/>
  <c r="AI58" i="13"/>
  <c r="AX58" i="13"/>
  <c r="AS58" i="13"/>
  <c r="AN58" i="13"/>
  <c r="AH58" i="13"/>
  <c r="CA58" i="13"/>
  <c r="BW58" i="13"/>
  <c r="BS58" i="13"/>
  <c r="BO58" i="13"/>
  <c r="BK58" i="13"/>
  <c r="BG58" i="13"/>
  <c r="BC58" i="13"/>
  <c r="AV58" i="13"/>
  <c r="AO58" i="13"/>
  <c r="AG58" i="13"/>
  <c r="BT58" i="13"/>
  <c r="BN58" i="13"/>
  <c r="BI58" i="13"/>
  <c r="BD58" i="13"/>
  <c r="AB58" i="13"/>
  <c r="X58" i="13"/>
  <c r="X77" i="13" s="1"/>
  <c r="T58" i="13"/>
  <c r="P58" i="13"/>
  <c r="BA58" i="13"/>
  <c r="AT58" i="13"/>
  <c r="AL58" i="13"/>
  <c r="AF58" i="13"/>
  <c r="BZ58" i="13"/>
  <c r="BR58" i="13"/>
  <c r="BM58" i="13"/>
  <c r="BH58" i="13"/>
  <c r="H59" i="13"/>
  <c r="BA59" i="13"/>
  <c r="AW59" i="13"/>
  <c r="AS59" i="13"/>
  <c r="AO59" i="13"/>
  <c r="AK59" i="13"/>
  <c r="AG59" i="13"/>
  <c r="AX59" i="13"/>
  <c r="AR59" i="13"/>
  <c r="AM59" i="13"/>
  <c r="AH59" i="13"/>
  <c r="BV59" i="13"/>
  <c r="BR59" i="13"/>
  <c r="BN59" i="13"/>
  <c r="BJ59" i="13"/>
  <c r="BF59" i="13"/>
  <c r="AU59" i="13"/>
  <c r="AN59" i="13"/>
  <c r="AF59" i="13"/>
  <c r="BY59" i="13"/>
  <c r="BT59" i="13"/>
  <c r="BO59" i="13"/>
  <c r="BI59" i="13"/>
  <c r="BD59" i="13"/>
  <c r="AC59" i="13"/>
  <c r="AC77" i="13" s="1"/>
  <c r="Y59" i="13"/>
  <c r="U59" i="13"/>
  <c r="O59" i="13"/>
  <c r="AZ59" i="13"/>
  <c r="AT59" i="13"/>
  <c r="AL59" i="13"/>
  <c r="BS59" i="13"/>
  <c r="BM59" i="13"/>
  <c r="BH59" i="13"/>
  <c r="BC59" i="13"/>
  <c r="AY60" i="13"/>
  <c r="AU60" i="13"/>
  <c r="AQ60" i="13"/>
  <c r="AM60" i="13"/>
  <c r="AI60" i="13"/>
  <c r="AW60" i="13"/>
  <c r="AR60" i="13"/>
  <c r="AL60" i="13"/>
  <c r="AG60" i="13"/>
  <c r="BY60" i="13"/>
  <c r="BU60" i="13"/>
  <c r="BQ60" i="13"/>
  <c r="BM60" i="13"/>
  <c r="BI60" i="13"/>
  <c r="BE60" i="13"/>
  <c r="BA60" i="13"/>
  <c r="AT60" i="13"/>
  <c r="AN60" i="13"/>
  <c r="AF60" i="13"/>
  <c r="CA60" i="13"/>
  <c r="BT60" i="13"/>
  <c r="BO60" i="13"/>
  <c r="BJ60" i="13"/>
  <c r="BD60" i="13"/>
  <c r="AD60" i="13"/>
  <c r="Z60" i="13"/>
  <c r="V60" i="13"/>
  <c r="R60" i="13"/>
  <c r="N60" i="13"/>
  <c r="M60" i="13"/>
  <c r="AZ60" i="13"/>
  <c r="AS60" i="13"/>
  <c r="AK60" i="13"/>
  <c r="BZ60" i="13"/>
  <c r="BS60" i="13"/>
  <c r="BN60" i="13"/>
  <c r="BH60" i="13"/>
  <c r="BC60" i="13"/>
  <c r="H61" i="13"/>
  <c r="BA61" i="13"/>
  <c r="AW61" i="13"/>
  <c r="AS61" i="13"/>
  <c r="AO61" i="13"/>
  <c r="AK61" i="13"/>
  <c r="AG61" i="13"/>
  <c r="AV61" i="13"/>
  <c r="AQ61" i="13"/>
  <c r="AQ77" i="13" s="1"/>
  <c r="AL61" i="13"/>
  <c r="AF61" i="13"/>
  <c r="BZ61" i="13"/>
  <c r="BT61" i="13"/>
  <c r="BP61" i="13"/>
  <c r="BL61" i="13"/>
  <c r="BH61" i="13"/>
  <c r="BD61" i="13"/>
  <c r="AZ61" i="13"/>
  <c r="AT61" i="13"/>
  <c r="AM61" i="13"/>
  <c r="BU61" i="13"/>
  <c r="BO61" i="13"/>
  <c r="BJ61" i="13"/>
  <c r="BE61" i="13"/>
  <c r="AA61" i="13"/>
  <c r="W61" i="13"/>
  <c r="Q61" i="13"/>
  <c r="AY61" i="13"/>
  <c r="AR61" i="13"/>
  <c r="AJ61" i="13"/>
  <c r="BS61" i="13"/>
  <c r="BN61" i="13"/>
  <c r="BI61" i="13"/>
  <c r="BC61" i="13"/>
  <c r="AY62" i="13"/>
  <c r="AU62" i="13"/>
  <c r="AQ62" i="13"/>
  <c r="AM62" i="13"/>
  <c r="AI62" i="13"/>
  <c r="BA62" i="13"/>
  <c r="AV62" i="13"/>
  <c r="AP62" i="13"/>
  <c r="AK62" i="13"/>
  <c r="AF62" i="13"/>
  <c r="CA62" i="13"/>
  <c r="BW62" i="13"/>
  <c r="BS62" i="13"/>
  <c r="BO62" i="13"/>
  <c r="BK62" i="13"/>
  <c r="BG62" i="13"/>
  <c r="BC62" i="13"/>
  <c r="AZ62" i="13"/>
  <c r="AS62" i="13"/>
  <c r="AL62" i="13"/>
  <c r="BZ62" i="13"/>
  <c r="BU62" i="13"/>
  <c r="BP62" i="13"/>
  <c r="BJ62" i="13"/>
  <c r="BE62" i="13"/>
  <c r="AB62" i="13"/>
  <c r="X62" i="13"/>
  <c r="T62" i="13"/>
  <c r="P62" i="13"/>
  <c r="AX62" i="13"/>
  <c r="AR62" i="13"/>
  <c r="AJ62" i="13"/>
  <c r="BY62" i="13"/>
  <c r="BT62" i="13"/>
  <c r="BN62" i="13"/>
  <c r="BI62" i="13"/>
  <c r="BD62" i="13"/>
  <c r="H63" i="13"/>
  <c r="BA63" i="13"/>
  <c r="AW63" i="13"/>
  <c r="AS63" i="13"/>
  <c r="AO63" i="13"/>
  <c r="AK63" i="13"/>
  <c r="AG63" i="13"/>
  <c r="AZ63" i="13"/>
  <c r="AU63" i="13"/>
  <c r="AP63" i="13"/>
  <c r="AJ63" i="13"/>
  <c r="BV63" i="13"/>
  <c r="BR63" i="13"/>
  <c r="BN63" i="13"/>
  <c r="BJ63" i="13"/>
  <c r="BF63" i="13"/>
  <c r="AY63" i="13"/>
  <c r="AR63" i="13"/>
  <c r="AL63" i="13"/>
  <c r="BU63" i="13"/>
  <c r="BP63" i="13"/>
  <c r="BK63" i="13"/>
  <c r="BE63" i="13"/>
  <c r="BE77" i="13" s="1"/>
  <c r="AC63" i="13"/>
  <c r="Y63" i="13"/>
  <c r="U63" i="13"/>
  <c r="O63" i="13"/>
  <c r="AX63" i="13"/>
  <c r="AQ63" i="13"/>
  <c r="AI63" i="13"/>
  <c r="CA63" i="13"/>
  <c r="BT63" i="13"/>
  <c r="BO63" i="13"/>
  <c r="BI63" i="13"/>
  <c r="BD63" i="13"/>
  <c r="AY64" i="13"/>
  <c r="AU64" i="13"/>
  <c r="AQ64" i="13"/>
  <c r="AM64" i="13"/>
  <c r="AI64" i="13"/>
  <c r="AZ64" i="13"/>
  <c r="AT64" i="13"/>
  <c r="AO64" i="13"/>
  <c r="AJ64" i="13"/>
  <c r="BY64" i="13"/>
  <c r="BU64" i="13"/>
  <c r="BQ64" i="13"/>
  <c r="BM64" i="13"/>
  <c r="BI64" i="13"/>
  <c r="BE64" i="13"/>
  <c r="AX64" i="13"/>
  <c r="AR64" i="13"/>
  <c r="AK64" i="13"/>
  <c r="BZ64" i="13"/>
  <c r="BV64" i="13"/>
  <c r="BP64" i="13"/>
  <c r="BK64" i="13"/>
  <c r="BF64" i="13"/>
  <c r="AD64" i="13"/>
  <c r="Z64" i="13"/>
  <c r="V64" i="13"/>
  <c r="R64" i="13"/>
  <c r="N64" i="13"/>
  <c r="N77" i="13" s="1"/>
  <c r="M64" i="13"/>
  <c r="AW64" i="13"/>
  <c r="AP64" i="13"/>
  <c r="AH64" i="13"/>
  <c r="BT64" i="13"/>
  <c r="BO64" i="13"/>
  <c r="BJ64" i="13"/>
  <c r="BD64" i="13"/>
  <c r="H66" i="13"/>
  <c r="BA66" i="13"/>
  <c r="AW66" i="13"/>
  <c r="AS66" i="13"/>
  <c r="AO66" i="13"/>
  <c r="AK66" i="13"/>
  <c r="AG66" i="13"/>
  <c r="AY66" i="13"/>
  <c r="AT66" i="13"/>
  <c r="AN66" i="13"/>
  <c r="AI66" i="13"/>
  <c r="BZ66" i="13"/>
  <c r="BT66" i="13"/>
  <c r="BP66" i="13"/>
  <c r="BL66" i="13"/>
  <c r="BH66" i="13"/>
  <c r="BD66" i="13"/>
  <c r="AX66" i="13"/>
  <c r="AQ66" i="13"/>
  <c r="AJ66" i="13"/>
  <c r="BV66" i="13"/>
  <c r="BQ66" i="13"/>
  <c r="BK66" i="13"/>
  <c r="BF66" i="13"/>
  <c r="AA66" i="13"/>
  <c r="W66" i="13"/>
  <c r="Q66" i="13"/>
  <c r="AV66" i="13"/>
  <c r="AP66" i="13"/>
  <c r="AH66" i="13"/>
  <c r="CA66" i="13"/>
  <c r="BU66" i="13"/>
  <c r="BO66" i="13"/>
  <c r="BJ66" i="13"/>
  <c r="BE66" i="13"/>
  <c r="M47" i="13"/>
  <c r="M75" i="13" s="1"/>
  <c r="M54" i="13"/>
  <c r="M61" i="13"/>
  <c r="R44" i="13"/>
  <c r="N46" i="13"/>
  <c r="N75" i="13" s="1"/>
  <c r="N79" i="13" s="1"/>
  <c r="N47" i="13"/>
  <c r="N49" i="13"/>
  <c r="O50" i="13"/>
  <c r="O52" i="13"/>
  <c r="O53" i="13"/>
  <c r="P54" i="13"/>
  <c r="P55" i="13"/>
  <c r="P57" i="13"/>
  <c r="Q58" i="13"/>
  <c r="Q59" i="13"/>
  <c r="Q60" i="13"/>
  <c r="R61" i="13"/>
  <c r="R62" i="13"/>
  <c r="R63" i="13"/>
  <c r="N66" i="13"/>
  <c r="T44" i="13"/>
  <c r="Z44" i="13"/>
  <c r="T45" i="13"/>
  <c r="Y45" i="13"/>
  <c r="T46" i="13"/>
  <c r="Y46" i="13"/>
  <c r="AD46" i="13"/>
  <c r="Y47" i="13"/>
  <c r="AD47" i="13"/>
  <c r="X49" i="13"/>
  <c r="AD49" i="13"/>
  <c r="X50" i="13"/>
  <c r="AC50" i="13"/>
  <c r="X52" i="13"/>
  <c r="X76" i="13" s="1"/>
  <c r="AC52" i="13"/>
  <c r="W53" i="13"/>
  <c r="AC53" i="13"/>
  <c r="AC76" i="13" s="1"/>
  <c r="W54" i="13"/>
  <c r="AB54" i="13"/>
  <c r="W55" i="13"/>
  <c r="AB55" i="13"/>
  <c r="V57" i="13"/>
  <c r="AB57" i="13"/>
  <c r="V58" i="13"/>
  <c r="AA58" i="13"/>
  <c r="V59" i="13"/>
  <c r="AA59" i="13"/>
  <c r="U60" i="13"/>
  <c r="AA60" i="13"/>
  <c r="U61" i="13"/>
  <c r="Z61" i="13"/>
  <c r="U62" i="13"/>
  <c r="Z62" i="13"/>
  <c r="T63" i="13"/>
  <c r="Z63" i="13"/>
  <c r="T64" i="13"/>
  <c r="Y64" i="13"/>
  <c r="T66" i="13"/>
  <c r="Y66" i="13"/>
  <c r="AD66" i="13"/>
  <c r="BF44" i="13"/>
  <c r="BF75" i="13" s="1"/>
  <c r="BN44" i="13"/>
  <c r="BV44" i="13"/>
  <c r="BI45" i="13"/>
  <c r="BI75" i="13" s="1"/>
  <c r="BQ45" i="13"/>
  <c r="BQ75" i="13" s="1"/>
  <c r="BD46" i="13"/>
  <c r="BL46" i="13"/>
  <c r="BT46" i="13"/>
  <c r="BG47" i="13"/>
  <c r="BO47" i="13"/>
  <c r="BW47" i="13"/>
  <c r="BJ49" i="13"/>
  <c r="BR49" i="13"/>
  <c r="BE50" i="13"/>
  <c r="BM50" i="13"/>
  <c r="BU50" i="13"/>
  <c r="BH52" i="13"/>
  <c r="BH76" i="13" s="1"/>
  <c r="BP52" i="13"/>
  <c r="BP76" i="13" s="1"/>
  <c r="BC53" i="13"/>
  <c r="BK53" i="13"/>
  <c r="BU53" i="13"/>
  <c r="BK54" i="13"/>
  <c r="BU54" i="13"/>
  <c r="BK55" i="13"/>
  <c r="BK76" i="13" s="1"/>
  <c r="BV55" i="13"/>
  <c r="BK57" i="13"/>
  <c r="BV57" i="13"/>
  <c r="BL58" i="13"/>
  <c r="BV58" i="13"/>
  <c r="BL59" i="13"/>
  <c r="BW59" i="13"/>
  <c r="BL60" i="13"/>
  <c r="BW60" i="13"/>
  <c r="BM61" i="13"/>
  <c r="BW61" i="13"/>
  <c r="BM62" i="13"/>
  <c r="BC63" i="13"/>
  <c r="BM63" i="13"/>
  <c r="BC64" i="13"/>
  <c r="BN64" i="13"/>
  <c r="BC66" i="13"/>
  <c r="BN66" i="13"/>
  <c r="BZ44" i="13"/>
  <c r="BY49" i="13"/>
  <c r="BZ53" i="13"/>
  <c r="BZ76" i="13" s="1"/>
  <c r="BY58" i="13"/>
  <c r="CA61" i="13"/>
  <c r="BY66" i="13"/>
  <c r="AK44" i="13"/>
  <c r="AK75" i="13" s="1"/>
  <c r="AV44" i="13"/>
  <c r="AJ45" i="13"/>
  <c r="AU45" i="13"/>
  <c r="AJ46" i="13"/>
  <c r="AT46" i="13"/>
  <c r="AT75" i="13" s="1"/>
  <c r="AT79" i="13" s="1"/>
  <c r="AI47" i="13"/>
  <c r="AT47" i="13"/>
  <c r="AH49" i="13"/>
  <c r="AS49" i="13"/>
  <c r="AH50" i="13"/>
  <c r="AV50" i="13"/>
  <c r="AN52" i="13"/>
  <c r="AN76" i="13" s="1"/>
  <c r="AG53" i="13"/>
  <c r="AT53" i="13"/>
  <c r="AM54" i="13"/>
  <c r="AF55" i="13"/>
  <c r="AS55" i="13"/>
  <c r="AL57" i="13"/>
  <c r="AZ57" i="13"/>
  <c r="AR58" i="13"/>
  <c r="AJ59" i="13"/>
  <c r="AY59" i="13"/>
  <c r="AP60" i="13"/>
  <c r="AI61" i="13"/>
  <c r="AX61" i="13"/>
  <c r="AO62" i="13"/>
  <c r="AH63" i="13"/>
  <c r="AV63" i="13"/>
  <c r="AN64" i="13"/>
  <c r="AF66" i="13"/>
  <c r="AU66" i="13"/>
  <c r="S39" i="4"/>
  <c r="AI39" i="4"/>
  <c r="AE39" i="4"/>
  <c r="U39" i="4"/>
  <c r="W39" i="4"/>
  <c r="W67" i="13"/>
  <c r="AA67" i="13"/>
  <c r="BE67" i="13"/>
  <c r="BJ67" i="13"/>
  <c r="BP67" i="13"/>
  <c r="BU67" i="13"/>
  <c r="AG67" i="13"/>
  <c r="AO67" i="13"/>
  <c r="F67" i="13"/>
  <c r="AZ67" i="13"/>
  <c r="AV67" i="13"/>
  <c r="AR67" i="13"/>
  <c r="AY67" i="13"/>
  <c r="AU67" i="13"/>
  <c r="AQ67" i="13"/>
  <c r="AM67" i="13"/>
  <c r="AI67" i="13"/>
  <c r="AT67" i="13"/>
  <c r="AN67" i="13"/>
  <c r="AH67" i="13"/>
  <c r="CA67" i="13"/>
  <c r="BW67" i="13"/>
  <c r="BS67" i="13"/>
  <c r="BO67" i="13"/>
  <c r="BK67" i="13"/>
  <c r="BG67" i="13"/>
  <c r="BC67" i="13"/>
  <c r="P67" i="13"/>
  <c r="T67" i="13"/>
  <c r="X67" i="13"/>
  <c r="AB67" i="13"/>
  <c r="BF67" i="13"/>
  <c r="BL67" i="13"/>
  <c r="BQ67" i="13"/>
  <c r="BV67" i="13"/>
  <c r="BY67" i="13"/>
  <c r="AJ67" i="13"/>
  <c r="AP67" i="13"/>
  <c r="BA67" i="13"/>
  <c r="AF39" i="4"/>
  <c r="AB39" i="4"/>
  <c r="AA39" i="4"/>
  <c r="AH39" i="4"/>
  <c r="Y39" i="4"/>
  <c r="AG39" i="4"/>
  <c r="V39" i="4"/>
  <c r="Z39" i="4"/>
  <c r="T39" i="4"/>
  <c r="AC39" i="4"/>
  <c r="I5" i="13"/>
  <c r="I13" i="13"/>
  <c r="F37" i="13"/>
  <c r="I44" i="13"/>
  <c r="I52" i="13"/>
  <c r="H6" i="13"/>
  <c r="H9" i="13"/>
  <c r="H14" i="13"/>
  <c r="H19" i="13"/>
  <c r="H21" i="13"/>
  <c r="BH37" i="13" s="1"/>
  <c r="H23" i="13"/>
  <c r="H26" i="13"/>
  <c r="E35" i="13"/>
  <c r="H45" i="13"/>
  <c r="H47" i="13"/>
  <c r="H53" i="13"/>
  <c r="H58" i="13"/>
  <c r="H60" i="13"/>
  <c r="H62" i="13"/>
  <c r="H64" i="13"/>
  <c r="H67" i="13"/>
  <c r="E77" i="13"/>
  <c r="I6" i="13"/>
  <c r="I23" i="13"/>
  <c r="F35" i="13"/>
  <c r="I53" i="13"/>
  <c r="I55" i="13"/>
  <c r="I62" i="13"/>
  <c r="H44" i="13"/>
  <c r="H52" i="13"/>
  <c r="Y79" i="11"/>
  <c r="AC79" i="11"/>
  <c r="CD37" i="11"/>
  <c r="CF35" i="11"/>
  <c r="CA37" i="11"/>
  <c r="Q26" i="11"/>
  <c r="Q21" i="11"/>
  <c r="Q10" i="11"/>
  <c r="Q5" i="11"/>
  <c r="N4" i="11"/>
  <c r="CD35" i="11" s="1"/>
  <c r="N27" i="11"/>
  <c r="N26" i="11"/>
  <c r="N24" i="11"/>
  <c r="N23" i="11"/>
  <c r="Q23" i="11" s="1"/>
  <c r="N22" i="11"/>
  <c r="N21" i="11"/>
  <c r="N20" i="11"/>
  <c r="Q20" i="11" s="1"/>
  <c r="N19" i="11"/>
  <c r="Q19" i="11" s="1"/>
  <c r="N18" i="11"/>
  <c r="N17" i="11"/>
  <c r="N15" i="11"/>
  <c r="Q15" i="11" s="1"/>
  <c r="N14" i="11"/>
  <c r="N13" i="11"/>
  <c r="Q13" i="11" s="1"/>
  <c r="N12" i="11"/>
  <c r="N10" i="11"/>
  <c r="N9" i="11"/>
  <c r="Q9" i="11" s="1"/>
  <c r="N7" i="11"/>
  <c r="Q7" i="11" s="1"/>
  <c r="N6" i="11"/>
  <c r="Q6" i="11" s="1"/>
  <c r="N5" i="11"/>
  <c r="E67" i="11"/>
  <c r="E66" i="11"/>
  <c r="E64" i="11"/>
  <c r="E63" i="11"/>
  <c r="E62" i="11"/>
  <c r="E61" i="11"/>
  <c r="E60" i="11"/>
  <c r="E59" i="11"/>
  <c r="E58" i="11"/>
  <c r="E57" i="11"/>
  <c r="E55" i="11"/>
  <c r="E54" i="11"/>
  <c r="E53" i="11"/>
  <c r="E52" i="11"/>
  <c r="E50" i="11"/>
  <c r="E49" i="11"/>
  <c r="E47" i="11"/>
  <c r="E46" i="11"/>
  <c r="E45" i="11"/>
  <c r="E44" i="11"/>
  <c r="E27" i="11"/>
  <c r="F27" i="11" s="1"/>
  <c r="E26" i="11"/>
  <c r="F26" i="11" s="1"/>
  <c r="E24" i="11"/>
  <c r="E23" i="11"/>
  <c r="F23" i="11" s="1"/>
  <c r="E22" i="11"/>
  <c r="F22" i="11" s="1"/>
  <c r="E21" i="11"/>
  <c r="F21" i="11" s="1"/>
  <c r="E20" i="11"/>
  <c r="E19" i="11"/>
  <c r="F19" i="11" s="1"/>
  <c r="E18" i="11"/>
  <c r="F18" i="11" s="1"/>
  <c r="E17" i="11"/>
  <c r="F17" i="11" s="1"/>
  <c r="E15" i="11"/>
  <c r="E14" i="11"/>
  <c r="F14" i="11" s="1"/>
  <c r="E13" i="11"/>
  <c r="E12" i="11"/>
  <c r="F12" i="11" s="1"/>
  <c r="E10" i="11"/>
  <c r="E9" i="11"/>
  <c r="F9" i="11" s="1"/>
  <c r="E7" i="11"/>
  <c r="F7" i="11" s="1"/>
  <c r="E6" i="11"/>
  <c r="F6" i="11" s="1"/>
  <c r="E5" i="11"/>
  <c r="E4" i="11"/>
  <c r="F4" i="11" s="1"/>
  <c r="CR63" i="12"/>
  <c r="CR59" i="12"/>
  <c r="CR49" i="12"/>
  <c r="CK63" i="12"/>
  <c r="CJ63" i="12"/>
  <c r="CJ59" i="12"/>
  <c r="CL57" i="12"/>
  <c r="CJ54" i="12"/>
  <c r="CL52" i="12"/>
  <c r="CJ49" i="12"/>
  <c r="CL46" i="12"/>
  <c r="CJ44" i="12"/>
  <c r="CF67" i="12"/>
  <c r="CG63" i="12"/>
  <c r="CE61" i="12"/>
  <c r="CG59" i="12"/>
  <c r="CE57" i="12"/>
  <c r="CG54" i="12"/>
  <c r="CE52" i="12"/>
  <c r="CG49" i="12"/>
  <c r="CE46" i="12"/>
  <c r="CG44" i="12"/>
  <c r="CC67" i="12"/>
  <c r="CB67" i="12"/>
  <c r="CC66" i="12"/>
  <c r="CB66" i="12"/>
  <c r="CC64" i="12"/>
  <c r="CB64" i="12"/>
  <c r="CC63" i="12"/>
  <c r="CB63" i="12"/>
  <c r="CC62" i="12"/>
  <c r="CB62" i="12"/>
  <c r="CC61" i="12"/>
  <c r="CB61" i="12"/>
  <c r="CC60" i="12"/>
  <c r="CB60" i="12"/>
  <c r="CC59" i="12"/>
  <c r="CB59" i="12"/>
  <c r="CC58" i="12"/>
  <c r="CB58" i="12"/>
  <c r="CC57" i="12"/>
  <c r="CC77" i="12" s="1"/>
  <c r="CB57" i="12"/>
  <c r="CB77" i="12" s="1"/>
  <c r="CC55" i="12"/>
  <c r="CB55" i="12"/>
  <c r="CC54" i="12"/>
  <c r="CB54" i="12"/>
  <c r="CC53" i="12"/>
  <c r="CB53" i="12"/>
  <c r="CC52" i="12"/>
  <c r="CC76" i="12" s="1"/>
  <c r="CB52" i="12"/>
  <c r="CB76" i="12" s="1"/>
  <c r="CC50" i="12"/>
  <c r="CB50" i="12"/>
  <c r="CC49" i="12"/>
  <c r="CB49" i="12"/>
  <c r="CC47" i="12"/>
  <c r="CB47" i="12"/>
  <c r="CC46" i="12"/>
  <c r="CB46" i="12"/>
  <c r="CC45" i="12"/>
  <c r="CB45" i="12"/>
  <c r="CC44" i="12"/>
  <c r="CC75" i="12" s="1"/>
  <c r="CB44" i="12"/>
  <c r="CB75" i="12" s="1"/>
  <c r="BU45" i="12"/>
  <c r="BZ67" i="12"/>
  <c r="BY67" i="12"/>
  <c r="BX67" i="12"/>
  <c r="BZ66" i="12"/>
  <c r="BY66" i="12"/>
  <c r="BX66" i="12"/>
  <c r="BZ64" i="12"/>
  <c r="BY64" i="12"/>
  <c r="BX64" i="12"/>
  <c r="BZ63" i="12"/>
  <c r="BY63" i="12"/>
  <c r="BX63" i="12"/>
  <c r="BZ62" i="12"/>
  <c r="BY62" i="12"/>
  <c r="BX62" i="12"/>
  <c r="BZ61" i="12"/>
  <c r="BY61" i="12"/>
  <c r="BX61" i="12"/>
  <c r="BZ60" i="12"/>
  <c r="BY60" i="12"/>
  <c r="BX60" i="12"/>
  <c r="BZ59" i="12"/>
  <c r="BY59" i="12"/>
  <c r="BX59" i="12"/>
  <c r="BZ58" i="12"/>
  <c r="BY58" i="12"/>
  <c r="BX58" i="12"/>
  <c r="BZ57" i="12"/>
  <c r="BY57" i="12"/>
  <c r="BX57" i="12"/>
  <c r="BZ55" i="12"/>
  <c r="BY55" i="12"/>
  <c r="BX55" i="12"/>
  <c r="BZ54" i="12"/>
  <c r="BY54" i="12"/>
  <c r="BX54" i="12"/>
  <c r="BZ53" i="12"/>
  <c r="BY53" i="12"/>
  <c r="BX53" i="12"/>
  <c r="BZ52" i="12"/>
  <c r="BY52" i="12"/>
  <c r="BX52" i="12"/>
  <c r="BZ50" i="12"/>
  <c r="BY50" i="12"/>
  <c r="BX50" i="12"/>
  <c r="BZ49" i="12"/>
  <c r="BY49" i="12"/>
  <c r="BX49" i="12"/>
  <c r="BZ47" i="12"/>
  <c r="BY47" i="12"/>
  <c r="BX47" i="12"/>
  <c r="BZ46" i="12"/>
  <c r="BY46" i="12"/>
  <c r="BX46" i="12"/>
  <c r="BZ45" i="12"/>
  <c r="BY45" i="12"/>
  <c r="BX45" i="12"/>
  <c r="BZ44" i="12"/>
  <c r="BY44" i="12"/>
  <c r="BY75" i="12" s="1"/>
  <c r="BX44" i="12"/>
  <c r="BV67" i="12"/>
  <c r="BU67" i="12"/>
  <c r="BV66" i="12"/>
  <c r="BU66" i="12"/>
  <c r="BV64" i="12"/>
  <c r="BU64" i="12"/>
  <c r="BV63" i="12"/>
  <c r="BU63" i="12"/>
  <c r="BV62" i="12"/>
  <c r="BU62" i="12"/>
  <c r="BV61" i="12"/>
  <c r="BU61" i="12"/>
  <c r="BV60" i="12"/>
  <c r="BU60" i="12"/>
  <c r="BV59" i="12"/>
  <c r="BU59" i="12"/>
  <c r="BV58" i="12"/>
  <c r="BU58" i="12"/>
  <c r="BV57" i="12"/>
  <c r="BU57" i="12"/>
  <c r="BU77" i="12" s="1"/>
  <c r="BV55" i="12"/>
  <c r="BU55" i="12"/>
  <c r="BV54" i="12"/>
  <c r="BU54" i="12"/>
  <c r="BV53" i="12"/>
  <c r="BU53" i="12"/>
  <c r="BV52" i="12"/>
  <c r="BU52" i="12"/>
  <c r="BU76" i="12" s="1"/>
  <c r="BV50" i="12"/>
  <c r="BU50" i="12"/>
  <c r="BV49" i="12"/>
  <c r="BU49" i="12"/>
  <c r="BV47" i="12"/>
  <c r="BU47" i="12"/>
  <c r="BV46" i="12"/>
  <c r="BU46" i="12"/>
  <c r="BU75" i="12" s="1"/>
  <c r="BV45" i="12"/>
  <c r="BV44" i="12"/>
  <c r="BV75" i="12" s="1"/>
  <c r="BU44" i="12"/>
  <c r="BQ46" i="12"/>
  <c r="BS67" i="12"/>
  <c r="BR67" i="12"/>
  <c r="BQ67" i="12"/>
  <c r="BS66" i="12"/>
  <c r="BR66" i="12"/>
  <c r="BQ66" i="12"/>
  <c r="BS64" i="12"/>
  <c r="BR64" i="12"/>
  <c r="BQ64" i="12"/>
  <c r="BS63" i="12"/>
  <c r="BR63" i="12"/>
  <c r="BQ63" i="12"/>
  <c r="BS62" i="12"/>
  <c r="BR62" i="12"/>
  <c r="BQ62" i="12"/>
  <c r="BS61" i="12"/>
  <c r="BR61" i="12"/>
  <c r="BQ61" i="12"/>
  <c r="BS60" i="12"/>
  <c r="BR60" i="12"/>
  <c r="BQ60" i="12"/>
  <c r="BS59" i="12"/>
  <c r="BR59" i="12"/>
  <c r="BQ59" i="12"/>
  <c r="BS58" i="12"/>
  <c r="BR58" i="12"/>
  <c r="BQ58" i="12"/>
  <c r="BS57" i="12"/>
  <c r="BR57" i="12"/>
  <c r="BQ57" i="12"/>
  <c r="BS55" i="12"/>
  <c r="BR55" i="12"/>
  <c r="BQ55" i="12"/>
  <c r="BS54" i="12"/>
  <c r="BR54" i="12"/>
  <c r="BR76" i="12" s="1"/>
  <c r="BQ54" i="12"/>
  <c r="BS53" i="12"/>
  <c r="BR53" i="12"/>
  <c r="BQ53" i="12"/>
  <c r="BS52" i="12"/>
  <c r="BR52" i="12"/>
  <c r="BQ52" i="12"/>
  <c r="BS50" i="12"/>
  <c r="BR50" i="12"/>
  <c r="BQ50" i="12"/>
  <c r="BS49" i="12"/>
  <c r="BR49" i="12"/>
  <c r="BQ49" i="12"/>
  <c r="BS47" i="12"/>
  <c r="BR47" i="12"/>
  <c r="BQ47" i="12"/>
  <c r="BS46" i="12"/>
  <c r="BR46" i="12"/>
  <c r="BS45" i="12"/>
  <c r="BR45" i="12"/>
  <c r="BQ45" i="12"/>
  <c r="BS44" i="12"/>
  <c r="BR44" i="12"/>
  <c r="BQ44" i="12"/>
  <c r="BQ75" i="12" s="1"/>
  <c r="BO67" i="12"/>
  <c r="BN67" i="12"/>
  <c r="BO66" i="12"/>
  <c r="BN66" i="12"/>
  <c r="BO64" i="12"/>
  <c r="BN64" i="12"/>
  <c r="BO63" i="12"/>
  <c r="BN63" i="12"/>
  <c r="BO62" i="12"/>
  <c r="BN62" i="12"/>
  <c r="BO61" i="12"/>
  <c r="BN61" i="12"/>
  <c r="BO60" i="12"/>
  <c r="BN60" i="12"/>
  <c r="BO59" i="12"/>
  <c r="BN59" i="12"/>
  <c r="BO58" i="12"/>
  <c r="BN58" i="12"/>
  <c r="BO57" i="12"/>
  <c r="BN57" i="12"/>
  <c r="BN77" i="12" s="1"/>
  <c r="BO55" i="12"/>
  <c r="BN55" i="12"/>
  <c r="BO54" i="12"/>
  <c r="BN54" i="12"/>
  <c r="BO53" i="12"/>
  <c r="BO76" i="12" s="1"/>
  <c r="BN53" i="12"/>
  <c r="BO52" i="12"/>
  <c r="BN52" i="12"/>
  <c r="BO50" i="12"/>
  <c r="BN50" i="12"/>
  <c r="BO49" i="12"/>
  <c r="BN49" i="12"/>
  <c r="BO47" i="12"/>
  <c r="BN47" i="12"/>
  <c r="BO46" i="12"/>
  <c r="BN46" i="12"/>
  <c r="BO45" i="12"/>
  <c r="BN45" i="12"/>
  <c r="BO44" i="12"/>
  <c r="BN44" i="12"/>
  <c r="BN75" i="12" s="1"/>
  <c r="BL67" i="12"/>
  <c r="BK67" i="12"/>
  <c r="BJ67" i="12"/>
  <c r="BL66" i="12"/>
  <c r="BK66" i="12"/>
  <c r="BJ66" i="12"/>
  <c r="BL64" i="12"/>
  <c r="BK64" i="12"/>
  <c r="BJ64" i="12"/>
  <c r="BL63" i="12"/>
  <c r="BK63" i="12"/>
  <c r="BJ63" i="12"/>
  <c r="BL62" i="12"/>
  <c r="BK62" i="12"/>
  <c r="BJ62" i="12"/>
  <c r="BL61" i="12"/>
  <c r="BK61" i="12"/>
  <c r="BJ61" i="12"/>
  <c r="BL60" i="12"/>
  <c r="BK60" i="12"/>
  <c r="BJ60" i="12"/>
  <c r="BL59" i="12"/>
  <c r="BK59" i="12"/>
  <c r="BJ59" i="12"/>
  <c r="BL58" i="12"/>
  <c r="BK58" i="12"/>
  <c r="BJ58" i="12"/>
  <c r="BL57" i="12"/>
  <c r="BL77" i="12" s="1"/>
  <c r="BK57" i="12"/>
  <c r="BJ57" i="12"/>
  <c r="BL55" i="12"/>
  <c r="BK55" i="12"/>
  <c r="BJ55" i="12"/>
  <c r="BL54" i="12"/>
  <c r="BK54" i="12"/>
  <c r="BJ54" i="12"/>
  <c r="BL53" i="12"/>
  <c r="BK53" i="12"/>
  <c r="BJ53" i="12"/>
  <c r="BL52" i="12"/>
  <c r="BL76" i="12" s="1"/>
  <c r="BK52" i="12"/>
  <c r="BJ52" i="12"/>
  <c r="BL50" i="12"/>
  <c r="BK50" i="12"/>
  <c r="BJ50" i="12"/>
  <c r="BL49" i="12"/>
  <c r="BK49" i="12"/>
  <c r="BJ49" i="12"/>
  <c r="BL47" i="12"/>
  <c r="BK47" i="12"/>
  <c r="BJ47" i="12"/>
  <c r="BL46" i="12"/>
  <c r="BK46" i="12"/>
  <c r="BJ46" i="12"/>
  <c r="BL45" i="12"/>
  <c r="BK45" i="12"/>
  <c r="BJ45" i="12"/>
  <c r="BL44" i="12"/>
  <c r="BK44" i="12"/>
  <c r="BJ44" i="12"/>
  <c r="BJ75" i="12" s="1"/>
  <c r="BH67" i="12"/>
  <c r="BG67" i="12"/>
  <c r="BH66" i="12"/>
  <c r="BG66" i="12"/>
  <c r="BH64" i="12"/>
  <c r="BG64" i="12"/>
  <c r="BH63" i="12"/>
  <c r="BG63" i="12"/>
  <c r="BH62" i="12"/>
  <c r="BG62" i="12"/>
  <c r="BH61" i="12"/>
  <c r="BG61" i="12"/>
  <c r="BH60" i="12"/>
  <c r="BG60" i="12"/>
  <c r="BH59" i="12"/>
  <c r="BG59" i="12"/>
  <c r="BH58" i="12"/>
  <c r="BG58" i="12"/>
  <c r="BH57" i="12"/>
  <c r="BG57" i="12"/>
  <c r="BG77" i="12" s="1"/>
  <c r="BH55" i="12"/>
  <c r="BG55" i="12"/>
  <c r="BH54" i="12"/>
  <c r="BG54" i="12"/>
  <c r="BH53" i="12"/>
  <c r="BH76" i="12" s="1"/>
  <c r="BG53" i="12"/>
  <c r="BH52" i="12"/>
  <c r="BG52" i="12"/>
  <c r="BG76" i="12" s="1"/>
  <c r="BH50" i="12"/>
  <c r="BG50" i="12"/>
  <c r="BH49" i="12"/>
  <c r="BG49" i="12"/>
  <c r="BH47" i="12"/>
  <c r="BG47" i="12"/>
  <c r="BH46" i="12"/>
  <c r="BG46" i="12"/>
  <c r="BH45" i="12"/>
  <c r="BG45" i="12"/>
  <c r="BH44" i="12"/>
  <c r="BG44" i="12"/>
  <c r="BG75" i="12" s="1"/>
  <c r="BG79" i="12" s="1"/>
  <c r="BE67" i="12"/>
  <c r="BD67" i="12"/>
  <c r="BC67" i="12"/>
  <c r="BE66" i="12"/>
  <c r="BD66" i="12"/>
  <c r="BC66" i="12"/>
  <c r="BE64" i="12"/>
  <c r="BD64" i="12"/>
  <c r="BC64" i="12"/>
  <c r="BE63" i="12"/>
  <c r="BD63" i="12"/>
  <c r="BC63" i="12"/>
  <c r="BE62" i="12"/>
  <c r="BD62" i="12"/>
  <c r="BC62" i="12"/>
  <c r="BE61" i="12"/>
  <c r="BD61" i="12"/>
  <c r="BC61" i="12"/>
  <c r="BE60" i="12"/>
  <c r="BD60" i="12"/>
  <c r="BC60" i="12"/>
  <c r="BE59" i="12"/>
  <c r="BD59" i="12"/>
  <c r="BC59" i="12"/>
  <c r="BE58" i="12"/>
  <c r="BD58" i="12"/>
  <c r="BC58" i="12"/>
  <c r="BE57" i="12"/>
  <c r="BE77" i="12" s="1"/>
  <c r="BD57" i="12"/>
  <c r="BC57" i="12"/>
  <c r="BE55" i="12"/>
  <c r="BD55" i="12"/>
  <c r="BD76" i="12" s="1"/>
  <c r="BC55" i="12"/>
  <c r="BE54" i="12"/>
  <c r="BD54" i="12"/>
  <c r="BC54" i="12"/>
  <c r="BE53" i="12"/>
  <c r="BD53" i="12"/>
  <c r="BC53" i="12"/>
  <c r="BE52" i="12"/>
  <c r="BE76" i="12" s="1"/>
  <c r="BD52" i="12"/>
  <c r="BC52" i="12"/>
  <c r="BE50" i="12"/>
  <c r="BD50" i="12"/>
  <c r="BC50" i="12"/>
  <c r="BE49" i="12"/>
  <c r="BD49" i="12"/>
  <c r="BC49" i="12"/>
  <c r="BE47" i="12"/>
  <c r="BD47" i="12"/>
  <c r="BC47" i="12"/>
  <c r="BE46" i="12"/>
  <c r="BD46" i="12"/>
  <c r="BC46" i="12"/>
  <c r="BE45" i="12"/>
  <c r="BD45" i="12"/>
  <c r="BC45" i="12"/>
  <c r="BE44" i="12"/>
  <c r="BD44" i="12"/>
  <c r="BC44" i="12"/>
  <c r="BC75" i="12" s="1"/>
  <c r="BA67" i="12"/>
  <c r="AZ67" i="12"/>
  <c r="BA66" i="12"/>
  <c r="AZ66" i="12"/>
  <c r="BA64" i="12"/>
  <c r="AZ64" i="12"/>
  <c r="BA63" i="12"/>
  <c r="AZ63" i="12"/>
  <c r="BA62" i="12"/>
  <c r="AZ62" i="12"/>
  <c r="BA61" i="12"/>
  <c r="AZ61" i="12"/>
  <c r="BA60" i="12"/>
  <c r="AZ60" i="12"/>
  <c r="BA59" i="12"/>
  <c r="AZ59" i="12"/>
  <c r="BA58" i="12"/>
  <c r="AZ58" i="12"/>
  <c r="BA57" i="12"/>
  <c r="AZ57" i="12"/>
  <c r="AZ77" i="12" s="1"/>
  <c r="BA55" i="12"/>
  <c r="AZ55" i="12"/>
  <c r="BA54" i="12"/>
  <c r="AZ54" i="12"/>
  <c r="BA53" i="12"/>
  <c r="BA76" i="12" s="1"/>
  <c r="AZ53" i="12"/>
  <c r="BA52" i="12"/>
  <c r="AZ52" i="12"/>
  <c r="AZ76" i="12" s="1"/>
  <c r="BA50" i="12"/>
  <c r="AZ50" i="12"/>
  <c r="BA49" i="12"/>
  <c r="AZ49" i="12"/>
  <c r="BA47" i="12"/>
  <c r="AZ47" i="12"/>
  <c r="BA46" i="12"/>
  <c r="AZ46" i="12"/>
  <c r="BA45" i="12"/>
  <c r="AZ45" i="12"/>
  <c r="BA44" i="12"/>
  <c r="AZ44" i="12"/>
  <c r="AZ75" i="12" s="1"/>
  <c r="AZ79" i="12" s="1"/>
  <c r="AX67" i="12"/>
  <c r="AW67" i="12"/>
  <c r="AV67" i="12"/>
  <c r="AX66" i="12"/>
  <c r="AW66" i="12"/>
  <c r="AV66" i="12"/>
  <c r="AX64" i="12"/>
  <c r="AW64" i="12"/>
  <c r="AV64" i="12"/>
  <c r="AX63" i="12"/>
  <c r="AW63" i="12"/>
  <c r="AV63" i="12"/>
  <c r="AX62" i="12"/>
  <c r="AW62" i="12"/>
  <c r="AV62" i="12"/>
  <c r="AX61" i="12"/>
  <c r="AW61" i="12"/>
  <c r="AV61" i="12"/>
  <c r="AX60" i="12"/>
  <c r="AW60" i="12"/>
  <c r="AV60" i="12"/>
  <c r="AX59" i="12"/>
  <c r="AW59" i="12"/>
  <c r="AV59" i="12"/>
  <c r="AX58" i="12"/>
  <c r="AW58" i="12"/>
  <c r="AV58" i="12"/>
  <c r="AX57" i="12"/>
  <c r="AX77" i="12" s="1"/>
  <c r="AW57" i="12"/>
  <c r="AV57" i="12"/>
  <c r="AX55" i="12"/>
  <c r="AW55" i="12"/>
  <c r="AW76" i="12" s="1"/>
  <c r="AV55" i="12"/>
  <c r="AX54" i="12"/>
  <c r="AW54" i="12"/>
  <c r="AV54" i="12"/>
  <c r="AX53" i="12"/>
  <c r="AW53" i="12"/>
  <c r="AV53" i="12"/>
  <c r="AX52" i="12"/>
  <c r="AX76" i="12" s="1"/>
  <c r="AW52" i="12"/>
  <c r="AV52" i="12"/>
  <c r="AX50" i="12"/>
  <c r="AW50" i="12"/>
  <c r="AV50" i="12"/>
  <c r="AX49" i="12"/>
  <c r="AW49" i="12"/>
  <c r="AV49" i="12"/>
  <c r="AX47" i="12"/>
  <c r="AW47" i="12"/>
  <c r="AV47" i="12"/>
  <c r="AX46" i="12"/>
  <c r="AW46" i="12"/>
  <c r="AV46" i="12"/>
  <c r="AX45" i="12"/>
  <c r="AW45" i="12"/>
  <c r="AV45" i="12"/>
  <c r="AX44" i="12"/>
  <c r="AW44" i="12"/>
  <c r="AV44" i="12"/>
  <c r="AV75" i="12" s="1"/>
  <c r="AT67" i="12"/>
  <c r="AS67" i="12"/>
  <c r="AT66" i="12"/>
  <c r="AS66" i="12"/>
  <c r="AT64" i="12"/>
  <c r="AS64" i="12"/>
  <c r="AT63" i="12"/>
  <c r="AS63" i="12"/>
  <c r="AT62" i="12"/>
  <c r="AS62" i="12"/>
  <c r="AT61" i="12"/>
  <c r="AS61" i="12"/>
  <c r="AT60" i="12"/>
  <c r="AS60" i="12"/>
  <c r="AT59" i="12"/>
  <c r="AS59" i="12"/>
  <c r="AT58" i="12"/>
  <c r="AS58" i="12"/>
  <c r="AT57" i="12"/>
  <c r="AT77" i="12" s="1"/>
  <c r="AS57" i="12"/>
  <c r="AS77" i="12" s="1"/>
  <c r="AT55" i="12"/>
  <c r="AS55" i="12"/>
  <c r="AT54" i="12"/>
  <c r="AS54" i="12"/>
  <c r="AT53" i="12"/>
  <c r="AS53" i="12"/>
  <c r="AT52" i="12"/>
  <c r="AT76" i="12" s="1"/>
  <c r="AS52" i="12"/>
  <c r="AS76" i="12" s="1"/>
  <c r="AT50" i="12"/>
  <c r="AS50" i="12"/>
  <c r="AT49" i="12"/>
  <c r="AS49" i="12"/>
  <c r="AT47" i="12"/>
  <c r="AS47" i="12"/>
  <c r="AT46" i="12"/>
  <c r="AS46" i="12"/>
  <c r="AT45" i="12"/>
  <c r="AS45" i="12"/>
  <c r="AT44" i="12"/>
  <c r="AT75" i="12" s="1"/>
  <c r="AT79" i="12" s="1"/>
  <c r="AS44" i="12"/>
  <c r="AS75" i="12" s="1"/>
  <c r="AP44" i="12"/>
  <c r="AQ67" i="12"/>
  <c r="AP67" i="12"/>
  <c r="AO67" i="12"/>
  <c r="AQ66" i="12"/>
  <c r="AP66" i="12"/>
  <c r="AO66" i="12"/>
  <c r="AQ64" i="12"/>
  <c r="AP64" i="12"/>
  <c r="AO64" i="12"/>
  <c r="AQ63" i="12"/>
  <c r="AP63" i="12"/>
  <c r="AO63" i="12"/>
  <c r="AQ62" i="12"/>
  <c r="AP62" i="12"/>
  <c r="AO62" i="12"/>
  <c r="AQ61" i="12"/>
  <c r="AP61" i="12"/>
  <c r="AO61" i="12"/>
  <c r="AQ60" i="12"/>
  <c r="AP60" i="12"/>
  <c r="AO60" i="12"/>
  <c r="AQ59" i="12"/>
  <c r="AP59" i="12"/>
  <c r="AO59" i="12"/>
  <c r="AQ58" i="12"/>
  <c r="AP58" i="12"/>
  <c r="AO58" i="12"/>
  <c r="AQ57" i="12"/>
  <c r="AP57" i="12"/>
  <c r="AO57" i="12"/>
  <c r="AO77" i="12" s="1"/>
  <c r="AQ55" i="12"/>
  <c r="AP55" i="12"/>
  <c r="AO55" i="12"/>
  <c r="AQ54" i="12"/>
  <c r="AP54" i="12"/>
  <c r="AO54" i="12"/>
  <c r="AQ53" i="12"/>
  <c r="AP53" i="12"/>
  <c r="AO53" i="12"/>
  <c r="AQ52" i="12"/>
  <c r="AP52" i="12"/>
  <c r="AO52" i="12"/>
  <c r="AO76" i="12" s="1"/>
  <c r="AQ50" i="12"/>
  <c r="AP50" i="12"/>
  <c r="AO50" i="12"/>
  <c r="AQ49" i="12"/>
  <c r="AP49" i="12"/>
  <c r="AO49" i="12"/>
  <c r="AQ47" i="12"/>
  <c r="AP47" i="12"/>
  <c r="AP75" i="12" s="1"/>
  <c r="AO47" i="12"/>
  <c r="AQ46" i="12"/>
  <c r="AP46" i="12"/>
  <c r="AO46" i="12"/>
  <c r="AQ45" i="12"/>
  <c r="AP45" i="12"/>
  <c r="AO45" i="12"/>
  <c r="AQ44" i="12"/>
  <c r="AQ75" i="12" s="1"/>
  <c r="AO44" i="12"/>
  <c r="AM67" i="12"/>
  <c r="AL67" i="12"/>
  <c r="AK67" i="12"/>
  <c r="AJ67" i="12"/>
  <c r="AI67" i="12"/>
  <c r="AH67" i="12"/>
  <c r="AM66" i="12"/>
  <c r="AL66" i="12"/>
  <c r="AK66" i="12"/>
  <c r="AJ66" i="12"/>
  <c r="AI66" i="12"/>
  <c r="AH66" i="12"/>
  <c r="AM64" i="12"/>
  <c r="AL64" i="12"/>
  <c r="AK64" i="12"/>
  <c r="AJ64" i="12"/>
  <c r="AI64" i="12"/>
  <c r="AH64" i="12"/>
  <c r="AM63" i="12"/>
  <c r="AL63" i="12"/>
  <c r="AK63" i="12"/>
  <c r="AJ63" i="12"/>
  <c r="AI63" i="12"/>
  <c r="AH63" i="12"/>
  <c r="AM62" i="12"/>
  <c r="AL62" i="12"/>
  <c r="AK62" i="12"/>
  <c r="AJ62" i="12"/>
  <c r="AI62" i="12"/>
  <c r="AH62" i="12"/>
  <c r="AM61" i="12"/>
  <c r="AL61" i="12"/>
  <c r="AK61" i="12"/>
  <c r="AJ61" i="12"/>
  <c r="AI61" i="12"/>
  <c r="AH61" i="12"/>
  <c r="AM60" i="12"/>
  <c r="AL60" i="12"/>
  <c r="AK60" i="12"/>
  <c r="AJ60" i="12"/>
  <c r="AI60" i="12"/>
  <c r="AH60" i="12"/>
  <c r="AM59" i="12"/>
  <c r="AL59" i="12"/>
  <c r="AK59" i="12"/>
  <c r="AJ59" i="12"/>
  <c r="AI59" i="12"/>
  <c r="AH59" i="12"/>
  <c r="AM58" i="12"/>
  <c r="AL58" i="12"/>
  <c r="AK58" i="12"/>
  <c r="AJ58" i="12"/>
  <c r="AI58" i="12"/>
  <c r="AH58" i="12"/>
  <c r="AM57" i="12"/>
  <c r="AM77" i="12" s="1"/>
  <c r="AL57" i="12"/>
  <c r="AK57" i="12"/>
  <c r="AJ57" i="12"/>
  <c r="AJ77" i="12" s="1"/>
  <c r="AI57" i="12"/>
  <c r="AI77" i="12" s="1"/>
  <c r="AH57" i="12"/>
  <c r="AM55" i="12"/>
  <c r="AL55" i="12"/>
  <c r="AK55" i="12"/>
  <c r="AJ55" i="12"/>
  <c r="AI55" i="12"/>
  <c r="AH55" i="12"/>
  <c r="AM54" i="12"/>
  <c r="AL54" i="12"/>
  <c r="AK54" i="12"/>
  <c r="AJ54" i="12"/>
  <c r="AI54" i="12"/>
  <c r="AH54" i="12"/>
  <c r="AM53" i="12"/>
  <c r="AL53" i="12"/>
  <c r="AK53" i="12"/>
  <c r="AJ53" i="12"/>
  <c r="AI53" i="12"/>
  <c r="AH53" i="12"/>
  <c r="AM52" i="12"/>
  <c r="AM76" i="12" s="1"/>
  <c r="AL52" i="12"/>
  <c r="AK52" i="12"/>
  <c r="AJ52" i="12"/>
  <c r="AJ76" i="12" s="1"/>
  <c r="AI52" i="12"/>
  <c r="AI76" i="12" s="1"/>
  <c r="AH52" i="12"/>
  <c r="AM50" i="12"/>
  <c r="AL50" i="12"/>
  <c r="AK50" i="12"/>
  <c r="AJ50" i="12"/>
  <c r="AI50" i="12"/>
  <c r="AH50" i="12"/>
  <c r="AM49" i="12"/>
  <c r="AL49" i="12"/>
  <c r="AK49" i="12"/>
  <c r="AJ49" i="12"/>
  <c r="AI49" i="12"/>
  <c r="AH49" i="12"/>
  <c r="AM47" i="12"/>
  <c r="AL47" i="12"/>
  <c r="AK47" i="12"/>
  <c r="AJ47" i="12"/>
  <c r="AI47" i="12"/>
  <c r="AH47" i="12"/>
  <c r="AM46" i="12"/>
  <c r="AL46" i="12"/>
  <c r="AK46" i="12"/>
  <c r="AJ46" i="12"/>
  <c r="AI46" i="12"/>
  <c r="AH46" i="12"/>
  <c r="AM45" i="12"/>
  <c r="AL45" i="12"/>
  <c r="AK45" i="12"/>
  <c r="AJ45" i="12"/>
  <c r="AI45" i="12"/>
  <c r="AH45" i="12"/>
  <c r="AM44" i="12"/>
  <c r="AM75" i="12" s="1"/>
  <c r="AM79" i="12" s="1"/>
  <c r="AL44" i="12"/>
  <c r="AK44" i="12"/>
  <c r="AJ44" i="12"/>
  <c r="AJ75" i="12" s="1"/>
  <c r="AJ79" i="12" s="1"/>
  <c r="AI44" i="12"/>
  <c r="AI75" i="12" s="1"/>
  <c r="AI79" i="12" s="1"/>
  <c r="AH44" i="12"/>
  <c r="AD47" i="12"/>
  <c r="AF67" i="12"/>
  <c r="AE67" i="12"/>
  <c r="AD67" i="12"/>
  <c r="AC67" i="12"/>
  <c r="AB67" i="12"/>
  <c r="AA67" i="12"/>
  <c r="AF66" i="12"/>
  <c r="AE66" i="12"/>
  <c r="AD66" i="12"/>
  <c r="AC66" i="12"/>
  <c r="AB66" i="12"/>
  <c r="AA66" i="12"/>
  <c r="AF64" i="12"/>
  <c r="AE64" i="12"/>
  <c r="AD64" i="12"/>
  <c r="AC64" i="12"/>
  <c r="AB64" i="12"/>
  <c r="AA64" i="12"/>
  <c r="AF63" i="12"/>
  <c r="AE63" i="12"/>
  <c r="AD63" i="12"/>
  <c r="AC63" i="12"/>
  <c r="AB63" i="12"/>
  <c r="AA63" i="12"/>
  <c r="AF62" i="12"/>
  <c r="AE62" i="12"/>
  <c r="AD62" i="12"/>
  <c r="AC62" i="12"/>
  <c r="AB62" i="12"/>
  <c r="AA62" i="12"/>
  <c r="AF61" i="12"/>
  <c r="AE61" i="12"/>
  <c r="AD61" i="12"/>
  <c r="AC61" i="12"/>
  <c r="AB61" i="12"/>
  <c r="AA61" i="12"/>
  <c r="AF60" i="12"/>
  <c r="AE60" i="12"/>
  <c r="AD60" i="12"/>
  <c r="AC60" i="12"/>
  <c r="AB60" i="12"/>
  <c r="AA60" i="12"/>
  <c r="AF59" i="12"/>
  <c r="AE59" i="12"/>
  <c r="AD59" i="12"/>
  <c r="AC59" i="12"/>
  <c r="AB59" i="12"/>
  <c r="AA59" i="12"/>
  <c r="AF58" i="12"/>
  <c r="AE58" i="12"/>
  <c r="AD58" i="12"/>
  <c r="AC58" i="12"/>
  <c r="AB58" i="12"/>
  <c r="AA58" i="12"/>
  <c r="AF57" i="12"/>
  <c r="AE57" i="12"/>
  <c r="AD57" i="12"/>
  <c r="AD77" i="12" s="1"/>
  <c r="AC57" i="12"/>
  <c r="AC77" i="12" s="1"/>
  <c r="AB57" i="12"/>
  <c r="AA57" i="12"/>
  <c r="AF55" i="12"/>
  <c r="AE55" i="12"/>
  <c r="AD55" i="12"/>
  <c r="AC55" i="12"/>
  <c r="AB55" i="12"/>
  <c r="AA55" i="12"/>
  <c r="AF54" i="12"/>
  <c r="AE54" i="12"/>
  <c r="AD54" i="12"/>
  <c r="AC54" i="12"/>
  <c r="AB54" i="12"/>
  <c r="AA54" i="12"/>
  <c r="AF53" i="12"/>
  <c r="AE53" i="12"/>
  <c r="AD53" i="12"/>
  <c r="AC53" i="12"/>
  <c r="AB53" i="12"/>
  <c r="AA53" i="12"/>
  <c r="AF52" i="12"/>
  <c r="AE52" i="12"/>
  <c r="AD52" i="12"/>
  <c r="AD76" i="12" s="1"/>
  <c r="AC52" i="12"/>
  <c r="AC76" i="12" s="1"/>
  <c r="AB52" i="12"/>
  <c r="AA52" i="12"/>
  <c r="AF50" i="12"/>
  <c r="AE50" i="12"/>
  <c r="AD50" i="12"/>
  <c r="AC50" i="12"/>
  <c r="AB50" i="12"/>
  <c r="AA50" i="12"/>
  <c r="AF49" i="12"/>
  <c r="AE49" i="12"/>
  <c r="AD49" i="12"/>
  <c r="AC49" i="12"/>
  <c r="AB49" i="12"/>
  <c r="AA49" i="12"/>
  <c r="AF47" i="12"/>
  <c r="AE47" i="12"/>
  <c r="AC47" i="12"/>
  <c r="AB47" i="12"/>
  <c r="AA47" i="12"/>
  <c r="AF46" i="12"/>
  <c r="AE46" i="12"/>
  <c r="AD46" i="12"/>
  <c r="AC46" i="12"/>
  <c r="AB46" i="12"/>
  <c r="AA46" i="12"/>
  <c r="AF45" i="12"/>
  <c r="AE45" i="12"/>
  <c r="AD45" i="12"/>
  <c r="AC45" i="12"/>
  <c r="AB45" i="12"/>
  <c r="AA45" i="12"/>
  <c r="AF44" i="12"/>
  <c r="AE44" i="12"/>
  <c r="AD44" i="12"/>
  <c r="AC44" i="12"/>
  <c r="AC75" i="12" s="1"/>
  <c r="AC79" i="12" s="1"/>
  <c r="AB44" i="12"/>
  <c r="AA44" i="12"/>
  <c r="Y67" i="12"/>
  <c r="Y66" i="12"/>
  <c r="Y64" i="12"/>
  <c r="Y63" i="12"/>
  <c r="Y62" i="12"/>
  <c r="Y61" i="12"/>
  <c r="Y60" i="12"/>
  <c r="Y59" i="12"/>
  <c r="Y58" i="12"/>
  <c r="Y57" i="12"/>
  <c r="Y55" i="12"/>
  <c r="Y54" i="12"/>
  <c r="Y53" i="12"/>
  <c r="Y52" i="12"/>
  <c r="Y76" i="12" s="1"/>
  <c r="Y50" i="12"/>
  <c r="Y49" i="12"/>
  <c r="Y47" i="12"/>
  <c r="Y46" i="12"/>
  <c r="Y45" i="12"/>
  <c r="Y44" i="12"/>
  <c r="X67" i="12"/>
  <c r="X66" i="12"/>
  <c r="X64" i="12"/>
  <c r="X63" i="12"/>
  <c r="X62" i="12"/>
  <c r="X61" i="12"/>
  <c r="X60" i="12"/>
  <c r="X59" i="12"/>
  <c r="X58" i="12"/>
  <c r="X57" i="12"/>
  <c r="X77" i="12" s="1"/>
  <c r="X55" i="12"/>
  <c r="X54" i="12"/>
  <c r="X53" i="12"/>
  <c r="X52" i="12"/>
  <c r="X76" i="12" s="1"/>
  <c r="X50" i="12"/>
  <c r="X49" i="12"/>
  <c r="X47" i="12"/>
  <c r="X46" i="12"/>
  <c r="X45" i="12"/>
  <c r="X44" i="12"/>
  <c r="W67" i="12"/>
  <c r="W66" i="12"/>
  <c r="W64" i="12"/>
  <c r="W63" i="12"/>
  <c r="W62" i="12"/>
  <c r="W61" i="12"/>
  <c r="W60" i="12"/>
  <c r="W59" i="12"/>
  <c r="W58" i="12"/>
  <c r="W57" i="12"/>
  <c r="W77" i="12" s="1"/>
  <c r="W55" i="12"/>
  <c r="W54" i="12"/>
  <c r="W53" i="12"/>
  <c r="W52" i="12"/>
  <c r="W76" i="12" s="1"/>
  <c r="W50" i="12"/>
  <c r="W49" i="12"/>
  <c r="W47" i="12"/>
  <c r="W46" i="12"/>
  <c r="W45" i="12"/>
  <c r="W44" i="12"/>
  <c r="V67" i="12"/>
  <c r="V66" i="12"/>
  <c r="V64" i="12"/>
  <c r="V63" i="12"/>
  <c r="V62" i="12"/>
  <c r="V61" i="12"/>
  <c r="V60" i="12"/>
  <c r="V59" i="12"/>
  <c r="V58" i="12"/>
  <c r="V57" i="12"/>
  <c r="V77" i="12" s="1"/>
  <c r="V55" i="12"/>
  <c r="V54" i="12"/>
  <c r="V53" i="12"/>
  <c r="V52" i="12"/>
  <c r="V76" i="12" s="1"/>
  <c r="V50" i="12"/>
  <c r="V49" i="12"/>
  <c r="V47" i="12"/>
  <c r="V46" i="12"/>
  <c r="V45" i="12"/>
  <c r="V44" i="12"/>
  <c r="U67" i="12"/>
  <c r="U66" i="12"/>
  <c r="U64" i="12"/>
  <c r="U63" i="12"/>
  <c r="U62" i="12"/>
  <c r="U61" i="12"/>
  <c r="U60" i="12"/>
  <c r="U59" i="12"/>
  <c r="U58" i="12"/>
  <c r="U57" i="12"/>
  <c r="U77" i="12" s="1"/>
  <c r="U55" i="12"/>
  <c r="U54" i="12"/>
  <c r="U53" i="12"/>
  <c r="U52" i="12"/>
  <c r="U76" i="12" s="1"/>
  <c r="U50" i="12"/>
  <c r="U49" i="12"/>
  <c r="U47" i="12"/>
  <c r="U46" i="12"/>
  <c r="U45" i="12"/>
  <c r="U44" i="12"/>
  <c r="T67" i="12"/>
  <c r="T66" i="12"/>
  <c r="T64" i="12"/>
  <c r="T63" i="12"/>
  <c r="T62" i="12"/>
  <c r="T61" i="12"/>
  <c r="T60" i="12"/>
  <c r="T59" i="12"/>
  <c r="T58" i="12"/>
  <c r="T57" i="12"/>
  <c r="T55" i="12"/>
  <c r="T54" i="12"/>
  <c r="T53" i="12"/>
  <c r="T52" i="12"/>
  <c r="T50" i="12"/>
  <c r="T49" i="12"/>
  <c r="T47" i="12"/>
  <c r="T46" i="12"/>
  <c r="T45" i="12"/>
  <c r="T44" i="12"/>
  <c r="E67" i="12"/>
  <c r="CQ67" i="12" s="1"/>
  <c r="E66" i="12"/>
  <c r="E64" i="12"/>
  <c r="CE64" i="12" s="1"/>
  <c r="E63" i="12"/>
  <c r="CQ63" i="12" s="1"/>
  <c r="E62" i="12"/>
  <c r="E61" i="12"/>
  <c r="CI61" i="12" s="1"/>
  <c r="E60" i="12"/>
  <c r="E59" i="12"/>
  <c r="E58" i="12"/>
  <c r="CG58" i="12" s="1"/>
  <c r="E57" i="12"/>
  <c r="CM57" i="12" s="1"/>
  <c r="E55" i="12"/>
  <c r="E54" i="12"/>
  <c r="E53" i="12"/>
  <c r="CL53" i="12" s="1"/>
  <c r="E52" i="12"/>
  <c r="CI52" i="12" s="1"/>
  <c r="E50" i="12"/>
  <c r="E49" i="12"/>
  <c r="E47" i="12"/>
  <c r="CQ47" i="12" s="1"/>
  <c r="E46" i="12"/>
  <c r="CM46" i="12" s="1"/>
  <c r="E45" i="12"/>
  <c r="E44" i="12"/>
  <c r="E27" i="12"/>
  <c r="E26" i="12"/>
  <c r="F26" i="12" s="1"/>
  <c r="E24" i="12"/>
  <c r="E23" i="12"/>
  <c r="F23" i="12" s="1"/>
  <c r="E22" i="12"/>
  <c r="E21" i="12"/>
  <c r="F21" i="12" s="1"/>
  <c r="E20" i="12"/>
  <c r="E19" i="12"/>
  <c r="F19" i="12" s="1"/>
  <c r="E18" i="12"/>
  <c r="E17" i="12"/>
  <c r="E15" i="12"/>
  <c r="E14" i="12"/>
  <c r="F14" i="12" s="1"/>
  <c r="E13" i="12"/>
  <c r="E12" i="12"/>
  <c r="E10" i="12"/>
  <c r="E9" i="12"/>
  <c r="F9" i="12" s="1"/>
  <c r="E7" i="12"/>
  <c r="E6" i="12"/>
  <c r="F6" i="12" s="1"/>
  <c r="E5" i="12"/>
  <c r="E4" i="12"/>
  <c r="F4" i="12" s="1"/>
  <c r="AY67" i="9"/>
  <c r="AW67" i="9"/>
  <c r="AW66" i="9"/>
  <c r="AY63" i="9"/>
  <c r="AW63" i="9"/>
  <c r="AY62" i="9"/>
  <c r="AW62" i="9"/>
  <c r="AY60" i="9"/>
  <c r="AY59" i="9"/>
  <c r="AW59" i="9"/>
  <c r="AY58" i="9"/>
  <c r="AW58" i="9"/>
  <c r="AY57" i="9"/>
  <c r="AY55" i="9"/>
  <c r="AY54" i="9"/>
  <c r="AW54" i="9"/>
  <c r="AY53" i="9"/>
  <c r="AW53" i="9"/>
  <c r="AY49" i="9"/>
  <c r="AW49" i="9"/>
  <c r="AY47" i="9"/>
  <c r="AY46" i="9"/>
  <c r="AY45" i="9"/>
  <c r="AY44" i="9"/>
  <c r="AW44" i="9"/>
  <c r="X67" i="9"/>
  <c r="W66" i="9"/>
  <c r="Y63" i="9"/>
  <c r="W63" i="9"/>
  <c r="X62" i="9"/>
  <c r="Y59" i="9"/>
  <c r="W59" i="9"/>
  <c r="X58" i="9"/>
  <c r="W57" i="9"/>
  <c r="Y54" i="9"/>
  <c r="W54" i="9"/>
  <c r="X53" i="9"/>
  <c r="W52" i="9"/>
  <c r="Y49" i="9"/>
  <c r="W49" i="9"/>
  <c r="X47" i="9"/>
  <c r="W46" i="9"/>
  <c r="Y44" i="9"/>
  <c r="W44" i="9"/>
  <c r="AT67" i="9"/>
  <c r="AR67" i="9"/>
  <c r="AP67" i="9"/>
  <c r="AN67" i="9"/>
  <c r="AT66" i="9"/>
  <c r="AP66" i="9"/>
  <c r="AT64" i="9"/>
  <c r="AP64" i="9"/>
  <c r="AT63" i="9"/>
  <c r="AR63" i="9"/>
  <c r="AP63" i="9"/>
  <c r="AN63" i="9"/>
  <c r="AT62" i="9"/>
  <c r="AR62" i="9"/>
  <c r="AP62" i="9"/>
  <c r="AN62" i="9"/>
  <c r="AP60" i="9"/>
  <c r="AT59" i="9"/>
  <c r="AR59" i="9"/>
  <c r="AP59" i="9"/>
  <c r="AN59" i="9"/>
  <c r="AT58" i="9"/>
  <c r="AR58" i="9"/>
  <c r="AP58" i="9"/>
  <c r="AN58" i="9"/>
  <c r="AT57" i="9"/>
  <c r="AP57" i="9"/>
  <c r="AT55" i="9"/>
  <c r="AP55" i="9"/>
  <c r="AT54" i="9"/>
  <c r="AR54" i="9"/>
  <c r="AP54" i="9"/>
  <c r="AN54" i="9"/>
  <c r="AT53" i="9"/>
  <c r="AR53" i="9"/>
  <c r="AP53" i="9"/>
  <c r="AN53" i="9"/>
  <c r="AP52" i="9"/>
  <c r="AT49" i="9"/>
  <c r="AR49" i="9"/>
  <c r="AP49" i="9"/>
  <c r="AN49" i="9"/>
  <c r="AT47" i="9"/>
  <c r="AP47" i="9"/>
  <c r="AT46" i="9"/>
  <c r="AP46" i="9"/>
  <c r="AP45" i="9"/>
  <c r="AT44" i="9"/>
  <c r="AR44" i="9"/>
  <c r="AP44" i="9"/>
  <c r="AN44" i="9"/>
  <c r="AG67" i="9"/>
  <c r="AE67" i="9"/>
  <c r="AC67" i="9"/>
  <c r="AA67" i="9"/>
  <c r="AG66" i="9"/>
  <c r="AC66" i="9"/>
  <c r="AG64" i="9"/>
  <c r="AC64" i="9"/>
  <c r="AH63" i="9"/>
  <c r="AG63" i="9"/>
  <c r="AE63" i="9"/>
  <c r="AD63" i="9"/>
  <c r="AC63" i="9"/>
  <c r="AA63" i="9"/>
  <c r="AH62" i="9"/>
  <c r="AG62" i="9"/>
  <c r="AE62" i="9"/>
  <c r="AD62" i="9"/>
  <c r="AC62" i="9"/>
  <c r="AA62" i="9"/>
  <c r="AC60" i="9"/>
  <c r="AG59" i="9"/>
  <c r="AE59" i="9"/>
  <c r="AC59" i="9"/>
  <c r="AA59" i="9"/>
  <c r="AG58" i="9"/>
  <c r="AE58" i="9"/>
  <c r="AC58" i="9"/>
  <c r="AA58" i="9"/>
  <c r="AG57" i="9"/>
  <c r="AC57" i="9"/>
  <c r="AG55" i="9"/>
  <c r="AC55" i="9"/>
  <c r="AH54" i="9"/>
  <c r="AG54" i="9"/>
  <c r="AE54" i="9"/>
  <c r="AD54" i="9"/>
  <c r="AC54" i="9"/>
  <c r="AA54" i="9"/>
  <c r="AG53" i="9"/>
  <c r="AE53" i="9"/>
  <c r="AD53" i="9"/>
  <c r="AC53" i="9"/>
  <c r="AA53" i="9"/>
  <c r="AA52" i="9"/>
  <c r="AG49" i="9"/>
  <c r="AE49" i="9"/>
  <c r="AC49" i="9"/>
  <c r="AA49" i="9"/>
  <c r="AE47" i="9"/>
  <c r="AA47" i="9"/>
  <c r="AE46" i="9"/>
  <c r="AA46" i="9"/>
  <c r="AA45" i="9"/>
  <c r="AG44" i="9"/>
  <c r="AE44" i="9"/>
  <c r="AC44" i="9"/>
  <c r="AA44" i="9"/>
  <c r="T67" i="9"/>
  <c r="U66" i="9"/>
  <c r="T64" i="9"/>
  <c r="U63" i="9"/>
  <c r="S63" i="9"/>
  <c r="U62" i="9"/>
  <c r="T62" i="9"/>
  <c r="U59" i="9"/>
  <c r="S59" i="9"/>
  <c r="T58" i="9"/>
  <c r="S57" i="9"/>
  <c r="U54" i="9"/>
  <c r="S54" i="9"/>
  <c r="U53" i="9"/>
  <c r="T53" i="9"/>
  <c r="U49" i="9"/>
  <c r="S49" i="9"/>
  <c r="U46" i="9"/>
  <c r="U44" i="9"/>
  <c r="S44" i="9"/>
  <c r="Q67" i="9"/>
  <c r="Q66" i="9"/>
  <c r="Q64" i="9"/>
  <c r="Q63" i="9"/>
  <c r="P63" i="9"/>
  <c r="Q62" i="9"/>
  <c r="Q60" i="9"/>
  <c r="Q59" i="9"/>
  <c r="Q58" i="9"/>
  <c r="Q55" i="9"/>
  <c r="Q54" i="9"/>
  <c r="P54" i="9"/>
  <c r="Q53" i="9"/>
  <c r="Q52" i="9"/>
  <c r="Q76" i="9" s="1"/>
  <c r="Q49" i="9"/>
  <c r="Q46" i="9"/>
  <c r="Q44" i="9"/>
  <c r="P44" i="9"/>
  <c r="N67" i="9"/>
  <c r="N63" i="9"/>
  <c r="N62" i="9"/>
  <c r="N60" i="9"/>
  <c r="N58" i="9"/>
  <c r="N55" i="9"/>
  <c r="N54" i="9"/>
  <c r="N53" i="9"/>
  <c r="N47" i="9"/>
  <c r="N44" i="9"/>
  <c r="M44" i="9"/>
  <c r="M66" i="9"/>
  <c r="M63" i="9"/>
  <c r="M59" i="9"/>
  <c r="M57" i="9"/>
  <c r="M54" i="9"/>
  <c r="M52" i="9"/>
  <c r="M49" i="9"/>
  <c r="M46" i="9"/>
  <c r="F67" i="9"/>
  <c r="E67" i="9"/>
  <c r="AZ67" i="9" s="1"/>
  <c r="E66" i="9"/>
  <c r="E64" i="9"/>
  <c r="X64" i="9" s="1"/>
  <c r="E63" i="9"/>
  <c r="F62" i="9"/>
  <c r="E62" i="9"/>
  <c r="AZ62" i="9" s="1"/>
  <c r="E61" i="9"/>
  <c r="E60" i="9"/>
  <c r="AR60" i="9" s="1"/>
  <c r="E59" i="9"/>
  <c r="AX59" i="9" s="1"/>
  <c r="F58" i="9"/>
  <c r="E58" i="9"/>
  <c r="AZ58" i="9" s="1"/>
  <c r="E57" i="9"/>
  <c r="AW57" i="9" s="1"/>
  <c r="E55" i="9"/>
  <c r="E54" i="9"/>
  <c r="F53" i="9"/>
  <c r="E53" i="9"/>
  <c r="AZ53" i="9" s="1"/>
  <c r="E52" i="9"/>
  <c r="AW52" i="9" s="1"/>
  <c r="E50" i="9"/>
  <c r="E49" i="9"/>
  <c r="AX49" i="9" s="1"/>
  <c r="F47" i="9"/>
  <c r="E47" i="9"/>
  <c r="AR47" i="9" s="1"/>
  <c r="E46" i="9"/>
  <c r="E45" i="9"/>
  <c r="X45" i="9" s="1"/>
  <c r="E44" i="9"/>
  <c r="E27" i="9"/>
  <c r="H27" i="9" s="1"/>
  <c r="F26" i="9"/>
  <c r="E26" i="9"/>
  <c r="E24" i="9"/>
  <c r="E23" i="9"/>
  <c r="F23" i="9" s="1"/>
  <c r="E22" i="9"/>
  <c r="E21" i="9"/>
  <c r="F21" i="9" s="1"/>
  <c r="E20" i="9"/>
  <c r="F19" i="9"/>
  <c r="E19" i="9"/>
  <c r="E18" i="9"/>
  <c r="F17" i="9"/>
  <c r="E17" i="9"/>
  <c r="E15" i="9"/>
  <c r="F14" i="9"/>
  <c r="E14" i="9"/>
  <c r="E13" i="9"/>
  <c r="E12" i="9"/>
  <c r="E36" i="9" s="1"/>
  <c r="E10" i="9"/>
  <c r="E9" i="9"/>
  <c r="F9" i="9" s="1"/>
  <c r="E7" i="9"/>
  <c r="F6" i="9"/>
  <c r="E6" i="9"/>
  <c r="E5" i="9"/>
  <c r="F4" i="9"/>
  <c r="E4" i="9"/>
  <c r="BM66" i="14"/>
  <c r="BK66" i="14"/>
  <c r="BM64" i="14"/>
  <c r="BJ64" i="14"/>
  <c r="BM63" i="14"/>
  <c r="BL62" i="14"/>
  <c r="BJ62" i="14"/>
  <c r="BN60" i="14"/>
  <c r="BL60" i="14"/>
  <c r="BK59" i="14"/>
  <c r="BN58" i="14"/>
  <c r="BK58" i="14"/>
  <c r="BM55" i="14"/>
  <c r="BJ55" i="14"/>
  <c r="BJ54" i="14"/>
  <c r="BL53" i="14"/>
  <c r="BJ53" i="14"/>
  <c r="BN50" i="14"/>
  <c r="BL50" i="14"/>
  <c r="BN49" i="14"/>
  <c r="BN47" i="14"/>
  <c r="BK47" i="14"/>
  <c r="BM46" i="14"/>
  <c r="BN45" i="14"/>
  <c r="BL45" i="14"/>
  <c r="BJ45" i="14"/>
  <c r="BK44" i="14"/>
  <c r="BA66" i="14"/>
  <c r="AY66" i="14"/>
  <c r="BA64" i="14"/>
  <c r="AY64" i="14"/>
  <c r="AY63" i="14"/>
  <c r="BA62" i="14"/>
  <c r="AY62" i="14"/>
  <c r="BA60" i="14"/>
  <c r="AY60" i="14"/>
  <c r="AY59" i="14"/>
  <c r="BA58" i="14"/>
  <c r="AY58" i="14"/>
  <c r="BA55" i="14"/>
  <c r="AY55" i="14"/>
  <c r="AY54" i="14"/>
  <c r="BA53" i="14"/>
  <c r="AY53" i="14"/>
  <c r="BA50" i="14"/>
  <c r="AY50" i="14"/>
  <c r="AY49" i="14"/>
  <c r="BA47" i="14"/>
  <c r="AY47" i="14"/>
  <c r="BA45" i="14"/>
  <c r="AY45" i="14"/>
  <c r="AY44" i="14"/>
  <c r="AO66" i="14"/>
  <c r="AM66" i="14"/>
  <c r="AO64" i="14"/>
  <c r="AM64" i="14"/>
  <c r="AM63" i="14"/>
  <c r="AO62" i="14"/>
  <c r="AM62" i="14"/>
  <c r="AO60" i="14"/>
  <c r="AM60" i="14"/>
  <c r="AM59" i="14"/>
  <c r="AO58" i="14"/>
  <c r="AM58" i="14"/>
  <c r="AM57" i="14"/>
  <c r="AO55" i="14"/>
  <c r="AM55" i="14"/>
  <c r="AM54" i="14"/>
  <c r="AO53" i="14"/>
  <c r="AM53" i="14"/>
  <c r="AO50" i="14"/>
  <c r="AM50" i="14"/>
  <c r="AM49" i="14"/>
  <c r="AO47" i="14"/>
  <c r="AM47" i="14"/>
  <c r="AO45" i="14"/>
  <c r="AM45" i="14"/>
  <c r="AM44" i="14"/>
  <c r="AE66" i="14"/>
  <c r="AE64" i="14"/>
  <c r="AE62" i="14"/>
  <c r="AE60" i="14"/>
  <c r="AE58" i="14"/>
  <c r="AE55" i="14"/>
  <c r="AE53" i="14"/>
  <c r="AE50" i="14"/>
  <c r="AE47" i="14"/>
  <c r="AE45" i="14"/>
  <c r="AB67" i="14"/>
  <c r="AA66" i="14"/>
  <c r="AB64" i="14"/>
  <c r="Z64" i="14"/>
  <c r="AB62" i="14"/>
  <c r="Z62" i="14"/>
  <c r="AB60" i="14"/>
  <c r="Z60" i="14"/>
  <c r="AB58" i="14"/>
  <c r="Z58" i="14"/>
  <c r="AA57" i="14"/>
  <c r="AB55" i="14"/>
  <c r="Z55" i="14"/>
  <c r="AB53" i="14"/>
  <c r="Z53" i="14"/>
  <c r="AB50" i="14"/>
  <c r="Z50" i="14"/>
  <c r="AB47" i="14"/>
  <c r="Z47" i="14"/>
  <c r="AA46" i="14"/>
  <c r="AB45" i="14"/>
  <c r="Z45" i="14"/>
  <c r="V67" i="14"/>
  <c r="U66" i="14"/>
  <c r="S66" i="14"/>
  <c r="Q66" i="14"/>
  <c r="V64" i="14"/>
  <c r="T64" i="14"/>
  <c r="R64" i="14"/>
  <c r="P64" i="14"/>
  <c r="S63" i="14"/>
  <c r="V62" i="14"/>
  <c r="T62" i="14"/>
  <c r="R62" i="14"/>
  <c r="P62" i="14"/>
  <c r="V60" i="14"/>
  <c r="T60" i="14"/>
  <c r="R60" i="14"/>
  <c r="P60" i="14"/>
  <c r="S59" i="14"/>
  <c r="V58" i="14"/>
  <c r="T58" i="14"/>
  <c r="R58" i="14"/>
  <c r="P58" i="14"/>
  <c r="U57" i="14"/>
  <c r="V55" i="14"/>
  <c r="T55" i="14"/>
  <c r="R55" i="14"/>
  <c r="P55" i="14"/>
  <c r="S54" i="14"/>
  <c r="V53" i="14"/>
  <c r="T53" i="14"/>
  <c r="R53" i="14"/>
  <c r="P53" i="14"/>
  <c r="V50" i="14"/>
  <c r="T50" i="14"/>
  <c r="R50" i="14"/>
  <c r="P50" i="14"/>
  <c r="S49" i="14"/>
  <c r="V47" i="14"/>
  <c r="T47" i="14"/>
  <c r="R47" i="14"/>
  <c r="P47" i="14"/>
  <c r="U46" i="14"/>
  <c r="Q46" i="14"/>
  <c r="V45" i="14"/>
  <c r="T45" i="14"/>
  <c r="R45" i="14"/>
  <c r="P45" i="14"/>
  <c r="S44" i="14"/>
  <c r="N64" i="14"/>
  <c r="N62" i="14"/>
  <c r="N60" i="14"/>
  <c r="N58" i="14"/>
  <c r="N55" i="14"/>
  <c r="N53" i="14"/>
  <c r="N50" i="14"/>
  <c r="N47" i="14"/>
  <c r="N45" i="14"/>
  <c r="M67" i="14"/>
  <c r="M64" i="14"/>
  <c r="M62" i="14"/>
  <c r="M60" i="14"/>
  <c r="M58" i="14"/>
  <c r="M55" i="14"/>
  <c r="M53" i="14"/>
  <c r="M50" i="14"/>
  <c r="M47" i="14"/>
  <c r="M45" i="14"/>
  <c r="E67" i="14"/>
  <c r="E66" i="14"/>
  <c r="F64" i="14"/>
  <c r="E64" i="14"/>
  <c r="E63" i="14"/>
  <c r="BN63" i="14" s="1"/>
  <c r="E62" i="14"/>
  <c r="BN62" i="14" s="1"/>
  <c r="E61" i="14"/>
  <c r="E60" i="14"/>
  <c r="E59" i="14"/>
  <c r="BM59" i="14" s="1"/>
  <c r="E58" i="14"/>
  <c r="BL58" i="14" s="1"/>
  <c r="E57" i="14"/>
  <c r="AY57" i="14" s="1"/>
  <c r="E55" i="14"/>
  <c r="E54" i="14"/>
  <c r="BK54" i="14" s="1"/>
  <c r="E53" i="14"/>
  <c r="BK53" i="14" s="1"/>
  <c r="E52" i="14"/>
  <c r="E50" i="14"/>
  <c r="E49" i="14"/>
  <c r="BJ49" i="14" s="1"/>
  <c r="E47" i="14"/>
  <c r="BJ47" i="14" s="1"/>
  <c r="E46" i="14"/>
  <c r="AY46" i="14" s="1"/>
  <c r="E45" i="14"/>
  <c r="E44" i="14"/>
  <c r="BL44" i="14" s="1"/>
  <c r="E27" i="14"/>
  <c r="E26" i="14"/>
  <c r="F26" i="14" s="1"/>
  <c r="E24" i="14"/>
  <c r="F24" i="14" s="1"/>
  <c r="E23" i="14"/>
  <c r="F23" i="14" s="1"/>
  <c r="E22" i="14"/>
  <c r="E21" i="14"/>
  <c r="F21" i="14" s="1"/>
  <c r="E20" i="14"/>
  <c r="F20" i="14" s="1"/>
  <c r="E19" i="14"/>
  <c r="F19" i="14" s="1"/>
  <c r="E18" i="14"/>
  <c r="F18" i="14" s="1"/>
  <c r="H17" i="14"/>
  <c r="E17" i="14"/>
  <c r="F17" i="14" s="1"/>
  <c r="E15" i="14"/>
  <c r="H15" i="14" s="1"/>
  <c r="E14" i="14"/>
  <c r="F14" i="14" s="1"/>
  <c r="E13" i="14"/>
  <c r="F13" i="14" s="1"/>
  <c r="E12" i="14"/>
  <c r="F12" i="14" s="1"/>
  <c r="E10" i="14"/>
  <c r="E9" i="14"/>
  <c r="F9" i="14" s="1"/>
  <c r="E7" i="14"/>
  <c r="F7" i="14" s="1"/>
  <c r="E6" i="14"/>
  <c r="F6" i="14" s="1"/>
  <c r="E5" i="14"/>
  <c r="H50" i="14" s="1"/>
  <c r="E4" i="14"/>
  <c r="P63" i="3"/>
  <c r="O59" i="3"/>
  <c r="O49" i="3"/>
  <c r="E67" i="3"/>
  <c r="E66" i="3"/>
  <c r="E64" i="3"/>
  <c r="E63" i="3"/>
  <c r="E62" i="3"/>
  <c r="E61" i="3"/>
  <c r="E60" i="3"/>
  <c r="E59" i="3"/>
  <c r="F58" i="3"/>
  <c r="E58" i="3"/>
  <c r="E57" i="3"/>
  <c r="E55" i="3"/>
  <c r="E54" i="3"/>
  <c r="E53" i="3"/>
  <c r="E52" i="3"/>
  <c r="E50" i="3"/>
  <c r="E49" i="3"/>
  <c r="F47" i="3"/>
  <c r="E47" i="3"/>
  <c r="E46" i="3"/>
  <c r="E45" i="3"/>
  <c r="E44" i="3"/>
  <c r="E27" i="3"/>
  <c r="F26" i="3"/>
  <c r="E26" i="3"/>
  <c r="E24" i="3"/>
  <c r="E23" i="3"/>
  <c r="F23" i="3" s="1"/>
  <c r="E22" i="3"/>
  <c r="E21" i="3"/>
  <c r="F21" i="3" s="1"/>
  <c r="E20" i="3"/>
  <c r="E19" i="3"/>
  <c r="F19" i="3" s="1"/>
  <c r="E18" i="3"/>
  <c r="E17" i="3"/>
  <c r="F17" i="3" s="1"/>
  <c r="E15" i="3"/>
  <c r="F14" i="3"/>
  <c r="E14" i="3"/>
  <c r="E13" i="3"/>
  <c r="E12" i="3"/>
  <c r="E10" i="3"/>
  <c r="E9" i="3"/>
  <c r="F9" i="3" s="1"/>
  <c r="E7" i="3"/>
  <c r="E6" i="3"/>
  <c r="F6" i="3" s="1"/>
  <c r="E5" i="3"/>
  <c r="E4" i="3"/>
  <c r="H4" i="3" s="1"/>
  <c r="E67" i="4"/>
  <c r="BE67" i="4" s="1"/>
  <c r="E66" i="4"/>
  <c r="E64" i="4"/>
  <c r="BC64" i="4" s="1"/>
  <c r="E63" i="4"/>
  <c r="AY63" i="4" s="1"/>
  <c r="E62" i="4"/>
  <c r="BN62" i="4" s="1"/>
  <c r="E61" i="4"/>
  <c r="E60" i="4"/>
  <c r="AQ60" i="4" s="1"/>
  <c r="E59" i="4"/>
  <c r="BT59" i="4" s="1"/>
  <c r="E58" i="4"/>
  <c r="E57" i="4"/>
  <c r="AL57" i="4" s="1"/>
  <c r="E55" i="4"/>
  <c r="E54" i="4"/>
  <c r="BI54" i="4" s="1"/>
  <c r="E53" i="4"/>
  <c r="BA53" i="4" s="1"/>
  <c r="E52" i="4"/>
  <c r="E50" i="4"/>
  <c r="E49" i="4"/>
  <c r="BM49" i="4" s="1"/>
  <c r="E47" i="4"/>
  <c r="AK47" i="4" s="1"/>
  <c r="E46" i="4"/>
  <c r="E45" i="4"/>
  <c r="BS45" i="4" s="1"/>
  <c r="E44" i="4"/>
  <c r="BG44" i="4" s="1"/>
  <c r="E27" i="4"/>
  <c r="E26" i="4"/>
  <c r="F26" i="4" s="1"/>
  <c r="E24" i="4"/>
  <c r="E23" i="4"/>
  <c r="F23" i="4" s="1"/>
  <c r="E22" i="4"/>
  <c r="E21" i="4"/>
  <c r="F21" i="4" s="1"/>
  <c r="E20" i="4"/>
  <c r="E19" i="4"/>
  <c r="F19" i="4" s="1"/>
  <c r="E18" i="4"/>
  <c r="E17" i="4"/>
  <c r="E15" i="4"/>
  <c r="E14" i="4"/>
  <c r="F14" i="4" s="1"/>
  <c r="E13" i="4"/>
  <c r="E12" i="4"/>
  <c r="E10" i="4"/>
  <c r="E9" i="4"/>
  <c r="F9" i="4" s="1"/>
  <c r="E7" i="4"/>
  <c r="E6" i="4"/>
  <c r="F6" i="4" s="1"/>
  <c r="E5" i="4"/>
  <c r="E4" i="4"/>
  <c r="BG59" i="5"/>
  <c r="BK57" i="5"/>
  <c r="BG54" i="5"/>
  <c r="BK52" i="5"/>
  <c r="BG49" i="5"/>
  <c r="BK46" i="5"/>
  <c r="BF44" i="5"/>
  <c r="BD61" i="5"/>
  <c r="BB59" i="5"/>
  <c r="BD52" i="5"/>
  <c r="BB49" i="5"/>
  <c r="AZ66" i="5"/>
  <c r="AX63" i="5"/>
  <c r="AZ57" i="5"/>
  <c r="AX54" i="5"/>
  <c r="AZ46" i="5"/>
  <c r="AX44" i="5"/>
  <c r="AS63" i="5"/>
  <c r="AS59" i="5"/>
  <c r="AS54" i="5"/>
  <c r="AS49" i="5"/>
  <c r="AS44" i="5"/>
  <c r="AM66" i="5"/>
  <c r="AK63" i="5"/>
  <c r="AN62" i="5"/>
  <c r="AI61" i="5"/>
  <c r="AO59" i="5"/>
  <c r="AG59" i="5"/>
  <c r="AJ58" i="5"/>
  <c r="AM57" i="5"/>
  <c r="AK54" i="5"/>
  <c r="AF53" i="5"/>
  <c r="AI52" i="5"/>
  <c r="AO49" i="5"/>
  <c r="AG49" i="5"/>
  <c r="AM46" i="5"/>
  <c r="AK44" i="5"/>
  <c r="AD66" i="5"/>
  <c r="AD63" i="5"/>
  <c r="AD61" i="5"/>
  <c r="AD57" i="5"/>
  <c r="AD52" i="5"/>
  <c r="AD46" i="5"/>
  <c r="X63" i="5"/>
  <c r="Z61" i="5"/>
  <c r="Y58" i="5"/>
  <c r="X54" i="5"/>
  <c r="Z52" i="5"/>
  <c r="X44" i="5"/>
  <c r="O67" i="5"/>
  <c r="O66" i="5"/>
  <c r="S63" i="5"/>
  <c r="O63" i="5"/>
  <c r="O62" i="5"/>
  <c r="O61" i="5"/>
  <c r="S59" i="5"/>
  <c r="O59" i="5"/>
  <c r="O58" i="5"/>
  <c r="O57" i="5"/>
  <c r="S54" i="5"/>
  <c r="O54" i="5"/>
  <c r="O53" i="5"/>
  <c r="O52" i="5"/>
  <c r="O49" i="5"/>
  <c r="O47" i="5"/>
  <c r="O46" i="5"/>
  <c r="O44" i="5"/>
  <c r="F63" i="5"/>
  <c r="F59" i="5"/>
  <c r="F54" i="5"/>
  <c r="F44" i="5"/>
  <c r="F19" i="5"/>
  <c r="E67" i="5"/>
  <c r="AJ67" i="5" s="1"/>
  <c r="E66" i="5"/>
  <c r="AS66" i="5" s="1"/>
  <c r="E64" i="5"/>
  <c r="AL64" i="5" s="1"/>
  <c r="E63" i="5"/>
  <c r="E62" i="5"/>
  <c r="Y62" i="5" s="1"/>
  <c r="E61" i="5"/>
  <c r="AZ61" i="5" s="1"/>
  <c r="E60" i="5"/>
  <c r="AL60" i="5" s="1"/>
  <c r="E59" i="5"/>
  <c r="E58" i="5"/>
  <c r="BI58" i="5" s="1"/>
  <c r="E57" i="5"/>
  <c r="BD57" i="5" s="1"/>
  <c r="E55" i="5"/>
  <c r="BI55" i="5" s="1"/>
  <c r="E54" i="5"/>
  <c r="E53" i="5"/>
  <c r="AN53" i="5" s="1"/>
  <c r="E52" i="5"/>
  <c r="BG52" i="5" s="1"/>
  <c r="E50" i="5"/>
  <c r="AY50" i="5" s="1"/>
  <c r="E49" i="5"/>
  <c r="E47" i="5"/>
  <c r="BI47" i="5" s="1"/>
  <c r="E46" i="5"/>
  <c r="AS46" i="5" s="1"/>
  <c r="E45" i="5"/>
  <c r="BH45" i="5" s="1"/>
  <c r="E44" i="5"/>
  <c r="E27" i="5"/>
  <c r="E26" i="5"/>
  <c r="F26" i="5" s="1"/>
  <c r="E24" i="5"/>
  <c r="E23" i="5"/>
  <c r="F23" i="5" s="1"/>
  <c r="E22" i="5"/>
  <c r="E21" i="5"/>
  <c r="F21" i="5" s="1"/>
  <c r="E20" i="5"/>
  <c r="E19" i="5"/>
  <c r="E18" i="5"/>
  <c r="E17" i="5"/>
  <c r="E15" i="5"/>
  <c r="E14" i="5"/>
  <c r="F14" i="5" s="1"/>
  <c r="E13" i="5"/>
  <c r="E12" i="5"/>
  <c r="E10" i="5"/>
  <c r="E9" i="5"/>
  <c r="F9" i="5" s="1"/>
  <c r="E7" i="5"/>
  <c r="E6" i="5"/>
  <c r="F6" i="5" s="1"/>
  <c r="E5" i="5"/>
  <c r="H4" i="5"/>
  <c r="E4" i="5"/>
  <c r="F4" i="5" s="1"/>
  <c r="M60" i="5" l="1"/>
  <c r="O45" i="5"/>
  <c r="O50" i="5"/>
  <c r="O55" i="5"/>
  <c r="O60" i="5"/>
  <c r="O64" i="5"/>
  <c r="AA45" i="5"/>
  <c r="W50" i="5"/>
  <c r="AA64" i="5"/>
  <c r="AH45" i="5"/>
  <c r="AL50" i="5"/>
  <c r="AP55" i="5"/>
  <c r="AH64" i="5"/>
  <c r="AY60" i="5"/>
  <c r="BC55" i="5"/>
  <c r="BI50" i="5"/>
  <c r="BI60" i="5"/>
  <c r="H7" i="5"/>
  <c r="F7" i="5"/>
  <c r="H13" i="5"/>
  <c r="F13" i="5"/>
  <c r="E75" i="5"/>
  <c r="CD44" i="5"/>
  <c r="BX44" i="5"/>
  <c r="BX75" i="5" s="1"/>
  <c r="BT44" i="5"/>
  <c r="BP44" i="5"/>
  <c r="BI44" i="5"/>
  <c r="AR44" i="5"/>
  <c r="AN44" i="5"/>
  <c r="AJ44" i="5"/>
  <c r="AF44" i="5"/>
  <c r="AC44" i="5"/>
  <c r="AA44" i="5"/>
  <c r="W44" i="5"/>
  <c r="R44" i="5"/>
  <c r="N44" i="5"/>
  <c r="BW44" i="5"/>
  <c r="BS44" i="5"/>
  <c r="BO44" i="5"/>
  <c r="BH44" i="5"/>
  <c r="BD44" i="5"/>
  <c r="AZ44" i="5"/>
  <c r="AM44" i="5"/>
  <c r="AI44" i="5"/>
  <c r="AI75" i="5" s="1"/>
  <c r="Z44" i="5"/>
  <c r="U44" i="5"/>
  <c r="Q44" i="5"/>
  <c r="CC44" i="5"/>
  <c r="CA44" i="5"/>
  <c r="BV44" i="5"/>
  <c r="BR44" i="5"/>
  <c r="BN44" i="5"/>
  <c r="BK44" i="5"/>
  <c r="BG44" i="5"/>
  <c r="BC44" i="5"/>
  <c r="AY44" i="5"/>
  <c r="AP44" i="5"/>
  <c r="AL44" i="5"/>
  <c r="AH44" i="5"/>
  <c r="Y44" i="5"/>
  <c r="Y75" i="5" s="1"/>
  <c r="T44" i="5"/>
  <c r="P44" i="5"/>
  <c r="BZ44" i="5"/>
  <c r="BU44" i="5"/>
  <c r="BQ44" i="5"/>
  <c r="BM44" i="5"/>
  <c r="H49" i="5"/>
  <c r="CD49" i="5"/>
  <c r="BX49" i="5"/>
  <c r="BT49" i="5"/>
  <c r="BP49" i="5"/>
  <c r="BJ49" i="5"/>
  <c r="BF49" i="5"/>
  <c r="AR49" i="5"/>
  <c r="AN49" i="5"/>
  <c r="AJ49" i="5"/>
  <c r="AF49" i="5"/>
  <c r="AC49" i="5"/>
  <c r="AA49" i="5"/>
  <c r="W49" i="5"/>
  <c r="R49" i="5"/>
  <c r="N49" i="5"/>
  <c r="M49" i="5"/>
  <c r="BW49" i="5"/>
  <c r="BS49" i="5"/>
  <c r="BO49" i="5"/>
  <c r="BI49" i="5"/>
  <c r="BD49" i="5"/>
  <c r="AZ49" i="5"/>
  <c r="AM49" i="5"/>
  <c r="AI49" i="5"/>
  <c r="Z49" i="5"/>
  <c r="U49" i="5"/>
  <c r="Q49" i="5"/>
  <c r="CC49" i="5"/>
  <c r="CA49" i="5"/>
  <c r="BV49" i="5"/>
  <c r="BR49" i="5"/>
  <c r="BN49" i="5"/>
  <c r="BH49" i="5"/>
  <c r="BC49" i="5"/>
  <c r="AY49" i="5"/>
  <c r="AP49" i="5"/>
  <c r="AL49" i="5"/>
  <c r="AH49" i="5"/>
  <c r="Y49" i="5"/>
  <c r="T49" i="5"/>
  <c r="P49" i="5"/>
  <c r="BZ49" i="5"/>
  <c r="BU49" i="5"/>
  <c r="BQ49" i="5"/>
  <c r="BM49" i="5"/>
  <c r="H54" i="5"/>
  <c r="CD54" i="5"/>
  <c r="BX54" i="5"/>
  <c r="BT54" i="5"/>
  <c r="BP54" i="5"/>
  <c r="BJ54" i="5"/>
  <c r="BF54" i="5"/>
  <c r="AR54" i="5"/>
  <c r="AN54" i="5"/>
  <c r="AJ54" i="5"/>
  <c r="AF54" i="5"/>
  <c r="AC54" i="5"/>
  <c r="AA54" i="5"/>
  <c r="W54" i="5"/>
  <c r="R54" i="5"/>
  <c r="N54" i="5"/>
  <c r="M54" i="5"/>
  <c r="BW54" i="5"/>
  <c r="BS54" i="5"/>
  <c r="BO54" i="5"/>
  <c r="BI54" i="5"/>
  <c r="BD54" i="5"/>
  <c r="AZ54" i="5"/>
  <c r="AM54" i="5"/>
  <c r="AI54" i="5"/>
  <c r="Z54" i="5"/>
  <c r="U54" i="5"/>
  <c r="Q54" i="5"/>
  <c r="CC54" i="5"/>
  <c r="CA54" i="5"/>
  <c r="BV54" i="5"/>
  <c r="BR54" i="5"/>
  <c r="BN54" i="5"/>
  <c r="BH54" i="5"/>
  <c r="BC54" i="5"/>
  <c r="AY54" i="5"/>
  <c r="AP54" i="5"/>
  <c r="AL54" i="5"/>
  <c r="AH54" i="5"/>
  <c r="Y54" i="5"/>
  <c r="T54" i="5"/>
  <c r="P54" i="5"/>
  <c r="BZ54" i="5"/>
  <c r="BU54" i="5"/>
  <c r="BQ54" i="5"/>
  <c r="BM54" i="5"/>
  <c r="H59" i="5"/>
  <c r="CD59" i="5"/>
  <c r="BX59" i="5"/>
  <c r="BT59" i="5"/>
  <c r="BP59" i="5"/>
  <c r="BJ59" i="5"/>
  <c r="BF59" i="5"/>
  <c r="AR59" i="5"/>
  <c r="AN59" i="5"/>
  <c r="AJ59" i="5"/>
  <c r="AF59" i="5"/>
  <c r="AC59" i="5"/>
  <c r="AA59" i="5"/>
  <c r="W59" i="5"/>
  <c r="R59" i="5"/>
  <c r="N59" i="5"/>
  <c r="M59" i="5"/>
  <c r="BW59" i="5"/>
  <c r="BS59" i="5"/>
  <c r="BO59" i="5"/>
  <c r="BI59" i="5"/>
  <c r="BD59" i="5"/>
  <c r="AZ59" i="5"/>
  <c r="AM59" i="5"/>
  <c r="AI59" i="5"/>
  <c r="Z59" i="5"/>
  <c r="U59" i="5"/>
  <c r="Q59" i="5"/>
  <c r="CC59" i="5"/>
  <c r="CA59" i="5"/>
  <c r="BV59" i="5"/>
  <c r="BR59" i="5"/>
  <c r="BN59" i="5"/>
  <c r="BH59" i="5"/>
  <c r="BC59" i="5"/>
  <c r="AY59" i="5"/>
  <c r="AP59" i="5"/>
  <c r="AL59" i="5"/>
  <c r="AH59" i="5"/>
  <c r="Y59" i="5"/>
  <c r="T59" i="5"/>
  <c r="P59" i="5"/>
  <c r="BZ59" i="5"/>
  <c r="BU59" i="5"/>
  <c r="BQ59" i="5"/>
  <c r="BM59" i="5"/>
  <c r="H63" i="5"/>
  <c r="CD63" i="5"/>
  <c r="BX63" i="5"/>
  <c r="BT63" i="5"/>
  <c r="BP63" i="5"/>
  <c r="BJ63" i="5"/>
  <c r="BF63" i="5"/>
  <c r="AR63" i="5"/>
  <c r="AN63" i="5"/>
  <c r="AJ63" i="5"/>
  <c r="AF63" i="5"/>
  <c r="AC63" i="5"/>
  <c r="AA63" i="5"/>
  <c r="W63" i="5"/>
  <c r="R63" i="5"/>
  <c r="N63" i="5"/>
  <c r="M63" i="5"/>
  <c r="BW63" i="5"/>
  <c r="BS63" i="5"/>
  <c r="BO63" i="5"/>
  <c r="BI63" i="5"/>
  <c r="BD63" i="5"/>
  <c r="AZ63" i="5"/>
  <c r="AM63" i="5"/>
  <c r="AI63" i="5"/>
  <c r="Z63" i="5"/>
  <c r="U63" i="5"/>
  <c r="Q63" i="5"/>
  <c r="CC63" i="5"/>
  <c r="CA63" i="5"/>
  <c r="BV63" i="5"/>
  <c r="BR63" i="5"/>
  <c r="BN63" i="5"/>
  <c r="BH63" i="5"/>
  <c r="BC63" i="5"/>
  <c r="AY63" i="5"/>
  <c r="AP63" i="5"/>
  <c r="AL63" i="5"/>
  <c r="AH63" i="5"/>
  <c r="Y63" i="5"/>
  <c r="T63" i="5"/>
  <c r="P63" i="5"/>
  <c r="BZ63" i="5"/>
  <c r="BU63" i="5"/>
  <c r="BQ63" i="5"/>
  <c r="BM63" i="5"/>
  <c r="BK63" i="5"/>
  <c r="BG63" i="5"/>
  <c r="F49" i="5"/>
  <c r="M44" i="5"/>
  <c r="M64" i="5"/>
  <c r="S45" i="5"/>
  <c r="S47" i="5"/>
  <c r="S50" i="5"/>
  <c r="S53" i="5"/>
  <c r="S55" i="5"/>
  <c r="S58" i="5"/>
  <c r="S60" i="5"/>
  <c r="S62" i="5"/>
  <c r="S64" i="5"/>
  <c r="S67" i="5"/>
  <c r="Z46" i="5"/>
  <c r="AA50" i="5"/>
  <c r="W55" i="5"/>
  <c r="X59" i="5"/>
  <c r="Z66" i="5"/>
  <c r="AD49" i="5"/>
  <c r="AD59" i="5"/>
  <c r="AG44" i="5"/>
  <c r="AG75" i="5" s="1"/>
  <c r="AL45" i="5"/>
  <c r="AF47" i="5"/>
  <c r="AK49" i="5"/>
  <c r="AP50" i="5"/>
  <c r="AJ53" i="5"/>
  <c r="AO54" i="5"/>
  <c r="AI57" i="5"/>
  <c r="AN58" i="5"/>
  <c r="AH60" i="5"/>
  <c r="AM61" i="5"/>
  <c r="AG63" i="5"/>
  <c r="AF67" i="5"/>
  <c r="AS57" i="5"/>
  <c r="AX49" i="5"/>
  <c r="AY55" i="5"/>
  <c r="BB44" i="5"/>
  <c r="BB75" i="5" s="1"/>
  <c r="BC50" i="5"/>
  <c r="BB63" i="5"/>
  <c r="BJ44" i="5"/>
  <c r="BK54" i="5"/>
  <c r="H24" i="5"/>
  <c r="F24" i="5"/>
  <c r="CD64" i="5"/>
  <c r="CA64" i="5"/>
  <c r="BX64" i="5"/>
  <c r="BT64" i="5"/>
  <c r="BP64" i="5"/>
  <c r="BH64" i="5"/>
  <c r="BB64" i="5"/>
  <c r="AX64" i="5"/>
  <c r="AO64" i="5"/>
  <c r="AK64" i="5"/>
  <c r="AG64" i="5"/>
  <c r="Z64" i="5"/>
  <c r="R64" i="5"/>
  <c r="N64" i="5"/>
  <c r="CC64" i="5"/>
  <c r="BZ64" i="5"/>
  <c r="BW64" i="5"/>
  <c r="BS64" i="5"/>
  <c r="BO64" i="5"/>
  <c r="BK64" i="5"/>
  <c r="BG64" i="5"/>
  <c r="AS64" i="5"/>
  <c r="AN64" i="5"/>
  <c r="AJ64" i="5"/>
  <c r="AF64" i="5"/>
  <c r="AD64" i="5"/>
  <c r="Y64" i="5"/>
  <c r="U64" i="5"/>
  <c r="Q64" i="5"/>
  <c r="BV64" i="5"/>
  <c r="BR64" i="5"/>
  <c r="BN64" i="5"/>
  <c r="BJ64" i="5"/>
  <c r="BF64" i="5"/>
  <c r="BD64" i="5"/>
  <c r="AZ64" i="5"/>
  <c r="AR64" i="5"/>
  <c r="AM64" i="5"/>
  <c r="AI64" i="5"/>
  <c r="AC64" i="5"/>
  <c r="X64" i="5"/>
  <c r="T64" i="5"/>
  <c r="P64" i="5"/>
  <c r="F64" i="5"/>
  <c r="BU64" i="5"/>
  <c r="BQ64" i="5"/>
  <c r="BM64" i="5"/>
  <c r="BI64" i="5"/>
  <c r="E36" i="5"/>
  <c r="F12" i="5"/>
  <c r="E37" i="5"/>
  <c r="F17" i="5"/>
  <c r="H18" i="5"/>
  <c r="F18" i="5"/>
  <c r="CD47" i="5"/>
  <c r="CA47" i="5"/>
  <c r="BX47" i="5"/>
  <c r="BT47" i="5"/>
  <c r="BP47" i="5"/>
  <c r="BH47" i="5"/>
  <c r="BD47" i="5"/>
  <c r="AZ47" i="5"/>
  <c r="AM47" i="5"/>
  <c r="AI47" i="5"/>
  <c r="X47" i="5"/>
  <c r="R47" i="5"/>
  <c r="N47" i="5"/>
  <c r="F47" i="5"/>
  <c r="BZ47" i="5"/>
  <c r="BW47" i="5"/>
  <c r="BS47" i="5"/>
  <c r="BO47" i="5"/>
  <c r="BK47" i="5"/>
  <c r="BG47" i="5"/>
  <c r="BC47" i="5"/>
  <c r="AY47" i="5"/>
  <c r="AS47" i="5"/>
  <c r="AP47" i="5"/>
  <c r="AL47" i="5"/>
  <c r="AH47" i="5"/>
  <c r="AD47" i="5"/>
  <c r="AA47" i="5"/>
  <c r="W47" i="5"/>
  <c r="U47" i="5"/>
  <c r="Q47" i="5"/>
  <c r="M47" i="5"/>
  <c r="BV47" i="5"/>
  <c r="BR47" i="5"/>
  <c r="BN47" i="5"/>
  <c r="BJ47" i="5"/>
  <c r="BF47" i="5"/>
  <c r="BB47" i="5"/>
  <c r="AX47" i="5"/>
  <c r="AR47" i="5"/>
  <c r="AO47" i="5"/>
  <c r="AK47" i="5"/>
  <c r="AG47" i="5"/>
  <c r="AC47" i="5"/>
  <c r="Z47" i="5"/>
  <c r="T47" i="5"/>
  <c r="P47" i="5"/>
  <c r="CC47" i="5"/>
  <c r="BU47" i="5"/>
  <c r="BQ47" i="5"/>
  <c r="BM47" i="5"/>
  <c r="CD58" i="5"/>
  <c r="CA58" i="5"/>
  <c r="BX58" i="5"/>
  <c r="BT58" i="5"/>
  <c r="BP58" i="5"/>
  <c r="BH58" i="5"/>
  <c r="BD58" i="5"/>
  <c r="BD77" i="5" s="1"/>
  <c r="AZ58" i="5"/>
  <c r="AZ77" i="5" s="1"/>
  <c r="AM58" i="5"/>
  <c r="AM77" i="5" s="1"/>
  <c r="AI58" i="5"/>
  <c r="X58" i="5"/>
  <c r="R58" i="5"/>
  <c r="N58" i="5"/>
  <c r="F58" i="5"/>
  <c r="BZ58" i="5"/>
  <c r="BW58" i="5"/>
  <c r="BS58" i="5"/>
  <c r="BO58" i="5"/>
  <c r="BK58" i="5"/>
  <c r="BG58" i="5"/>
  <c r="BC58" i="5"/>
  <c r="AY58" i="5"/>
  <c r="AS58" i="5"/>
  <c r="AP58" i="5"/>
  <c r="AL58" i="5"/>
  <c r="AH58" i="5"/>
  <c r="AD58" i="5"/>
  <c r="AD77" i="5" s="1"/>
  <c r="AD79" i="5" s="1"/>
  <c r="AA58" i="5"/>
  <c r="W58" i="5"/>
  <c r="U58" i="5"/>
  <c r="Q58" i="5"/>
  <c r="M58" i="5"/>
  <c r="BV58" i="5"/>
  <c r="BR58" i="5"/>
  <c r="BN58" i="5"/>
  <c r="BJ58" i="5"/>
  <c r="BF58" i="5"/>
  <c r="BB58" i="5"/>
  <c r="AX58" i="5"/>
  <c r="AR58" i="5"/>
  <c r="AO58" i="5"/>
  <c r="AK58" i="5"/>
  <c r="AG58" i="5"/>
  <c r="AC58" i="5"/>
  <c r="Z58" i="5"/>
  <c r="T58" i="5"/>
  <c r="P58" i="5"/>
  <c r="CC58" i="5"/>
  <c r="BU58" i="5"/>
  <c r="BQ58" i="5"/>
  <c r="BM58" i="5"/>
  <c r="CD62" i="5"/>
  <c r="CA62" i="5"/>
  <c r="BX62" i="5"/>
  <c r="BT62" i="5"/>
  <c r="BP62" i="5"/>
  <c r="BH62" i="5"/>
  <c r="BD62" i="5"/>
  <c r="AZ62" i="5"/>
  <c r="AM62" i="5"/>
  <c r="AI62" i="5"/>
  <c r="X62" i="5"/>
  <c r="R62" i="5"/>
  <c r="N62" i="5"/>
  <c r="F62" i="5"/>
  <c r="BZ62" i="5"/>
  <c r="BW62" i="5"/>
  <c r="BS62" i="5"/>
  <c r="BO62" i="5"/>
  <c r="BK62" i="5"/>
  <c r="BG62" i="5"/>
  <c r="BC62" i="5"/>
  <c r="AY62" i="5"/>
  <c r="AS62" i="5"/>
  <c r="AP62" i="5"/>
  <c r="AL62" i="5"/>
  <c r="AH62" i="5"/>
  <c r="AD62" i="5"/>
  <c r="AA62" i="5"/>
  <c r="W62" i="5"/>
  <c r="U62" i="5"/>
  <c r="Q62" i="5"/>
  <c r="M62" i="5"/>
  <c r="BV62" i="5"/>
  <c r="BR62" i="5"/>
  <c r="BN62" i="5"/>
  <c r="BJ62" i="5"/>
  <c r="BF62" i="5"/>
  <c r="BB62" i="5"/>
  <c r="AX62" i="5"/>
  <c r="AR62" i="5"/>
  <c r="AO62" i="5"/>
  <c r="AK62" i="5"/>
  <c r="AG62" i="5"/>
  <c r="AC62" i="5"/>
  <c r="Z62" i="5"/>
  <c r="T62" i="5"/>
  <c r="P62" i="5"/>
  <c r="CC62" i="5"/>
  <c r="BU62" i="5"/>
  <c r="BQ62" i="5"/>
  <c r="BM62" i="5"/>
  <c r="BI62" i="5"/>
  <c r="O75" i="5"/>
  <c r="O76" i="5"/>
  <c r="AA55" i="5"/>
  <c r="W60" i="5"/>
  <c r="Y67" i="5"/>
  <c r="AP45" i="5"/>
  <c r="AJ47" i="5"/>
  <c r="AH55" i="5"/>
  <c r="AF62" i="5"/>
  <c r="AP64" i="5"/>
  <c r="BC45" i="5"/>
  <c r="BC64" i="5"/>
  <c r="H20" i="5"/>
  <c r="F20" i="5"/>
  <c r="CD45" i="5"/>
  <c r="CA45" i="5"/>
  <c r="BX45" i="5"/>
  <c r="BT45" i="5"/>
  <c r="BP45" i="5"/>
  <c r="BK45" i="5"/>
  <c r="BG45" i="5"/>
  <c r="BB45" i="5"/>
  <c r="AX45" i="5"/>
  <c r="AX75" i="5" s="1"/>
  <c r="AO45" i="5"/>
  <c r="AK45" i="5"/>
  <c r="AG45" i="5"/>
  <c r="Z45" i="5"/>
  <c r="R45" i="5"/>
  <c r="N45" i="5"/>
  <c r="CC45" i="5"/>
  <c r="BZ45" i="5"/>
  <c r="BW45" i="5"/>
  <c r="BS45" i="5"/>
  <c r="BO45" i="5"/>
  <c r="BJ45" i="5"/>
  <c r="BF45" i="5"/>
  <c r="BF75" i="5" s="1"/>
  <c r="AS45" i="5"/>
  <c r="AS75" i="5" s="1"/>
  <c r="AN45" i="5"/>
  <c r="AJ45" i="5"/>
  <c r="AF45" i="5"/>
  <c r="AD45" i="5"/>
  <c r="Y45" i="5"/>
  <c r="U45" i="5"/>
  <c r="Q45" i="5"/>
  <c r="BV45" i="5"/>
  <c r="BR45" i="5"/>
  <c r="BN45" i="5"/>
  <c r="BI45" i="5"/>
  <c r="BD45" i="5"/>
  <c r="AZ45" i="5"/>
  <c r="AR45" i="5"/>
  <c r="AM45" i="5"/>
  <c r="AI45" i="5"/>
  <c r="AC45" i="5"/>
  <c r="X45" i="5"/>
  <c r="X75" i="5" s="1"/>
  <c r="T45" i="5"/>
  <c r="P45" i="5"/>
  <c r="M45" i="5"/>
  <c r="F45" i="5"/>
  <c r="BU45" i="5"/>
  <c r="BQ45" i="5"/>
  <c r="BM45" i="5"/>
  <c r="CD50" i="5"/>
  <c r="CA50" i="5"/>
  <c r="BX50" i="5"/>
  <c r="BT50" i="5"/>
  <c r="BP50" i="5"/>
  <c r="BH50" i="5"/>
  <c r="BB50" i="5"/>
  <c r="AX50" i="5"/>
  <c r="AO50" i="5"/>
  <c r="AK50" i="5"/>
  <c r="AG50" i="5"/>
  <c r="Z50" i="5"/>
  <c r="R50" i="5"/>
  <c r="N50" i="5"/>
  <c r="CC50" i="5"/>
  <c r="BZ50" i="5"/>
  <c r="BW50" i="5"/>
  <c r="BS50" i="5"/>
  <c r="BO50" i="5"/>
  <c r="BK50" i="5"/>
  <c r="BG50" i="5"/>
  <c r="AS50" i="5"/>
  <c r="AN50" i="5"/>
  <c r="AJ50" i="5"/>
  <c r="AF50" i="5"/>
  <c r="AD50" i="5"/>
  <c r="Y50" i="5"/>
  <c r="U50" i="5"/>
  <c r="Q50" i="5"/>
  <c r="BV50" i="5"/>
  <c r="BR50" i="5"/>
  <c r="BN50" i="5"/>
  <c r="BJ50" i="5"/>
  <c r="BF50" i="5"/>
  <c r="BD50" i="5"/>
  <c r="AZ50" i="5"/>
  <c r="AR50" i="5"/>
  <c r="AM50" i="5"/>
  <c r="AI50" i="5"/>
  <c r="AC50" i="5"/>
  <c r="X50" i="5"/>
  <c r="T50" i="5"/>
  <c r="P50" i="5"/>
  <c r="F50" i="5"/>
  <c r="BU50" i="5"/>
  <c r="BQ50" i="5"/>
  <c r="BM50" i="5"/>
  <c r="CD55" i="5"/>
  <c r="CA55" i="5"/>
  <c r="BX55" i="5"/>
  <c r="BT55" i="5"/>
  <c r="BP55" i="5"/>
  <c r="BH55" i="5"/>
  <c r="BB55" i="5"/>
  <c r="AX55" i="5"/>
  <c r="AO55" i="5"/>
  <c r="AK55" i="5"/>
  <c r="AG55" i="5"/>
  <c r="Z55" i="5"/>
  <c r="R55" i="5"/>
  <c r="N55" i="5"/>
  <c r="CC55" i="5"/>
  <c r="BZ55" i="5"/>
  <c r="BW55" i="5"/>
  <c r="BS55" i="5"/>
  <c r="BO55" i="5"/>
  <c r="BK55" i="5"/>
  <c r="BG55" i="5"/>
  <c r="AS55" i="5"/>
  <c r="AN55" i="5"/>
  <c r="AJ55" i="5"/>
  <c r="AF55" i="5"/>
  <c r="AD55" i="5"/>
  <c r="Y55" i="5"/>
  <c r="U55" i="5"/>
  <c r="Q55" i="5"/>
  <c r="BV55" i="5"/>
  <c r="BR55" i="5"/>
  <c r="BN55" i="5"/>
  <c r="BJ55" i="5"/>
  <c r="BF55" i="5"/>
  <c r="BD55" i="5"/>
  <c r="AZ55" i="5"/>
  <c r="AR55" i="5"/>
  <c r="AM55" i="5"/>
  <c r="AI55" i="5"/>
  <c r="AC55" i="5"/>
  <c r="X55" i="5"/>
  <c r="T55" i="5"/>
  <c r="P55" i="5"/>
  <c r="F55" i="5"/>
  <c r="BU55" i="5"/>
  <c r="BQ55" i="5"/>
  <c r="BM55" i="5"/>
  <c r="CD60" i="5"/>
  <c r="CA60" i="5"/>
  <c r="BX60" i="5"/>
  <c r="BT60" i="5"/>
  <c r="BP60" i="5"/>
  <c r="BH60" i="5"/>
  <c r="BB60" i="5"/>
  <c r="AX60" i="5"/>
  <c r="AO60" i="5"/>
  <c r="AK60" i="5"/>
  <c r="AG60" i="5"/>
  <c r="Z60" i="5"/>
  <c r="R60" i="5"/>
  <c r="N60" i="5"/>
  <c r="CC60" i="5"/>
  <c r="BZ60" i="5"/>
  <c r="BW60" i="5"/>
  <c r="BS60" i="5"/>
  <c r="BO60" i="5"/>
  <c r="BK60" i="5"/>
  <c r="BG60" i="5"/>
  <c r="AS60" i="5"/>
  <c r="AN60" i="5"/>
  <c r="AJ60" i="5"/>
  <c r="AF60" i="5"/>
  <c r="AD60" i="5"/>
  <c r="Y60" i="5"/>
  <c r="U60" i="5"/>
  <c r="Q60" i="5"/>
  <c r="BV60" i="5"/>
  <c r="BR60" i="5"/>
  <c r="BN60" i="5"/>
  <c r="BJ60" i="5"/>
  <c r="BF60" i="5"/>
  <c r="BD60" i="5"/>
  <c r="AZ60" i="5"/>
  <c r="AR60" i="5"/>
  <c r="AM60" i="5"/>
  <c r="AI60" i="5"/>
  <c r="AC60" i="5"/>
  <c r="X60" i="5"/>
  <c r="T60" i="5"/>
  <c r="P60" i="5"/>
  <c r="F60" i="5"/>
  <c r="BU60" i="5"/>
  <c r="BQ60" i="5"/>
  <c r="BM60" i="5"/>
  <c r="H22" i="5"/>
  <c r="F22" i="5"/>
  <c r="H27" i="5"/>
  <c r="F27" i="5"/>
  <c r="CD53" i="5"/>
  <c r="CA53" i="5"/>
  <c r="BX53" i="5"/>
  <c r="BT53" i="5"/>
  <c r="BP53" i="5"/>
  <c r="BH53" i="5"/>
  <c r="BD53" i="5"/>
  <c r="BD76" i="5" s="1"/>
  <c r="AZ53" i="5"/>
  <c r="AM53" i="5"/>
  <c r="AI53" i="5"/>
  <c r="X53" i="5"/>
  <c r="X76" i="5" s="1"/>
  <c r="R53" i="5"/>
  <c r="N53" i="5"/>
  <c r="F53" i="5"/>
  <c r="BZ53" i="5"/>
  <c r="BZ76" i="5" s="1"/>
  <c r="BW53" i="5"/>
  <c r="BS53" i="5"/>
  <c r="BO53" i="5"/>
  <c r="BK53" i="5"/>
  <c r="BK76" i="5" s="1"/>
  <c r="BG53" i="5"/>
  <c r="BG76" i="5" s="1"/>
  <c r="BC53" i="5"/>
  <c r="AY53" i="5"/>
  <c r="AS53" i="5"/>
  <c r="AS76" i="5" s="1"/>
  <c r="AP53" i="5"/>
  <c r="AL53" i="5"/>
  <c r="AH53" i="5"/>
  <c r="AD53" i="5"/>
  <c r="AD76" i="5" s="1"/>
  <c r="AA53" i="5"/>
  <c r="W53" i="5"/>
  <c r="U53" i="5"/>
  <c r="Q53" i="5"/>
  <c r="M53" i="5"/>
  <c r="BV53" i="5"/>
  <c r="BR53" i="5"/>
  <c r="BN53" i="5"/>
  <c r="BJ53" i="5"/>
  <c r="BF53" i="5"/>
  <c r="BB53" i="5"/>
  <c r="AX53" i="5"/>
  <c r="AR53" i="5"/>
  <c r="AO53" i="5"/>
  <c r="AK53" i="5"/>
  <c r="AG53" i="5"/>
  <c r="AC53" i="5"/>
  <c r="Z53" i="5"/>
  <c r="Z76" i="5" s="1"/>
  <c r="T53" i="5"/>
  <c r="P53" i="5"/>
  <c r="CC53" i="5"/>
  <c r="BU53" i="5"/>
  <c r="BQ53" i="5"/>
  <c r="BM53" i="5"/>
  <c r="CD67" i="5"/>
  <c r="CA67" i="5"/>
  <c r="BX67" i="5"/>
  <c r="BT67" i="5"/>
  <c r="BP67" i="5"/>
  <c r="BH67" i="5"/>
  <c r="BD67" i="5"/>
  <c r="AZ67" i="5"/>
  <c r="AM67" i="5"/>
  <c r="AI67" i="5"/>
  <c r="X67" i="5"/>
  <c r="R67" i="5"/>
  <c r="N67" i="5"/>
  <c r="F67" i="5"/>
  <c r="BW67" i="5"/>
  <c r="BS67" i="5"/>
  <c r="BO67" i="5"/>
  <c r="BK67" i="5"/>
  <c r="BG67" i="5"/>
  <c r="BC67" i="5"/>
  <c r="AY67" i="5"/>
  <c r="AS67" i="5"/>
  <c r="AP67" i="5"/>
  <c r="AL67" i="5"/>
  <c r="AH67" i="5"/>
  <c r="AD67" i="5"/>
  <c r="AA67" i="5"/>
  <c r="W67" i="5"/>
  <c r="U67" i="5"/>
  <c r="Q67" i="5"/>
  <c r="M67" i="5"/>
  <c r="BV67" i="5"/>
  <c r="BR67" i="5"/>
  <c r="BN67" i="5"/>
  <c r="BJ67" i="5"/>
  <c r="BF67" i="5"/>
  <c r="BB67" i="5"/>
  <c r="AX67" i="5"/>
  <c r="AR67" i="5"/>
  <c r="AO67" i="5"/>
  <c r="AK67" i="5"/>
  <c r="AG67" i="5"/>
  <c r="AC67" i="5"/>
  <c r="Z67" i="5"/>
  <c r="T67" i="5"/>
  <c r="P67" i="5"/>
  <c r="CC67" i="5"/>
  <c r="BZ67" i="5"/>
  <c r="BU67" i="5"/>
  <c r="BQ67" i="5"/>
  <c r="BM67" i="5"/>
  <c r="BI67" i="5"/>
  <c r="M50" i="5"/>
  <c r="O77" i="5"/>
  <c r="Y47" i="5"/>
  <c r="H5" i="5"/>
  <c r="BS35" i="5" s="1"/>
  <c r="F5" i="5"/>
  <c r="H10" i="5"/>
  <c r="F10" i="5"/>
  <c r="H15" i="5"/>
  <c r="F15" i="5"/>
  <c r="H17" i="5"/>
  <c r="H46" i="5"/>
  <c r="CD46" i="5"/>
  <c r="CC46" i="5"/>
  <c r="BX46" i="5"/>
  <c r="BT46" i="5"/>
  <c r="BP46" i="5"/>
  <c r="BF46" i="5"/>
  <c r="BJ46" i="5"/>
  <c r="BC46" i="5"/>
  <c r="AY46" i="5"/>
  <c r="M46" i="5"/>
  <c r="AR46" i="5"/>
  <c r="AP46" i="5"/>
  <c r="AL46" i="5"/>
  <c r="AH46" i="5"/>
  <c r="AC46" i="5"/>
  <c r="Y46" i="5"/>
  <c r="R46" i="5"/>
  <c r="N46" i="5"/>
  <c r="BW46" i="5"/>
  <c r="BS46" i="5"/>
  <c r="BO46" i="5"/>
  <c r="BI46" i="5"/>
  <c r="BB46" i="5"/>
  <c r="AX46" i="5"/>
  <c r="AO46" i="5"/>
  <c r="AK46" i="5"/>
  <c r="AK75" i="5" s="1"/>
  <c r="AG46" i="5"/>
  <c r="X46" i="5"/>
  <c r="U46" i="5"/>
  <c r="Q46" i="5"/>
  <c r="F46" i="5"/>
  <c r="CA46" i="5"/>
  <c r="BV46" i="5"/>
  <c r="BR46" i="5"/>
  <c r="BN46" i="5"/>
  <c r="BH46" i="5"/>
  <c r="AN46" i="5"/>
  <c r="AJ46" i="5"/>
  <c r="AF46" i="5"/>
  <c r="AA46" i="5"/>
  <c r="W46" i="5"/>
  <c r="T46" i="5"/>
  <c r="P46" i="5"/>
  <c r="BZ46" i="5"/>
  <c r="BU46" i="5"/>
  <c r="BQ46" i="5"/>
  <c r="BM46" i="5"/>
  <c r="E76" i="5"/>
  <c r="CD52" i="5"/>
  <c r="CC52" i="5"/>
  <c r="BX52" i="5"/>
  <c r="BT52" i="5"/>
  <c r="BP52" i="5"/>
  <c r="BP76" i="5" s="1"/>
  <c r="BJ52" i="5"/>
  <c r="BJ76" i="5" s="1"/>
  <c r="BF52" i="5"/>
  <c r="BC52" i="5"/>
  <c r="AY52" i="5"/>
  <c r="AR52" i="5"/>
  <c r="AP52" i="5"/>
  <c r="AP76" i="5" s="1"/>
  <c r="AL52" i="5"/>
  <c r="AH52" i="5"/>
  <c r="AC52" i="5"/>
  <c r="Y52" i="5"/>
  <c r="R52" i="5"/>
  <c r="N52" i="5"/>
  <c r="BW52" i="5"/>
  <c r="BW76" i="5" s="1"/>
  <c r="BS52" i="5"/>
  <c r="BO52" i="5"/>
  <c r="BI52" i="5"/>
  <c r="BI76" i="5" s="1"/>
  <c r="BB52" i="5"/>
  <c r="BB76" i="5" s="1"/>
  <c r="AX52" i="5"/>
  <c r="AO52" i="5"/>
  <c r="AK52" i="5"/>
  <c r="AG52" i="5"/>
  <c r="AG76" i="5" s="1"/>
  <c r="X52" i="5"/>
  <c r="U52" i="5"/>
  <c r="Q52" i="5"/>
  <c r="F52" i="5"/>
  <c r="I52" i="5" s="1"/>
  <c r="CA52" i="5"/>
  <c r="BV52" i="5"/>
  <c r="BR52" i="5"/>
  <c r="BN52" i="5"/>
  <c r="BN76" i="5" s="1"/>
  <c r="BH52" i="5"/>
  <c r="AN52" i="5"/>
  <c r="AN76" i="5" s="1"/>
  <c r="AJ52" i="5"/>
  <c r="AJ76" i="5" s="1"/>
  <c r="AF52" i="5"/>
  <c r="AF76" i="5" s="1"/>
  <c r="AA52" i="5"/>
  <c r="AA76" i="5" s="1"/>
  <c r="W52" i="5"/>
  <c r="W76" i="5" s="1"/>
  <c r="T52" i="5"/>
  <c r="P52" i="5"/>
  <c r="P76" i="5" s="1"/>
  <c r="M52" i="5"/>
  <c r="BZ52" i="5"/>
  <c r="BU52" i="5"/>
  <c r="BQ52" i="5"/>
  <c r="BQ76" i="5" s="1"/>
  <c r="BM52" i="5"/>
  <c r="H57" i="5"/>
  <c r="CD57" i="5"/>
  <c r="CC57" i="5"/>
  <c r="BX57" i="5"/>
  <c r="BT57" i="5"/>
  <c r="BP57" i="5"/>
  <c r="BJ57" i="5"/>
  <c r="BF57" i="5"/>
  <c r="BC57" i="5"/>
  <c r="AY57" i="5"/>
  <c r="AR57" i="5"/>
  <c r="AP57" i="5"/>
  <c r="AL57" i="5"/>
  <c r="AH57" i="5"/>
  <c r="AC57" i="5"/>
  <c r="Y57" i="5"/>
  <c r="R57" i="5"/>
  <c r="N57" i="5"/>
  <c r="BW57" i="5"/>
  <c r="BS57" i="5"/>
  <c r="BO57" i="5"/>
  <c r="BI57" i="5"/>
  <c r="BB57" i="5"/>
  <c r="AX57" i="5"/>
  <c r="AO57" i="5"/>
  <c r="AK57" i="5"/>
  <c r="AG57" i="5"/>
  <c r="X57" i="5"/>
  <c r="U57" i="5"/>
  <c r="Q57" i="5"/>
  <c r="F57" i="5"/>
  <c r="CA57" i="5"/>
  <c r="BV57" i="5"/>
  <c r="BR57" i="5"/>
  <c r="BN57" i="5"/>
  <c r="BH57" i="5"/>
  <c r="AN57" i="5"/>
  <c r="AJ57" i="5"/>
  <c r="AF57" i="5"/>
  <c r="AA57" i="5"/>
  <c r="W57" i="5"/>
  <c r="T57" i="5"/>
  <c r="P57" i="5"/>
  <c r="M57" i="5"/>
  <c r="BZ57" i="5"/>
  <c r="BU57" i="5"/>
  <c r="BQ57" i="5"/>
  <c r="BM57" i="5"/>
  <c r="H61" i="5"/>
  <c r="CD61" i="5"/>
  <c r="CC61" i="5"/>
  <c r="BX61" i="5"/>
  <c r="BT61" i="5"/>
  <c r="BP61" i="5"/>
  <c r="BJ61" i="5"/>
  <c r="BF61" i="5"/>
  <c r="BC61" i="5"/>
  <c r="AY61" i="5"/>
  <c r="AR61" i="5"/>
  <c r="AP61" i="5"/>
  <c r="AL61" i="5"/>
  <c r="AH61" i="5"/>
  <c r="AC61" i="5"/>
  <c r="Y61" i="5"/>
  <c r="R61" i="5"/>
  <c r="N61" i="5"/>
  <c r="BW61" i="5"/>
  <c r="BS61" i="5"/>
  <c r="BO61" i="5"/>
  <c r="BI61" i="5"/>
  <c r="BB61" i="5"/>
  <c r="AX61" i="5"/>
  <c r="AO61" i="5"/>
  <c r="AK61" i="5"/>
  <c r="AG61" i="5"/>
  <c r="X61" i="5"/>
  <c r="U61" i="5"/>
  <c r="Q61" i="5"/>
  <c r="F61" i="5"/>
  <c r="CA61" i="5"/>
  <c r="BV61" i="5"/>
  <c r="BR61" i="5"/>
  <c r="BN61" i="5"/>
  <c r="BH61" i="5"/>
  <c r="AN61" i="5"/>
  <c r="AJ61" i="5"/>
  <c r="AF61" i="5"/>
  <c r="AA61" i="5"/>
  <c r="W61" i="5"/>
  <c r="T61" i="5"/>
  <c r="P61" i="5"/>
  <c r="M61" i="5"/>
  <c r="BZ61" i="5"/>
  <c r="BU61" i="5"/>
  <c r="BQ61" i="5"/>
  <c r="BM61" i="5"/>
  <c r="BK61" i="5"/>
  <c r="BG61" i="5"/>
  <c r="H66" i="5"/>
  <c r="CD66" i="5"/>
  <c r="CA66" i="5"/>
  <c r="CC66" i="5"/>
  <c r="BZ66" i="5"/>
  <c r="BX66" i="5"/>
  <c r="BT66" i="5"/>
  <c r="BP66" i="5"/>
  <c r="BJ66" i="5"/>
  <c r="BF66" i="5"/>
  <c r="BC66" i="5"/>
  <c r="AY66" i="5"/>
  <c r="AR66" i="5"/>
  <c r="AP66" i="5"/>
  <c r="AL66" i="5"/>
  <c r="AH66" i="5"/>
  <c r="AC66" i="5"/>
  <c r="Y66" i="5"/>
  <c r="R66" i="5"/>
  <c r="N66" i="5"/>
  <c r="BW66" i="5"/>
  <c r="BS66" i="5"/>
  <c r="BO66" i="5"/>
  <c r="BI66" i="5"/>
  <c r="BB66" i="5"/>
  <c r="AX66" i="5"/>
  <c r="AO66" i="5"/>
  <c r="AK66" i="5"/>
  <c r="AG66" i="5"/>
  <c r="X66" i="5"/>
  <c r="U66" i="5"/>
  <c r="Q66" i="5"/>
  <c r="F66" i="5"/>
  <c r="BV66" i="5"/>
  <c r="BR66" i="5"/>
  <c r="BN66" i="5"/>
  <c r="BH66" i="5"/>
  <c r="AN66" i="5"/>
  <c r="AJ66" i="5"/>
  <c r="AF66" i="5"/>
  <c r="AA66" i="5"/>
  <c r="W66" i="5"/>
  <c r="T66" i="5"/>
  <c r="P66" i="5"/>
  <c r="M66" i="5"/>
  <c r="BU66" i="5"/>
  <c r="BQ66" i="5"/>
  <c r="BM66" i="5"/>
  <c r="BK66" i="5"/>
  <c r="BG66" i="5"/>
  <c r="M55" i="5"/>
  <c r="S44" i="5"/>
  <c r="S46" i="5"/>
  <c r="S49" i="5"/>
  <c r="S52" i="5"/>
  <c r="S76" i="5" s="1"/>
  <c r="S57" i="5"/>
  <c r="S61" i="5"/>
  <c r="S66" i="5"/>
  <c r="W45" i="5"/>
  <c r="X49" i="5"/>
  <c r="Y53" i="5"/>
  <c r="Z57" i="5"/>
  <c r="AA60" i="5"/>
  <c r="W64" i="5"/>
  <c r="AD44" i="5"/>
  <c r="AD75" i="5" s="1"/>
  <c r="AD54" i="5"/>
  <c r="AO44" i="5"/>
  <c r="AO75" i="5" s="1"/>
  <c r="AI46" i="5"/>
  <c r="AN47" i="5"/>
  <c r="AH50" i="5"/>
  <c r="AM52" i="5"/>
  <c r="AG54" i="5"/>
  <c r="AL55" i="5"/>
  <c r="AF58" i="5"/>
  <c r="AK59" i="5"/>
  <c r="AP60" i="5"/>
  <c r="AJ62" i="5"/>
  <c r="AO63" i="5"/>
  <c r="AI66" i="5"/>
  <c r="AN67" i="5"/>
  <c r="AS52" i="5"/>
  <c r="AS61" i="5"/>
  <c r="AY45" i="5"/>
  <c r="AZ52" i="5"/>
  <c r="AZ76" i="5" s="1"/>
  <c r="AX59" i="5"/>
  <c r="AY64" i="5"/>
  <c r="BD46" i="5"/>
  <c r="BB54" i="5"/>
  <c r="BC60" i="5"/>
  <c r="BD66" i="5"/>
  <c r="BG46" i="5"/>
  <c r="BK49" i="5"/>
  <c r="BI53" i="5"/>
  <c r="BG57" i="5"/>
  <c r="BK59" i="5"/>
  <c r="BK77" i="5" s="1"/>
  <c r="O44" i="3"/>
  <c r="BO44" i="3"/>
  <c r="BK44" i="3"/>
  <c r="BF44" i="3"/>
  <c r="BM44" i="3"/>
  <c r="BR44" i="3"/>
  <c r="BN44" i="3"/>
  <c r="BQ44" i="3"/>
  <c r="BG44" i="3"/>
  <c r="BP44" i="3"/>
  <c r="BL44" i="3"/>
  <c r="P46" i="3"/>
  <c r="BO46" i="3"/>
  <c r="BK46" i="3"/>
  <c r="BF46" i="3"/>
  <c r="BM46" i="3"/>
  <c r="BR46" i="3"/>
  <c r="BN46" i="3"/>
  <c r="BQ46" i="3"/>
  <c r="BL46" i="3"/>
  <c r="BG46" i="3"/>
  <c r="BP46" i="3"/>
  <c r="BO60" i="3"/>
  <c r="BK60" i="3"/>
  <c r="BM60" i="3"/>
  <c r="BF60" i="3"/>
  <c r="BR60" i="3"/>
  <c r="BN60" i="3"/>
  <c r="BG60" i="3"/>
  <c r="BQ60" i="3"/>
  <c r="BL60" i="3"/>
  <c r="BP60" i="3"/>
  <c r="F60" i="3"/>
  <c r="O60" i="3"/>
  <c r="H10" i="14"/>
  <c r="E76" i="14"/>
  <c r="BH52" i="14"/>
  <c r="AV52" i="14"/>
  <c r="AJ52" i="14"/>
  <c r="BF52" i="14"/>
  <c r="BF76" i="14" s="1"/>
  <c r="AT52" i="14"/>
  <c r="AH52" i="14"/>
  <c r="BE52" i="14"/>
  <c r="AS52" i="14"/>
  <c r="AS76" i="14" s="1"/>
  <c r="AG52" i="14"/>
  <c r="BG52" i="14"/>
  <c r="AU52" i="14"/>
  <c r="AI52" i="14"/>
  <c r="AI76" i="14" s="1"/>
  <c r="BN52" i="14"/>
  <c r="BJ52" i="14"/>
  <c r="BJ76" i="14" s="1"/>
  <c r="BM52" i="14"/>
  <c r="AX52" i="14"/>
  <c r="AL52" i="14"/>
  <c r="Z52" i="14"/>
  <c r="T52" i="14"/>
  <c r="P52" i="14"/>
  <c r="P76" i="14" s="1"/>
  <c r="N52" i="14"/>
  <c r="M52" i="14"/>
  <c r="BL52" i="14"/>
  <c r="BA52" i="14"/>
  <c r="AO52" i="14"/>
  <c r="AE52" i="14"/>
  <c r="S52" i="14"/>
  <c r="BK52" i="14"/>
  <c r="BK76" i="14" s="1"/>
  <c r="AZ52" i="14"/>
  <c r="AN52" i="14"/>
  <c r="AD52" i="14"/>
  <c r="AB52" i="14"/>
  <c r="AB76" i="14" s="1"/>
  <c r="V52" i="14"/>
  <c r="R52" i="14"/>
  <c r="H61" i="14"/>
  <c r="BH61" i="14"/>
  <c r="AV61" i="14"/>
  <c r="AJ61" i="14"/>
  <c r="BF61" i="14"/>
  <c r="AT61" i="14"/>
  <c r="AH61" i="14"/>
  <c r="BE61" i="14"/>
  <c r="AS61" i="14"/>
  <c r="AG61" i="14"/>
  <c r="BG61" i="14"/>
  <c r="AU61" i="14"/>
  <c r="AI61" i="14"/>
  <c r="BN61" i="14"/>
  <c r="BJ61" i="14"/>
  <c r="BK61" i="14"/>
  <c r="AX61" i="14"/>
  <c r="AL61" i="14"/>
  <c r="Z61" i="14"/>
  <c r="T61" i="14"/>
  <c r="P61" i="14"/>
  <c r="N61" i="14"/>
  <c r="M61" i="14"/>
  <c r="BA61" i="14"/>
  <c r="AO61" i="14"/>
  <c r="AE61" i="14"/>
  <c r="S61" i="14"/>
  <c r="BM61" i="14"/>
  <c r="AZ61" i="14"/>
  <c r="AN61" i="14"/>
  <c r="AD61" i="14"/>
  <c r="AB61" i="14"/>
  <c r="V61" i="14"/>
  <c r="R61" i="14"/>
  <c r="U52" i="14"/>
  <c r="AA52" i="14"/>
  <c r="H10" i="9"/>
  <c r="H4" i="9"/>
  <c r="AZ50" i="9"/>
  <c r="W50" i="9"/>
  <c r="AU50" i="9"/>
  <c r="AQ50" i="9"/>
  <c r="AH50" i="9"/>
  <c r="AD50" i="9"/>
  <c r="S50" i="9"/>
  <c r="M50" i="9"/>
  <c r="F50" i="9"/>
  <c r="AX50" i="9"/>
  <c r="Y50" i="9"/>
  <c r="AS50" i="9"/>
  <c r="AO50" i="9"/>
  <c r="AF50" i="9"/>
  <c r="AB50" i="9"/>
  <c r="U50" i="9"/>
  <c r="P50" i="9"/>
  <c r="AW50" i="9"/>
  <c r="X50" i="9"/>
  <c r="AN50" i="9"/>
  <c r="AG50" i="9"/>
  <c r="Q50" i="9"/>
  <c r="N50" i="9"/>
  <c r="AT50" i="9"/>
  <c r="AE50" i="9"/>
  <c r="AR50" i="9"/>
  <c r="AC50" i="9"/>
  <c r="AA50" i="9"/>
  <c r="AP50" i="9"/>
  <c r="AP75" i="9" s="1"/>
  <c r="AP79" i="9" s="1"/>
  <c r="AP77" i="9"/>
  <c r="BO52" i="3"/>
  <c r="BK52" i="3"/>
  <c r="BK76" i="3" s="1"/>
  <c r="BF52" i="3"/>
  <c r="BM52" i="3"/>
  <c r="BR52" i="3"/>
  <c r="BN52" i="3"/>
  <c r="BQ52" i="3"/>
  <c r="BL52" i="3"/>
  <c r="BP52" i="3"/>
  <c r="BG52" i="3"/>
  <c r="BO54" i="3"/>
  <c r="BK54" i="3"/>
  <c r="BF54" i="3"/>
  <c r="BM54" i="3"/>
  <c r="BR54" i="3"/>
  <c r="BN54" i="3"/>
  <c r="BQ54" i="3"/>
  <c r="BG54" i="3"/>
  <c r="BP54" i="3"/>
  <c r="BL54" i="3"/>
  <c r="P54" i="3"/>
  <c r="BO57" i="3"/>
  <c r="BK57" i="3"/>
  <c r="BF57" i="3"/>
  <c r="BM57" i="3"/>
  <c r="BR57" i="3"/>
  <c r="BN57" i="3"/>
  <c r="BQ57" i="3"/>
  <c r="BL57" i="3"/>
  <c r="BP57" i="3"/>
  <c r="BG57" i="3"/>
  <c r="F67" i="14"/>
  <c r="BH67" i="14"/>
  <c r="AV67" i="14"/>
  <c r="AJ67" i="14"/>
  <c r="BF67" i="14"/>
  <c r="AT67" i="14"/>
  <c r="AH67" i="14"/>
  <c r="BE67" i="14"/>
  <c r="AS67" i="14"/>
  <c r="AG67" i="14"/>
  <c r="BG67" i="14"/>
  <c r="AU67" i="14"/>
  <c r="AI67" i="14"/>
  <c r="BM67" i="14"/>
  <c r="BL67" i="14"/>
  <c r="AX67" i="14"/>
  <c r="AL67" i="14"/>
  <c r="AD67" i="14"/>
  <c r="AA67" i="14"/>
  <c r="U67" i="14"/>
  <c r="Q67" i="14"/>
  <c r="BK67" i="14"/>
  <c r="BA67" i="14"/>
  <c r="AO67" i="14"/>
  <c r="Z67" i="14"/>
  <c r="T67" i="14"/>
  <c r="P67" i="14"/>
  <c r="BJ67" i="14"/>
  <c r="AZ67" i="14"/>
  <c r="AN67" i="14"/>
  <c r="S67" i="14"/>
  <c r="Q61" i="14"/>
  <c r="AM52" i="14"/>
  <c r="AM76" i="14" s="1"/>
  <c r="AM61" i="14"/>
  <c r="AM77" i="14" s="1"/>
  <c r="AM67" i="14"/>
  <c r="BL61" i="14"/>
  <c r="BN67" i="14"/>
  <c r="H61" i="9"/>
  <c r="AZ61" i="9"/>
  <c r="X61" i="9"/>
  <c r="AU61" i="9"/>
  <c r="AQ61" i="9"/>
  <c r="AH61" i="9"/>
  <c r="AD61" i="9"/>
  <c r="T61" i="9"/>
  <c r="P61" i="9"/>
  <c r="AX61" i="9"/>
  <c r="AS61" i="9"/>
  <c r="AO61" i="9"/>
  <c r="AF61" i="9"/>
  <c r="AB61" i="9"/>
  <c r="N61" i="9"/>
  <c r="AN61" i="9"/>
  <c r="AA61" i="9"/>
  <c r="U61" i="9"/>
  <c r="AY61" i="9"/>
  <c r="AT61" i="9"/>
  <c r="AG61" i="9"/>
  <c r="S61" i="9"/>
  <c r="AW61" i="9"/>
  <c r="Y61" i="9"/>
  <c r="AR61" i="9"/>
  <c r="AE61" i="9"/>
  <c r="Q61" i="9"/>
  <c r="AP76" i="9"/>
  <c r="E36" i="3"/>
  <c r="F12" i="3"/>
  <c r="BO61" i="3"/>
  <c r="BK61" i="3"/>
  <c r="BF61" i="3"/>
  <c r="BM61" i="3"/>
  <c r="BR61" i="3"/>
  <c r="BN61" i="3"/>
  <c r="BQ61" i="3"/>
  <c r="BP61" i="3"/>
  <c r="BG61" i="3"/>
  <c r="BL61" i="3"/>
  <c r="BO63" i="3"/>
  <c r="BK63" i="3"/>
  <c r="BF63" i="3"/>
  <c r="BM63" i="3"/>
  <c r="BR63" i="3"/>
  <c r="BN63" i="3"/>
  <c r="BQ63" i="3"/>
  <c r="BG63" i="3"/>
  <c r="BP63" i="3"/>
  <c r="BL63" i="3"/>
  <c r="BD66" i="3"/>
  <c r="BO66" i="3"/>
  <c r="BK66" i="3"/>
  <c r="BF66" i="3"/>
  <c r="BM66" i="3"/>
  <c r="BR66" i="3"/>
  <c r="BN66" i="3"/>
  <c r="BQ66" i="3"/>
  <c r="BG66" i="3"/>
  <c r="BP66" i="3"/>
  <c r="BL66" i="3"/>
  <c r="P66" i="3"/>
  <c r="F4" i="14"/>
  <c r="H4" i="14"/>
  <c r="H46" i="14"/>
  <c r="BH46" i="14"/>
  <c r="AV46" i="14"/>
  <c r="AJ46" i="14"/>
  <c r="BF46" i="14"/>
  <c r="AT46" i="14"/>
  <c r="AH46" i="14"/>
  <c r="BE46" i="14"/>
  <c r="AS46" i="14"/>
  <c r="AG46" i="14"/>
  <c r="BG46" i="14"/>
  <c r="AU46" i="14"/>
  <c r="AI46" i="14"/>
  <c r="BN46" i="14"/>
  <c r="BL46" i="14"/>
  <c r="BL75" i="14" s="1"/>
  <c r="AX46" i="14"/>
  <c r="AL46" i="14"/>
  <c r="Z46" i="14"/>
  <c r="T46" i="14"/>
  <c r="P46" i="14"/>
  <c r="N46" i="14"/>
  <c r="M46" i="14"/>
  <c r="BK46" i="14"/>
  <c r="BA46" i="14"/>
  <c r="AO46" i="14"/>
  <c r="AE46" i="14"/>
  <c r="S46" i="14"/>
  <c r="BJ46" i="14"/>
  <c r="AZ46" i="14"/>
  <c r="AN46" i="14"/>
  <c r="AD46" i="14"/>
  <c r="AB46" i="14"/>
  <c r="V46" i="14"/>
  <c r="R46" i="14"/>
  <c r="E77" i="14"/>
  <c r="BH57" i="14"/>
  <c r="AV57" i="14"/>
  <c r="AJ57" i="14"/>
  <c r="BF57" i="14"/>
  <c r="AT57" i="14"/>
  <c r="AH57" i="14"/>
  <c r="BE57" i="14"/>
  <c r="AS57" i="14"/>
  <c r="AG57" i="14"/>
  <c r="BG57" i="14"/>
  <c r="AU57" i="14"/>
  <c r="AI57" i="14"/>
  <c r="BN57" i="14"/>
  <c r="BJ57" i="14"/>
  <c r="AX57" i="14"/>
  <c r="AL57" i="14"/>
  <c r="Z57" i="14"/>
  <c r="T57" i="14"/>
  <c r="P57" i="14"/>
  <c r="N57" i="14"/>
  <c r="M57" i="14"/>
  <c r="BM57" i="14"/>
  <c r="BA57" i="14"/>
  <c r="AO57" i="14"/>
  <c r="AE57" i="14"/>
  <c r="S57" i="14"/>
  <c r="BL57" i="14"/>
  <c r="BL77" i="14" s="1"/>
  <c r="AZ57" i="14"/>
  <c r="AN57" i="14"/>
  <c r="AD57" i="14"/>
  <c r="AB57" i="14"/>
  <c r="V57" i="14"/>
  <c r="R57" i="14"/>
  <c r="N67" i="14"/>
  <c r="Q57" i="14"/>
  <c r="U61" i="14"/>
  <c r="AA61" i="14"/>
  <c r="AY75" i="14"/>
  <c r="M61" i="9"/>
  <c r="AC61" i="9"/>
  <c r="W61" i="9"/>
  <c r="BO50" i="3"/>
  <c r="BK50" i="3"/>
  <c r="BM50" i="3"/>
  <c r="BF50" i="3"/>
  <c r="BR50" i="3"/>
  <c r="BN50" i="3"/>
  <c r="BG50" i="3"/>
  <c r="BQ50" i="3"/>
  <c r="BL50" i="3"/>
  <c r="BP50" i="3"/>
  <c r="O50" i="3"/>
  <c r="F50" i="3"/>
  <c r="P44" i="3"/>
  <c r="Q52" i="14"/>
  <c r="R67" i="14"/>
  <c r="AE67" i="14"/>
  <c r="AM46" i="14"/>
  <c r="AM75" i="14" s="1"/>
  <c r="AM79" i="14" s="1"/>
  <c r="AY52" i="14"/>
  <c r="AY76" i="14" s="1"/>
  <c r="AY61" i="14"/>
  <c r="AY77" i="14" s="1"/>
  <c r="AY67" i="14"/>
  <c r="BK57" i="14"/>
  <c r="T50" i="9"/>
  <c r="AA75" i="9"/>
  <c r="AC77" i="9"/>
  <c r="AP61" i="9"/>
  <c r="AY50" i="9"/>
  <c r="AY75" i="9" s="1"/>
  <c r="AY79" i="9" s="1"/>
  <c r="BO47" i="3"/>
  <c r="BK47" i="3"/>
  <c r="BM47" i="3"/>
  <c r="BR47" i="3"/>
  <c r="BN47" i="3"/>
  <c r="BG47" i="3"/>
  <c r="BQ47" i="3"/>
  <c r="BF47" i="3"/>
  <c r="BL47" i="3"/>
  <c r="BP47" i="3"/>
  <c r="P49" i="3"/>
  <c r="BO49" i="3"/>
  <c r="BK49" i="3"/>
  <c r="BF49" i="3"/>
  <c r="BM49" i="3"/>
  <c r="BR49" i="3"/>
  <c r="BN49" i="3"/>
  <c r="BQ49" i="3"/>
  <c r="BP49" i="3"/>
  <c r="BL49" i="3"/>
  <c r="BG49" i="3"/>
  <c r="F55" i="3"/>
  <c r="BO55" i="3"/>
  <c r="BK55" i="3"/>
  <c r="BM55" i="3"/>
  <c r="BF55" i="3"/>
  <c r="BR55" i="3"/>
  <c r="BN55" i="3"/>
  <c r="BG55" i="3"/>
  <c r="BQ55" i="3"/>
  <c r="BL55" i="3"/>
  <c r="BP55" i="3"/>
  <c r="BO62" i="3"/>
  <c r="BK62" i="3"/>
  <c r="BM62" i="3"/>
  <c r="BR62" i="3"/>
  <c r="BN62" i="3"/>
  <c r="BG62" i="3"/>
  <c r="BQ62" i="3"/>
  <c r="BF62" i="3"/>
  <c r="BL62" i="3"/>
  <c r="BP62" i="3"/>
  <c r="BO67" i="3"/>
  <c r="BK67" i="3"/>
  <c r="BM67" i="3"/>
  <c r="BR67" i="3"/>
  <c r="BN67" i="3"/>
  <c r="BG67" i="3"/>
  <c r="BQ67" i="3"/>
  <c r="BF67" i="3"/>
  <c r="BP67" i="3"/>
  <c r="BL67" i="3"/>
  <c r="F45" i="14"/>
  <c r="BH45" i="14"/>
  <c r="AV45" i="14"/>
  <c r="AJ45" i="14"/>
  <c r="BF45" i="14"/>
  <c r="AT45" i="14"/>
  <c r="AH45" i="14"/>
  <c r="BE45" i="14"/>
  <c r="AS45" i="14"/>
  <c r="AG45" i="14"/>
  <c r="BG45" i="14"/>
  <c r="AU45" i="14"/>
  <c r="AI45" i="14"/>
  <c r="F50" i="14"/>
  <c r="BH50" i="14"/>
  <c r="AV50" i="14"/>
  <c r="AJ50" i="14"/>
  <c r="BF50" i="14"/>
  <c r="AT50" i="14"/>
  <c r="AH50" i="14"/>
  <c r="BE50" i="14"/>
  <c r="AS50" i="14"/>
  <c r="AG50" i="14"/>
  <c r="AU50" i="14"/>
  <c r="BG50" i="14"/>
  <c r="AI50" i="14"/>
  <c r="BK50" i="14"/>
  <c r="F55" i="14"/>
  <c r="BH55" i="14"/>
  <c r="AV55" i="14"/>
  <c r="AJ55" i="14"/>
  <c r="BF55" i="14"/>
  <c r="AT55" i="14"/>
  <c r="AH55" i="14"/>
  <c r="BE55" i="14"/>
  <c r="AS55" i="14"/>
  <c r="AG55" i="14"/>
  <c r="BG55" i="14"/>
  <c r="AI55" i="14"/>
  <c r="AU55" i="14"/>
  <c r="BK55" i="14"/>
  <c r="F60" i="14"/>
  <c r="BH60" i="14"/>
  <c r="AV60" i="14"/>
  <c r="AJ60" i="14"/>
  <c r="BF60" i="14"/>
  <c r="AT60" i="14"/>
  <c r="AH60" i="14"/>
  <c r="BE60" i="14"/>
  <c r="AS60" i="14"/>
  <c r="AG60" i="14"/>
  <c r="AU60" i="14"/>
  <c r="BG60" i="14"/>
  <c r="AI60" i="14"/>
  <c r="BK60" i="14"/>
  <c r="BH64" i="14"/>
  <c r="AV64" i="14"/>
  <c r="AJ64" i="14"/>
  <c r="BF64" i="14"/>
  <c r="AT64" i="14"/>
  <c r="AH64" i="14"/>
  <c r="BE64" i="14"/>
  <c r="AS64" i="14"/>
  <c r="AG64" i="14"/>
  <c r="BG64" i="14"/>
  <c r="AI64" i="14"/>
  <c r="AU64" i="14"/>
  <c r="BK64" i="14"/>
  <c r="H66" i="14"/>
  <c r="BH66" i="14"/>
  <c r="AV66" i="14"/>
  <c r="AJ66" i="14"/>
  <c r="BF66" i="14"/>
  <c r="AT66" i="14"/>
  <c r="AH66" i="14"/>
  <c r="BE66" i="14"/>
  <c r="AS66" i="14"/>
  <c r="AG66" i="14"/>
  <c r="BG66" i="14"/>
  <c r="AU66" i="14"/>
  <c r="AI66" i="14"/>
  <c r="BN66" i="14"/>
  <c r="BJ66" i="14"/>
  <c r="M44" i="14"/>
  <c r="M49" i="14"/>
  <c r="M54" i="14"/>
  <c r="M59" i="14"/>
  <c r="M63" i="14"/>
  <c r="N44" i="14"/>
  <c r="N75" i="14" s="1"/>
  <c r="N49" i="14"/>
  <c r="N54" i="14"/>
  <c r="N59" i="14"/>
  <c r="N63" i="14"/>
  <c r="P44" i="14"/>
  <c r="P75" i="14" s="1"/>
  <c r="T44" i="14"/>
  <c r="Q45" i="14"/>
  <c r="U45" i="14"/>
  <c r="S47" i="14"/>
  <c r="P49" i="14"/>
  <c r="T49" i="14"/>
  <c r="Q50" i="14"/>
  <c r="U50" i="14"/>
  <c r="S53" i="14"/>
  <c r="P54" i="14"/>
  <c r="T54" i="14"/>
  <c r="Q55" i="14"/>
  <c r="U55" i="14"/>
  <c r="S58" i="14"/>
  <c r="P59" i="14"/>
  <c r="T59" i="14"/>
  <c r="Q60" i="14"/>
  <c r="U60" i="14"/>
  <c r="S62" i="14"/>
  <c r="P63" i="14"/>
  <c r="T63" i="14"/>
  <c r="Q64" i="14"/>
  <c r="U64" i="14"/>
  <c r="R66" i="14"/>
  <c r="V66" i="14"/>
  <c r="Z44" i="14"/>
  <c r="AA45" i="14"/>
  <c r="Z49" i="14"/>
  <c r="AA50" i="14"/>
  <c r="Z54" i="14"/>
  <c r="AA55" i="14"/>
  <c r="Z59" i="14"/>
  <c r="AA60" i="14"/>
  <c r="Z63" i="14"/>
  <c r="AA64" i="14"/>
  <c r="AB66" i="14"/>
  <c r="AD44" i="14"/>
  <c r="AD49" i="14"/>
  <c r="AD54" i="14"/>
  <c r="AD59" i="14"/>
  <c r="AD63" i="14"/>
  <c r="AD66" i="14"/>
  <c r="AN44" i="14"/>
  <c r="AN45" i="14"/>
  <c r="AN47" i="14"/>
  <c r="AN49" i="14"/>
  <c r="AN50" i="14"/>
  <c r="AN53" i="14"/>
  <c r="AN54" i="14"/>
  <c r="AN55" i="14"/>
  <c r="AN58" i="14"/>
  <c r="AN59" i="14"/>
  <c r="AN60" i="14"/>
  <c r="AN62" i="14"/>
  <c r="AN63" i="14"/>
  <c r="AN64" i="14"/>
  <c r="AN66" i="14"/>
  <c r="AZ44" i="14"/>
  <c r="AZ45" i="14"/>
  <c r="AZ47" i="14"/>
  <c r="AZ49" i="14"/>
  <c r="AZ50" i="14"/>
  <c r="AZ53" i="14"/>
  <c r="AZ54" i="14"/>
  <c r="AZ55" i="14"/>
  <c r="AZ58" i="14"/>
  <c r="AZ59" i="14"/>
  <c r="AZ60" i="14"/>
  <c r="AZ62" i="14"/>
  <c r="AZ63" i="14"/>
  <c r="AZ64" i="14"/>
  <c r="AZ66" i="14"/>
  <c r="BK45" i="14"/>
  <c r="BJ50" i="14"/>
  <c r="BL55" i="14"/>
  <c r="BM60" i="14"/>
  <c r="BN64" i="14"/>
  <c r="H13" i="9"/>
  <c r="H18" i="9"/>
  <c r="H46" i="9"/>
  <c r="AZ46" i="9"/>
  <c r="X46" i="9"/>
  <c r="AU46" i="9"/>
  <c r="AQ46" i="9"/>
  <c r="AH46" i="9"/>
  <c r="AD46" i="9"/>
  <c r="T46" i="9"/>
  <c r="P46" i="9"/>
  <c r="AX46" i="9"/>
  <c r="AS46" i="9"/>
  <c r="AO46" i="9"/>
  <c r="AF46" i="9"/>
  <c r="AB46" i="9"/>
  <c r="N46" i="9"/>
  <c r="AZ55" i="9"/>
  <c r="W55" i="9"/>
  <c r="AU55" i="9"/>
  <c r="AQ55" i="9"/>
  <c r="AH55" i="9"/>
  <c r="AD55" i="9"/>
  <c r="S55" i="9"/>
  <c r="M55" i="9"/>
  <c r="AX55" i="9"/>
  <c r="Y55" i="9"/>
  <c r="AS55" i="9"/>
  <c r="AO55" i="9"/>
  <c r="AF55" i="9"/>
  <c r="AB55" i="9"/>
  <c r="U55" i="9"/>
  <c r="P55" i="9"/>
  <c r="F55" i="9"/>
  <c r="H66" i="9"/>
  <c r="AZ66" i="9"/>
  <c r="X66" i="9"/>
  <c r="AU66" i="9"/>
  <c r="AQ66" i="9"/>
  <c r="AH66" i="9"/>
  <c r="AD66" i="9"/>
  <c r="T66" i="9"/>
  <c r="P66" i="9"/>
  <c r="AY66" i="9"/>
  <c r="AX66" i="9"/>
  <c r="AS66" i="9"/>
  <c r="AO66" i="9"/>
  <c r="AF66" i="9"/>
  <c r="AB66" i="9"/>
  <c r="N66" i="9"/>
  <c r="N45" i="9"/>
  <c r="Q47" i="9"/>
  <c r="Q57" i="9"/>
  <c r="Q77" i="9" s="1"/>
  <c r="U75" i="9"/>
  <c r="T47" i="9"/>
  <c r="S52" i="9"/>
  <c r="U57" i="9"/>
  <c r="T60" i="9"/>
  <c r="S66" i="9"/>
  <c r="AC45" i="9"/>
  <c r="AC75" i="9" s="1"/>
  <c r="AC79" i="9" s="1"/>
  <c r="AC46" i="9"/>
  <c r="AC47" i="9"/>
  <c r="AC52" i="9"/>
  <c r="AC76" i="9" s="1"/>
  <c r="AE55" i="9"/>
  <c r="AE57" i="9"/>
  <c r="AE77" i="9" s="1"/>
  <c r="AE60" i="9"/>
  <c r="AE64" i="9"/>
  <c r="AE66" i="9"/>
  <c r="AR75" i="9"/>
  <c r="AR45" i="9"/>
  <c r="AR46" i="9"/>
  <c r="AR52" i="9"/>
  <c r="AR55" i="9"/>
  <c r="AR57" i="9"/>
  <c r="AR64" i="9"/>
  <c r="AR66" i="9"/>
  <c r="Y52" i="9"/>
  <c r="X55" i="9"/>
  <c r="AW46" i="9"/>
  <c r="F50" i="12"/>
  <c r="CR50" i="12"/>
  <c r="CL50" i="12"/>
  <c r="CG50" i="12"/>
  <c r="CQ50" i="12"/>
  <c r="CK50" i="12"/>
  <c r="CF50" i="12"/>
  <c r="CS50" i="12"/>
  <c r="CO50" i="12"/>
  <c r="CJ50" i="12"/>
  <c r="CE50" i="12"/>
  <c r="CI50" i="12"/>
  <c r="CM50" i="12"/>
  <c r="F60" i="12"/>
  <c r="CR60" i="12"/>
  <c r="CL60" i="12"/>
  <c r="CG60" i="12"/>
  <c r="CQ60" i="12"/>
  <c r="CK60" i="12"/>
  <c r="CF60" i="12"/>
  <c r="CJ60" i="12"/>
  <c r="CE60" i="12"/>
  <c r="CI60" i="12"/>
  <c r="CS60" i="12"/>
  <c r="CO60" i="12"/>
  <c r="CM60" i="12"/>
  <c r="F44" i="14"/>
  <c r="BH44" i="14"/>
  <c r="AV44" i="14"/>
  <c r="AJ44" i="14"/>
  <c r="BF44" i="14"/>
  <c r="AT44" i="14"/>
  <c r="AH44" i="14"/>
  <c r="BE44" i="14"/>
  <c r="AS44" i="14"/>
  <c r="AG44" i="14"/>
  <c r="BG44" i="14"/>
  <c r="AI44" i="14"/>
  <c r="AU44" i="14"/>
  <c r="AU75" i="14" s="1"/>
  <c r="F49" i="14"/>
  <c r="BH49" i="14"/>
  <c r="AV49" i="14"/>
  <c r="AJ49" i="14"/>
  <c r="BF49" i="14"/>
  <c r="AT49" i="14"/>
  <c r="AH49" i="14"/>
  <c r="BE49" i="14"/>
  <c r="AS49" i="14"/>
  <c r="AG49" i="14"/>
  <c r="AU49" i="14"/>
  <c r="BG49" i="14"/>
  <c r="AI49" i="14"/>
  <c r="BL49" i="14"/>
  <c r="H54" i="14"/>
  <c r="BH54" i="14"/>
  <c r="AV54" i="14"/>
  <c r="AJ54" i="14"/>
  <c r="BF54" i="14"/>
  <c r="AT54" i="14"/>
  <c r="AH54" i="14"/>
  <c r="BE54" i="14"/>
  <c r="AS54" i="14"/>
  <c r="AG54" i="14"/>
  <c r="BG54" i="14"/>
  <c r="AI54" i="14"/>
  <c r="AU54" i="14"/>
  <c r="BL54" i="14"/>
  <c r="H59" i="14"/>
  <c r="BH59" i="14"/>
  <c r="AV59" i="14"/>
  <c r="AJ59" i="14"/>
  <c r="BF59" i="14"/>
  <c r="AT59" i="14"/>
  <c r="AH59" i="14"/>
  <c r="BE59" i="14"/>
  <c r="AS59" i="14"/>
  <c r="AG59" i="14"/>
  <c r="AU59" i="14"/>
  <c r="BG59" i="14"/>
  <c r="AI59" i="14"/>
  <c r="BL59" i="14"/>
  <c r="H63" i="14"/>
  <c r="BH63" i="14"/>
  <c r="AV63" i="14"/>
  <c r="AJ63" i="14"/>
  <c r="BF63" i="14"/>
  <c r="AT63" i="14"/>
  <c r="AH63" i="14"/>
  <c r="BE63" i="14"/>
  <c r="AS63" i="14"/>
  <c r="AG63" i="14"/>
  <c r="BG63" i="14"/>
  <c r="AI63" i="14"/>
  <c r="AU63" i="14"/>
  <c r="BL63" i="14"/>
  <c r="Q44" i="14"/>
  <c r="U44" i="14"/>
  <c r="Q49" i="14"/>
  <c r="U49" i="14"/>
  <c r="Q54" i="14"/>
  <c r="U54" i="14"/>
  <c r="Q59" i="14"/>
  <c r="U59" i="14"/>
  <c r="Q63" i="14"/>
  <c r="U63" i="14"/>
  <c r="AA44" i="14"/>
  <c r="AA49" i="14"/>
  <c r="AA54" i="14"/>
  <c r="AA59" i="14"/>
  <c r="AA63" i="14"/>
  <c r="AE44" i="14"/>
  <c r="AE49" i="14"/>
  <c r="AE54" i="14"/>
  <c r="AE59" i="14"/>
  <c r="AE63" i="14"/>
  <c r="AO44" i="14"/>
  <c r="AO75" i="14" s="1"/>
  <c r="AO49" i="14"/>
  <c r="AO54" i="14"/>
  <c r="AO59" i="14"/>
  <c r="AO63" i="14"/>
  <c r="BA44" i="14"/>
  <c r="BA75" i="14" s="1"/>
  <c r="BA49" i="14"/>
  <c r="BA54" i="14"/>
  <c r="BA59" i="14"/>
  <c r="BA63" i="14"/>
  <c r="BM44" i="14"/>
  <c r="BK49" i="14"/>
  <c r="BK75" i="14" s="1"/>
  <c r="BM54" i="14"/>
  <c r="BN59" i="14"/>
  <c r="BJ63" i="14"/>
  <c r="H15" i="9"/>
  <c r="H22" i="9"/>
  <c r="AZ45" i="9"/>
  <c r="W45" i="9"/>
  <c r="AU45" i="9"/>
  <c r="AQ45" i="9"/>
  <c r="AH45" i="9"/>
  <c r="AD45" i="9"/>
  <c r="S45" i="9"/>
  <c r="M45" i="9"/>
  <c r="M75" i="9" s="1"/>
  <c r="AX45" i="9"/>
  <c r="Y45" i="9"/>
  <c r="Y75" i="9" s="1"/>
  <c r="AS45" i="9"/>
  <c r="AO45" i="9"/>
  <c r="AF45" i="9"/>
  <c r="AB45" i="9"/>
  <c r="U45" i="9"/>
  <c r="P45" i="9"/>
  <c r="P75" i="9" s="1"/>
  <c r="F45" i="9"/>
  <c r="H52" i="9"/>
  <c r="AZ52" i="9"/>
  <c r="X52" i="9"/>
  <c r="X76" i="9" s="1"/>
  <c r="AU52" i="9"/>
  <c r="AQ52" i="9"/>
  <c r="AH52" i="9"/>
  <c r="AD52" i="9"/>
  <c r="AD76" i="9" s="1"/>
  <c r="T52" i="9"/>
  <c r="P52" i="9"/>
  <c r="AX52" i="9"/>
  <c r="AS52" i="9"/>
  <c r="AS76" i="9" s="1"/>
  <c r="AO52" i="9"/>
  <c r="AF52" i="9"/>
  <c r="AB52" i="9"/>
  <c r="N52" i="9"/>
  <c r="N76" i="9" s="1"/>
  <c r="E76" i="9"/>
  <c r="AZ60" i="9"/>
  <c r="W60" i="9"/>
  <c r="AU60" i="9"/>
  <c r="AQ60" i="9"/>
  <c r="AH60" i="9"/>
  <c r="AD60" i="9"/>
  <c r="S60" i="9"/>
  <c r="M60" i="9"/>
  <c r="F60" i="9"/>
  <c r="AX60" i="9"/>
  <c r="Y60" i="9"/>
  <c r="AS60" i="9"/>
  <c r="AO60" i="9"/>
  <c r="AF60" i="9"/>
  <c r="AB60" i="9"/>
  <c r="U60" i="9"/>
  <c r="P60" i="9"/>
  <c r="Q75" i="9"/>
  <c r="Q79" i="9" s="1"/>
  <c r="T45" i="9"/>
  <c r="U52" i="9"/>
  <c r="U76" i="9" s="1"/>
  <c r="AE45" i="9"/>
  <c r="AE75" i="9" s="1"/>
  <c r="AE52" i="9"/>
  <c r="AG60" i="9"/>
  <c r="AG77" i="9" s="1"/>
  <c r="AT75" i="9"/>
  <c r="AT45" i="9"/>
  <c r="AT52" i="9"/>
  <c r="AT76" i="9" s="1"/>
  <c r="AT60" i="9"/>
  <c r="AT77" i="9" s="1"/>
  <c r="AY52" i="9"/>
  <c r="AY76" i="9" s="1"/>
  <c r="AY77" i="9"/>
  <c r="H10" i="3"/>
  <c r="BO45" i="3"/>
  <c r="BK45" i="3"/>
  <c r="BM45" i="3"/>
  <c r="BF45" i="3"/>
  <c r="BR45" i="3"/>
  <c r="BN45" i="3"/>
  <c r="BG45" i="3"/>
  <c r="BQ45" i="3"/>
  <c r="BL45" i="3"/>
  <c r="BP45" i="3"/>
  <c r="BO53" i="3"/>
  <c r="BK53" i="3"/>
  <c r="BM53" i="3"/>
  <c r="BR53" i="3"/>
  <c r="BN53" i="3"/>
  <c r="BG53" i="3"/>
  <c r="BQ53" i="3"/>
  <c r="BF53" i="3"/>
  <c r="BL53" i="3"/>
  <c r="BP53" i="3"/>
  <c r="BO58" i="3"/>
  <c r="BK58" i="3"/>
  <c r="BM58" i="3"/>
  <c r="BR58" i="3"/>
  <c r="BN58" i="3"/>
  <c r="BG58" i="3"/>
  <c r="BQ58" i="3"/>
  <c r="BF58" i="3"/>
  <c r="BL58" i="3"/>
  <c r="BP58" i="3"/>
  <c r="P59" i="3"/>
  <c r="BO59" i="3"/>
  <c r="BK59" i="3"/>
  <c r="BF59" i="3"/>
  <c r="BM59" i="3"/>
  <c r="BR59" i="3"/>
  <c r="BN59" i="3"/>
  <c r="BQ59" i="3"/>
  <c r="BG59" i="3"/>
  <c r="BP59" i="3"/>
  <c r="BL59" i="3"/>
  <c r="BO64" i="3"/>
  <c r="BK64" i="3"/>
  <c r="BM64" i="3"/>
  <c r="BF64" i="3"/>
  <c r="BR64" i="3"/>
  <c r="BN64" i="3"/>
  <c r="BG64" i="3"/>
  <c r="BQ64" i="3"/>
  <c r="BL64" i="3"/>
  <c r="BP64" i="3"/>
  <c r="H22" i="14"/>
  <c r="H27" i="14"/>
  <c r="F47" i="14"/>
  <c r="BH47" i="14"/>
  <c r="AV47" i="14"/>
  <c r="AJ47" i="14"/>
  <c r="BF47" i="14"/>
  <c r="AT47" i="14"/>
  <c r="AH47" i="14"/>
  <c r="BE47" i="14"/>
  <c r="AS47" i="14"/>
  <c r="AG47" i="14"/>
  <c r="BG47" i="14"/>
  <c r="AU47" i="14"/>
  <c r="AI47" i="14"/>
  <c r="BM47" i="14"/>
  <c r="F53" i="14"/>
  <c r="BH53" i="14"/>
  <c r="AV53" i="14"/>
  <c r="AJ53" i="14"/>
  <c r="BF53" i="14"/>
  <c r="AT53" i="14"/>
  <c r="AH53" i="14"/>
  <c r="BE53" i="14"/>
  <c r="AS53" i="14"/>
  <c r="AG53" i="14"/>
  <c r="BG53" i="14"/>
  <c r="AU53" i="14"/>
  <c r="AI53" i="14"/>
  <c r="BM53" i="14"/>
  <c r="F58" i="14"/>
  <c r="BH58" i="14"/>
  <c r="AV58" i="14"/>
  <c r="AJ58" i="14"/>
  <c r="BF58" i="14"/>
  <c r="AT58" i="14"/>
  <c r="AH58" i="14"/>
  <c r="BE58" i="14"/>
  <c r="AS58" i="14"/>
  <c r="AG58" i="14"/>
  <c r="BG58" i="14"/>
  <c r="AU58" i="14"/>
  <c r="AI58" i="14"/>
  <c r="BM58" i="14"/>
  <c r="F62" i="14"/>
  <c r="BH62" i="14"/>
  <c r="AV62" i="14"/>
  <c r="AJ62" i="14"/>
  <c r="BF62" i="14"/>
  <c r="AT62" i="14"/>
  <c r="AH62" i="14"/>
  <c r="BE62" i="14"/>
  <c r="AS62" i="14"/>
  <c r="AG62" i="14"/>
  <c r="BG62" i="14"/>
  <c r="AU62" i="14"/>
  <c r="AI62" i="14"/>
  <c r="BM62" i="14"/>
  <c r="M66" i="14"/>
  <c r="N66" i="14"/>
  <c r="R44" i="14"/>
  <c r="V44" i="14"/>
  <c r="S45" i="14"/>
  <c r="S75" i="14" s="1"/>
  <c r="Q47" i="14"/>
  <c r="U47" i="14"/>
  <c r="R49" i="14"/>
  <c r="V49" i="14"/>
  <c r="S50" i="14"/>
  <c r="Q53" i="14"/>
  <c r="U53" i="14"/>
  <c r="R54" i="14"/>
  <c r="V54" i="14"/>
  <c r="S55" i="14"/>
  <c r="S76" i="14" s="1"/>
  <c r="Q58" i="14"/>
  <c r="U58" i="14"/>
  <c r="U77" i="14" s="1"/>
  <c r="R59" i="14"/>
  <c r="V59" i="14"/>
  <c r="S60" i="14"/>
  <c r="Q62" i="14"/>
  <c r="U62" i="14"/>
  <c r="R63" i="14"/>
  <c r="V63" i="14"/>
  <c r="S64" i="14"/>
  <c r="P66" i="14"/>
  <c r="T66" i="14"/>
  <c r="AB44" i="14"/>
  <c r="AA47" i="14"/>
  <c r="AB49" i="14"/>
  <c r="AA53" i="14"/>
  <c r="AB54" i="14"/>
  <c r="AA58" i="14"/>
  <c r="AA77" i="14" s="1"/>
  <c r="AB59" i="14"/>
  <c r="AA62" i="14"/>
  <c r="AB63" i="14"/>
  <c r="Z66" i="14"/>
  <c r="AD45" i="14"/>
  <c r="AD47" i="14"/>
  <c r="AD50" i="14"/>
  <c r="AD53" i="14"/>
  <c r="AD55" i="14"/>
  <c r="AD58" i="14"/>
  <c r="AD60" i="14"/>
  <c r="AD62" i="14"/>
  <c r="AD64" i="14"/>
  <c r="AL44" i="14"/>
  <c r="AL45" i="14"/>
  <c r="AL47" i="14"/>
  <c r="AL49" i="14"/>
  <c r="AL50" i="14"/>
  <c r="AL53" i="14"/>
  <c r="AL54" i="14"/>
  <c r="AL55" i="14"/>
  <c r="AL58" i="14"/>
  <c r="AL59" i="14"/>
  <c r="AL60" i="14"/>
  <c r="AL62" i="14"/>
  <c r="AL63" i="14"/>
  <c r="AL64" i="14"/>
  <c r="AL66" i="14"/>
  <c r="AX44" i="14"/>
  <c r="AX45" i="14"/>
  <c r="AX47" i="14"/>
  <c r="AX49" i="14"/>
  <c r="AX50" i="14"/>
  <c r="AX53" i="14"/>
  <c r="AX54" i="14"/>
  <c r="AX55" i="14"/>
  <c r="AX58" i="14"/>
  <c r="AX59" i="14"/>
  <c r="AX60" i="14"/>
  <c r="AX62" i="14"/>
  <c r="AX63" i="14"/>
  <c r="AX64" i="14"/>
  <c r="AX66" i="14"/>
  <c r="BJ44" i="14"/>
  <c r="BJ75" i="14" s="1"/>
  <c r="BN44" i="14"/>
  <c r="BN75" i="14" s="1"/>
  <c r="BM45" i="14"/>
  <c r="BL47" i="14"/>
  <c r="BM49" i="14"/>
  <c r="BM50" i="14"/>
  <c r="BN53" i="14"/>
  <c r="BN54" i="14"/>
  <c r="BN55" i="14"/>
  <c r="BJ58" i="14"/>
  <c r="BJ59" i="14"/>
  <c r="BJ60" i="14"/>
  <c r="BK62" i="14"/>
  <c r="BK63" i="14"/>
  <c r="BL64" i="14"/>
  <c r="BL66" i="14"/>
  <c r="H5" i="9"/>
  <c r="F12" i="9"/>
  <c r="H17" i="9"/>
  <c r="H24" i="9"/>
  <c r="AZ47" i="9"/>
  <c r="Y47" i="9"/>
  <c r="AU47" i="9"/>
  <c r="AQ47" i="9"/>
  <c r="AH47" i="9"/>
  <c r="AD47" i="9"/>
  <c r="U47" i="9"/>
  <c r="AX47" i="9"/>
  <c r="W47" i="9"/>
  <c r="W75" i="9" s="1"/>
  <c r="AS47" i="9"/>
  <c r="AO47" i="9"/>
  <c r="AF47" i="9"/>
  <c r="AB47" i="9"/>
  <c r="S47" i="9"/>
  <c r="S75" i="9" s="1"/>
  <c r="P47" i="9"/>
  <c r="M47" i="9"/>
  <c r="H57" i="9"/>
  <c r="AZ57" i="9"/>
  <c r="X57" i="9"/>
  <c r="AU57" i="9"/>
  <c r="AQ57" i="9"/>
  <c r="AH57" i="9"/>
  <c r="AH77" i="9" s="1"/>
  <c r="AD57" i="9"/>
  <c r="T57" i="9"/>
  <c r="P57" i="9"/>
  <c r="AX57" i="9"/>
  <c r="AS57" i="9"/>
  <c r="AO57" i="9"/>
  <c r="AF57" i="9"/>
  <c r="AB57" i="9"/>
  <c r="N57" i="9"/>
  <c r="AZ64" i="9"/>
  <c r="W64" i="9"/>
  <c r="AU64" i="9"/>
  <c r="AQ64" i="9"/>
  <c r="AH64" i="9"/>
  <c r="AD64" i="9"/>
  <c r="S64" i="9"/>
  <c r="M64" i="9"/>
  <c r="AY64" i="9"/>
  <c r="AX64" i="9"/>
  <c r="Y64" i="9"/>
  <c r="AS64" i="9"/>
  <c r="AO64" i="9"/>
  <c r="AF64" i="9"/>
  <c r="AB64" i="9"/>
  <c r="U64" i="9"/>
  <c r="P64" i="9"/>
  <c r="F64" i="9"/>
  <c r="N64" i="9"/>
  <c r="Q45" i="9"/>
  <c r="S46" i="9"/>
  <c r="T55" i="9"/>
  <c r="T76" i="9" s="1"/>
  <c r="AG45" i="9"/>
  <c r="AG46" i="9"/>
  <c r="AG75" i="9" s="1"/>
  <c r="AG47" i="9"/>
  <c r="AG52" i="9"/>
  <c r="AG76" i="9" s="1"/>
  <c r="AA55" i="9"/>
  <c r="AA76" i="9" s="1"/>
  <c r="AA57" i="9"/>
  <c r="AA60" i="9"/>
  <c r="AA64" i="9"/>
  <c r="AA66" i="9"/>
  <c r="AN45" i="9"/>
  <c r="AN75" i="9" s="1"/>
  <c r="AN46" i="9"/>
  <c r="AN47" i="9"/>
  <c r="AN52" i="9"/>
  <c r="AN55" i="9"/>
  <c r="AN57" i="9"/>
  <c r="AN60" i="9"/>
  <c r="AN64" i="9"/>
  <c r="AN66" i="9"/>
  <c r="Y46" i="9"/>
  <c r="Y57" i="9"/>
  <c r="X60" i="9"/>
  <c r="Y66" i="9"/>
  <c r="AW45" i="9"/>
  <c r="AW75" i="9" s="1"/>
  <c r="AW47" i="9"/>
  <c r="AW55" i="9"/>
  <c r="AW76" i="9" s="1"/>
  <c r="AW60" i="9"/>
  <c r="AW77" i="9" s="1"/>
  <c r="AW64" i="9"/>
  <c r="F45" i="12"/>
  <c r="CR45" i="12"/>
  <c r="CL45" i="12"/>
  <c r="CG45" i="12"/>
  <c r="CQ45" i="12"/>
  <c r="CK45" i="12"/>
  <c r="CF45" i="12"/>
  <c r="CO45" i="12"/>
  <c r="CM45" i="12"/>
  <c r="CJ45" i="12"/>
  <c r="CJ75" i="12" s="1"/>
  <c r="CE45" i="12"/>
  <c r="CS45" i="12"/>
  <c r="CI45" i="12"/>
  <c r="F55" i="12"/>
  <c r="CR55" i="12"/>
  <c r="CL55" i="12"/>
  <c r="CG55" i="12"/>
  <c r="CQ55" i="12"/>
  <c r="CK55" i="12"/>
  <c r="CF55" i="12"/>
  <c r="CS55" i="12"/>
  <c r="CM55" i="12"/>
  <c r="CJ55" i="12"/>
  <c r="CE55" i="12"/>
  <c r="CO55" i="12"/>
  <c r="CI55" i="12"/>
  <c r="F62" i="12"/>
  <c r="CJ62" i="12"/>
  <c r="CE62" i="12"/>
  <c r="CS62" i="12"/>
  <c r="CO62" i="12"/>
  <c r="CM62" i="12"/>
  <c r="CI62" i="12"/>
  <c r="CR62" i="12"/>
  <c r="CL62" i="12"/>
  <c r="CK62" i="12"/>
  <c r="CG62" i="12"/>
  <c r="CQ62" i="12"/>
  <c r="CF62" i="12"/>
  <c r="CS66" i="12"/>
  <c r="CK66" i="12"/>
  <c r="CR66" i="12"/>
  <c r="CJ66" i="12"/>
  <c r="CG66" i="12"/>
  <c r="CQ66" i="12"/>
  <c r="CO66" i="12"/>
  <c r="CM66" i="12"/>
  <c r="CI66" i="12"/>
  <c r="CF66" i="12"/>
  <c r="CE66" i="12"/>
  <c r="CL66" i="12"/>
  <c r="CF47" i="12"/>
  <c r="CF58" i="12"/>
  <c r="CK53" i="12"/>
  <c r="CQ53" i="12"/>
  <c r="CS64" i="12"/>
  <c r="F50" i="11"/>
  <c r="BW50" i="11"/>
  <c r="BM50" i="11"/>
  <c r="BV50" i="11"/>
  <c r="BS50" i="11"/>
  <c r="BP50" i="11"/>
  <c r="BH50" i="11"/>
  <c r="BD50" i="11"/>
  <c r="AZ50" i="11"/>
  <c r="BU50" i="11"/>
  <c r="BF50" i="11"/>
  <c r="AW50" i="11"/>
  <c r="AU50" i="11"/>
  <c r="AG50" i="11"/>
  <c r="BN50" i="11"/>
  <c r="BE50" i="11"/>
  <c r="AT50" i="11"/>
  <c r="S50" i="11"/>
  <c r="BX50" i="11"/>
  <c r="BK50" i="11"/>
  <c r="BG50" i="11"/>
  <c r="BC50" i="11"/>
  <c r="AX50" i="11"/>
  <c r="AH50" i="11"/>
  <c r="BR50" i="11"/>
  <c r="BJ50" i="11"/>
  <c r="BB50" i="11"/>
  <c r="T50" i="11"/>
  <c r="BQ50" i="11"/>
  <c r="BI50" i="11"/>
  <c r="BA50" i="11"/>
  <c r="F60" i="11"/>
  <c r="BW60" i="11"/>
  <c r="BM60" i="11"/>
  <c r="BV60" i="11"/>
  <c r="BS60" i="11"/>
  <c r="BP60" i="11"/>
  <c r="BH60" i="11"/>
  <c r="BD60" i="11"/>
  <c r="AZ60" i="11"/>
  <c r="BU60" i="11"/>
  <c r="BR60" i="11"/>
  <c r="BF60" i="11"/>
  <c r="AW60" i="11"/>
  <c r="AU60" i="11"/>
  <c r="AG60" i="11"/>
  <c r="BQ60" i="11"/>
  <c r="BN60" i="11"/>
  <c r="BE60" i="11"/>
  <c r="BX60" i="11"/>
  <c r="BK60" i="11"/>
  <c r="BG60" i="11"/>
  <c r="BC60" i="11"/>
  <c r="AX60" i="11"/>
  <c r="AH60" i="11"/>
  <c r="BJ60" i="11"/>
  <c r="BB60" i="11"/>
  <c r="T60" i="11"/>
  <c r="BI60" i="11"/>
  <c r="BA60" i="11"/>
  <c r="AT60" i="11"/>
  <c r="S60" i="11"/>
  <c r="H7" i="9"/>
  <c r="E37" i="9"/>
  <c r="H20" i="9"/>
  <c r="E75" i="9"/>
  <c r="H54" i="9"/>
  <c r="H63" i="9"/>
  <c r="M53" i="9"/>
  <c r="M76" i="9" s="1"/>
  <c r="M58" i="9"/>
  <c r="M77" i="9" s="1"/>
  <c r="M62" i="9"/>
  <c r="M67" i="9"/>
  <c r="P53" i="9"/>
  <c r="P58" i="9"/>
  <c r="P62" i="9"/>
  <c r="P67" i="9"/>
  <c r="T44" i="9"/>
  <c r="T49" i="9"/>
  <c r="S53" i="9"/>
  <c r="T54" i="9"/>
  <c r="S58" i="9"/>
  <c r="S77" i="9" s="1"/>
  <c r="T59" i="9"/>
  <c r="S62" i="9"/>
  <c r="T63" i="9"/>
  <c r="S67" i="9"/>
  <c r="AB44" i="9"/>
  <c r="AB75" i="9" s="1"/>
  <c r="AF44" i="9"/>
  <c r="AB49" i="9"/>
  <c r="AF49" i="9"/>
  <c r="AB53" i="9"/>
  <c r="AF53" i="9"/>
  <c r="AB54" i="9"/>
  <c r="AF54" i="9"/>
  <c r="AB58" i="9"/>
  <c r="AF58" i="9"/>
  <c r="AB59" i="9"/>
  <c r="AF59" i="9"/>
  <c r="AB62" i="9"/>
  <c r="AF62" i="9"/>
  <c r="AB63" i="9"/>
  <c r="AF63" i="9"/>
  <c r="AB67" i="9"/>
  <c r="AF67" i="9"/>
  <c r="AO44" i="9"/>
  <c r="AS44" i="9"/>
  <c r="AO49" i="9"/>
  <c r="AS49" i="9"/>
  <c r="AO53" i="9"/>
  <c r="AS53" i="9"/>
  <c r="AO54" i="9"/>
  <c r="AS54" i="9"/>
  <c r="AO58" i="9"/>
  <c r="AS58" i="9"/>
  <c r="AO59" i="9"/>
  <c r="AS59" i="9"/>
  <c r="AO62" i="9"/>
  <c r="AS62" i="9"/>
  <c r="AO63" i="9"/>
  <c r="AS63" i="9"/>
  <c r="AO67" i="9"/>
  <c r="AS67" i="9"/>
  <c r="X44" i="9"/>
  <c r="X75" i="9" s="1"/>
  <c r="X49" i="9"/>
  <c r="W53" i="9"/>
  <c r="X54" i="9"/>
  <c r="W58" i="9"/>
  <c r="W77" i="9" s="1"/>
  <c r="X59" i="9"/>
  <c r="W62" i="9"/>
  <c r="X63" i="9"/>
  <c r="W67" i="9"/>
  <c r="AX44" i="9"/>
  <c r="AX75" i="9" s="1"/>
  <c r="AX53" i="9"/>
  <c r="AX54" i="9"/>
  <c r="AX58" i="9"/>
  <c r="AX62" i="9"/>
  <c r="AX63" i="9"/>
  <c r="AX67" i="9"/>
  <c r="CQ44" i="12"/>
  <c r="CO44" i="12"/>
  <c r="CM44" i="12"/>
  <c r="CI44" i="12"/>
  <c r="CL44" i="12"/>
  <c r="CL75" i="12" s="1"/>
  <c r="CF44" i="12"/>
  <c r="CE44" i="12"/>
  <c r="CS44" i="12"/>
  <c r="CQ49" i="12"/>
  <c r="CO49" i="12"/>
  <c r="CM49" i="12"/>
  <c r="CI49" i="12"/>
  <c r="CF49" i="12"/>
  <c r="CL49" i="12"/>
  <c r="CE49" i="12"/>
  <c r="CS49" i="12"/>
  <c r="CQ54" i="12"/>
  <c r="CO54" i="12"/>
  <c r="CM54" i="12"/>
  <c r="CI54" i="12"/>
  <c r="CF54" i="12"/>
  <c r="CL54" i="12"/>
  <c r="CE54" i="12"/>
  <c r="CS54" i="12"/>
  <c r="CQ59" i="12"/>
  <c r="CO59" i="12"/>
  <c r="CM59" i="12"/>
  <c r="CI59" i="12"/>
  <c r="CF59" i="12"/>
  <c r="CL59" i="12"/>
  <c r="CE59" i="12"/>
  <c r="CS59" i="12"/>
  <c r="CG47" i="12"/>
  <c r="CF52" i="12"/>
  <c r="CF61" i="12"/>
  <c r="CG67" i="12"/>
  <c r="CK49" i="12"/>
  <c r="CK59" i="12"/>
  <c r="CK67" i="12"/>
  <c r="CR54" i="12"/>
  <c r="BF77" i="13"/>
  <c r="BR75" i="13"/>
  <c r="F47" i="12"/>
  <c r="CJ47" i="12"/>
  <c r="CE47" i="12"/>
  <c r="CS47" i="12"/>
  <c r="CO47" i="12"/>
  <c r="CM47" i="12"/>
  <c r="CI47" i="12"/>
  <c r="CR47" i="12"/>
  <c r="F53" i="12"/>
  <c r="CJ53" i="12"/>
  <c r="CE53" i="12"/>
  <c r="CS53" i="12"/>
  <c r="CO53" i="12"/>
  <c r="CM53" i="12"/>
  <c r="CI53" i="12"/>
  <c r="CR53" i="12"/>
  <c r="F58" i="12"/>
  <c r="CJ58" i="12"/>
  <c r="CE58" i="12"/>
  <c r="CS58" i="12"/>
  <c r="CO58" i="12"/>
  <c r="CM58" i="12"/>
  <c r="CI58" i="12"/>
  <c r="CR58" i="12"/>
  <c r="CS61" i="12"/>
  <c r="CK61" i="12"/>
  <c r="CR61" i="12"/>
  <c r="CJ61" i="12"/>
  <c r="CG61" i="12"/>
  <c r="CQ61" i="12"/>
  <c r="CO61" i="12"/>
  <c r="CM61" i="12"/>
  <c r="CM77" i="12" s="1"/>
  <c r="F64" i="12"/>
  <c r="CR64" i="12"/>
  <c r="CL64" i="12"/>
  <c r="CG64" i="12"/>
  <c r="CQ64" i="12"/>
  <c r="CK64" i="12"/>
  <c r="CF64" i="12"/>
  <c r="CJ64" i="12"/>
  <c r="F67" i="12"/>
  <c r="CJ67" i="12"/>
  <c r="CE67" i="12"/>
  <c r="CS67" i="12"/>
  <c r="CO67" i="12"/>
  <c r="CM67" i="12"/>
  <c r="CI67" i="12"/>
  <c r="CR67" i="12"/>
  <c r="CL67" i="12"/>
  <c r="T75" i="12"/>
  <c r="X75" i="12"/>
  <c r="CF53" i="12"/>
  <c r="CE77" i="12"/>
  <c r="CK47" i="12"/>
  <c r="CK58" i="12"/>
  <c r="CL61" i="12"/>
  <c r="CI64" i="12"/>
  <c r="CO64" i="12"/>
  <c r="F45" i="11"/>
  <c r="BW45" i="11"/>
  <c r="BM45" i="11"/>
  <c r="BV45" i="11"/>
  <c r="BS45" i="11"/>
  <c r="BP45" i="11"/>
  <c r="BR45" i="11"/>
  <c r="BH45" i="11"/>
  <c r="BD45" i="11"/>
  <c r="AZ45" i="11"/>
  <c r="BF45" i="11"/>
  <c r="AW45" i="11"/>
  <c r="AT45" i="11"/>
  <c r="AG45" i="11"/>
  <c r="T45" i="11"/>
  <c r="BE45" i="11"/>
  <c r="BX45" i="11"/>
  <c r="BQ45" i="11"/>
  <c r="BK45" i="11"/>
  <c r="BG45" i="11"/>
  <c r="BC45" i="11"/>
  <c r="AX45" i="11"/>
  <c r="AU45" i="11"/>
  <c r="AH45" i="11"/>
  <c r="BU45" i="11"/>
  <c r="BJ45" i="11"/>
  <c r="BB45" i="11"/>
  <c r="BN45" i="11"/>
  <c r="BI45" i="11"/>
  <c r="BA45" i="11"/>
  <c r="S45" i="11"/>
  <c r="F55" i="11"/>
  <c r="BW55" i="11"/>
  <c r="BM55" i="11"/>
  <c r="BV55" i="11"/>
  <c r="BS55" i="11"/>
  <c r="BP55" i="11"/>
  <c r="BR55" i="11"/>
  <c r="BH55" i="11"/>
  <c r="BD55" i="11"/>
  <c r="AZ55" i="11"/>
  <c r="BU55" i="11"/>
  <c r="BF55" i="11"/>
  <c r="AW55" i="11"/>
  <c r="AU55" i="11"/>
  <c r="AG55" i="11"/>
  <c r="T55" i="11"/>
  <c r="BI55" i="11"/>
  <c r="BA55" i="11"/>
  <c r="AT55" i="11"/>
  <c r="S55" i="11"/>
  <c r="BX55" i="11"/>
  <c r="BQ55" i="11"/>
  <c r="BK55" i="11"/>
  <c r="BG55" i="11"/>
  <c r="BC55" i="11"/>
  <c r="AX55" i="11"/>
  <c r="AH55" i="11"/>
  <c r="BJ55" i="11"/>
  <c r="BB55" i="11"/>
  <c r="BN55" i="11"/>
  <c r="BE55" i="11"/>
  <c r="F64" i="11"/>
  <c r="BW64" i="11"/>
  <c r="BM64" i="11"/>
  <c r="BJ64" i="11"/>
  <c r="BF64" i="11"/>
  <c r="BV64" i="11"/>
  <c r="BS64" i="11"/>
  <c r="BP64" i="11"/>
  <c r="BI64" i="11"/>
  <c r="BE64" i="11"/>
  <c r="BR64" i="11"/>
  <c r="BD64" i="11"/>
  <c r="AZ64" i="11"/>
  <c r="BU64" i="11"/>
  <c r="BH64" i="11"/>
  <c r="AW64" i="11"/>
  <c r="AU64" i="11"/>
  <c r="AG64" i="11"/>
  <c r="T64" i="11"/>
  <c r="BA64" i="11"/>
  <c r="S64" i="11"/>
  <c r="BX64" i="11"/>
  <c r="BQ64" i="11"/>
  <c r="BK64" i="11"/>
  <c r="BC64" i="11"/>
  <c r="AX64" i="11"/>
  <c r="AH64" i="11"/>
  <c r="BB64" i="11"/>
  <c r="BN64" i="11"/>
  <c r="BG64" i="11"/>
  <c r="AT64" i="11"/>
  <c r="AK79" i="13"/>
  <c r="T75" i="13"/>
  <c r="P77" i="13"/>
  <c r="M79" i="13"/>
  <c r="R77" i="13"/>
  <c r="BQ77" i="13"/>
  <c r="T77" i="13"/>
  <c r="AX77" i="13"/>
  <c r="AU79" i="13"/>
  <c r="H49" i="9"/>
  <c r="H59" i="9"/>
  <c r="N49" i="9"/>
  <c r="N75" i="9" s="1"/>
  <c r="N59" i="9"/>
  <c r="P49" i="9"/>
  <c r="P59" i="9"/>
  <c r="U58" i="9"/>
  <c r="U67" i="9"/>
  <c r="AD44" i="9"/>
  <c r="AH44" i="9"/>
  <c r="AH75" i="9" s="1"/>
  <c r="AD49" i="9"/>
  <c r="AH49" i="9"/>
  <c r="AH53" i="9"/>
  <c r="AD58" i="9"/>
  <c r="AH58" i="9"/>
  <c r="AD59" i="9"/>
  <c r="AH59" i="9"/>
  <c r="AD67" i="9"/>
  <c r="AH67" i="9"/>
  <c r="AQ44" i="9"/>
  <c r="AU44" i="9"/>
  <c r="AU75" i="9" s="1"/>
  <c r="AQ49" i="9"/>
  <c r="AU49" i="9"/>
  <c r="AQ53" i="9"/>
  <c r="AU53" i="9"/>
  <c r="AQ54" i="9"/>
  <c r="AU54" i="9"/>
  <c r="AQ58" i="9"/>
  <c r="AU58" i="9"/>
  <c r="AQ59" i="9"/>
  <c r="AU59" i="9"/>
  <c r="AQ62" i="9"/>
  <c r="AU62" i="9"/>
  <c r="AQ63" i="9"/>
  <c r="AU63" i="9"/>
  <c r="AQ67" i="9"/>
  <c r="AU67" i="9"/>
  <c r="Y53" i="9"/>
  <c r="Y58" i="9"/>
  <c r="Y62" i="9"/>
  <c r="Y67" i="9"/>
  <c r="AZ44" i="9"/>
  <c r="AZ75" i="9" s="1"/>
  <c r="AZ49" i="9"/>
  <c r="AZ54" i="9"/>
  <c r="AZ59" i="9"/>
  <c r="AZ63" i="9"/>
  <c r="H17" i="12"/>
  <c r="CS46" i="12"/>
  <c r="CK46" i="12"/>
  <c r="CR46" i="12"/>
  <c r="CJ46" i="12"/>
  <c r="CG46" i="12"/>
  <c r="CG75" i="12" s="1"/>
  <c r="CQ46" i="12"/>
  <c r="CO46" i="12"/>
  <c r="CS52" i="12"/>
  <c r="CK52" i="12"/>
  <c r="CR52" i="12"/>
  <c r="CJ52" i="12"/>
  <c r="CG52" i="12"/>
  <c r="CQ52" i="12"/>
  <c r="CO52" i="12"/>
  <c r="CS57" i="12"/>
  <c r="CS77" i="12" s="1"/>
  <c r="CK57" i="12"/>
  <c r="CR57" i="12"/>
  <c r="CJ57" i="12"/>
  <c r="CJ77" i="12" s="1"/>
  <c r="CG57" i="12"/>
  <c r="CG77" i="12" s="1"/>
  <c r="CQ57" i="12"/>
  <c r="CO57" i="12"/>
  <c r="T76" i="12"/>
  <c r="T77" i="12"/>
  <c r="AB75" i="12"/>
  <c r="AF75" i="12"/>
  <c r="AS79" i="12"/>
  <c r="AW77" i="12"/>
  <c r="BD77" i="12"/>
  <c r="BK77" i="12"/>
  <c r="BS76" i="12"/>
  <c r="BS77" i="12"/>
  <c r="BZ75" i="12"/>
  <c r="BX76" i="12"/>
  <c r="BY76" i="12"/>
  <c r="BX77" i="12"/>
  <c r="CF46" i="12"/>
  <c r="CG53" i="12"/>
  <c r="CF57" i="12"/>
  <c r="CK44" i="12"/>
  <c r="CK75" i="12" s="1"/>
  <c r="CI46" i="12"/>
  <c r="CL47" i="12"/>
  <c r="CM52" i="12"/>
  <c r="CK54" i="12"/>
  <c r="CI57" i="12"/>
  <c r="CL58" i="12"/>
  <c r="CL77" i="12" s="1"/>
  <c r="CM64" i="12"/>
  <c r="CR44" i="12"/>
  <c r="CR75" i="12" s="1"/>
  <c r="CQ58" i="12"/>
  <c r="CE35" i="11"/>
  <c r="Q4" i="11"/>
  <c r="AC35" i="11"/>
  <c r="CB35" i="11"/>
  <c r="BZ35" i="11"/>
  <c r="Q24" i="11"/>
  <c r="CA35" i="11"/>
  <c r="Y77" i="13"/>
  <c r="BO77" i="13"/>
  <c r="P79" i="13"/>
  <c r="AD77" i="13"/>
  <c r="AZ79" i="13"/>
  <c r="AU77" i="13"/>
  <c r="BC77" i="13"/>
  <c r="BY77" i="13"/>
  <c r="BD77" i="13"/>
  <c r="AO77" i="13"/>
  <c r="AU76" i="13"/>
  <c r="BM76" i="13"/>
  <c r="AJ76" i="13"/>
  <c r="AF76" i="13"/>
  <c r="AW76" i="13"/>
  <c r="BO75" i="13"/>
  <c r="BO79" i="13" s="1"/>
  <c r="AG75" i="13"/>
  <c r="BD75" i="13"/>
  <c r="BT75" i="13"/>
  <c r="BT79" i="13" s="1"/>
  <c r="CA77" i="13"/>
  <c r="BU77" i="13"/>
  <c r="Z77" i="13"/>
  <c r="AB76" i="13"/>
  <c r="AB79" i="13" s="1"/>
  <c r="AD75" i="13"/>
  <c r="AR77" i="13"/>
  <c r="AO37" i="13"/>
  <c r="CD79" i="11"/>
  <c r="AF37" i="13"/>
  <c r="AX37" i="13"/>
  <c r="BT37" i="13"/>
  <c r="X37" i="13"/>
  <c r="AT37" i="13"/>
  <c r="BP37" i="13"/>
  <c r="AH37" i="13"/>
  <c r="BF37" i="13"/>
  <c r="P37" i="13"/>
  <c r="AI37" i="13"/>
  <c r="AZ37" i="13"/>
  <c r="BV37" i="13"/>
  <c r="I22" i="13"/>
  <c r="I26" i="13"/>
  <c r="BT36" i="13"/>
  <c r="BP36" i="13"/>
  <c r="BJ36" i="13"/>
  <c r="BF36" i="13"/>
  <c r="AX36" i="13"/>
  <c r="AT36" i="13"/>
  <c r="AP36" i="13"/>
  <c r="AL36" i="13"/>
  <c r="AH36" i="13"/>
  <c r="AC36" i="13"/>
  <c r="Y36" i="13"/>
  <c r="U36" i="13"/>
  <c r="Q36" i="13"/>
  <c r="BV36" i="13"/>
  <c r="BL36" i="13"/>
  <c r="BG36" i="13"/>
  <c r="AZ36" i="13"/>
  <c r="AU36" i="13"/>
  <c r="AN36" i="13"/>
  <c r="AI36" i="13"/>
  <c r="Z36" i="13"/>
  <c r="T36" i="13"/>
  <c r="O36" i="13"/>
  <c r="CA36" i="13"/>
  <c r="BS36" i="13"/>
  <c r="BK36" i="13"/>
  <c r="BE36" i="13"/>
  <c r="AY36" i="13"/>
  <c r="AS36" i="13"/>
  <c r="AM36" i="13"/>
  <c r="AG36" i="13"/>
  <c r="AD36" i="13"/>
  <c r="X36" i="13"/>
  <c r="N36" i="13"/>
  <c r="BZ36" i="13"/>
  <c r="BR36" i="13"/>
  <c r="BI36" i="13"/>
  <c r="BD36" i="13"/>
  <c r="AW36" i="13"/>
  <c r="AR36" i="13"/>
  <c r="AK36" i="13"/>
  <c r="AF36" i="13"/>
  <c r="AB36" i="13"/>
  <c r="W36" i="13"/>
  <c r="R36" i="13"/>
  <c r="M36" i="13"/>
  <c r="BW36" i="13"/>
  <c r="BC36" i="13"/>
  <c r="BA36" i="13"/>
  <c r="AO36" i="13"/>
  <c r="V36" i="13"/>
  <c r="BY36" i="13"/>
  <c r="BH36" i="13"/>
  <c r="AJ36" i="13"/>
  <c r="AV36" i="13"/>
  <c r="AA36" i="13"/>
  <c r="BM36" i="13"/>
  <c r="P36" i="13"/>
  <c r="BO36" i="13"/>
  <c r="CS63" i="12"/>
  <c r="BW44" i="11"/>
  <c r="BS44" i="11"/>
  <c r="BV44" i="11"/>
  <c r="BR44" i="11"/>
  <c r="BN44" i="11"/>
  <c r="BU44" i="11"/>
  <c r="BP44" i="11"/>
  <c r="BM44" i="11"/>
  <c r="BH44" i="11"/>
  <c r="BH75" i="11" s="1"/>
  <c r="BD44" i="11"/>
  <c r="BD75" i="11" s="1"/>
  <c r="AZ44" i="11"/>
  <c r="AW44" i="11"/>
  <c r="AT44" i="11"/>
  <c r="AG44" i="11"/>
  <c r="AG75" i="11" s="1"/>
  <c r="S44" i="11"/>
  <c r="BJ44" i="11"/>
  <c r="BB44" i="11"/>
  <c r="BI44" i="11"/>
  <c r="BA44" i="11"/>
  <c r="AU44" i="11"/>
  <c r="AH44" i="11"/>
  <c r="BK44" i="11"/>
  <c r="BG44" i="11"/>
  <c r="BC44" i="11"/>
  <c r="T44" i="11"/>
  <c r="BQ44" i="11"/>
  <c r="BF44" i="11"/>
  <c r="BX44" i="11"/>
  <c r="BE44" i="11"/>
  <c r="AX44" i="11"/>
  <c r="AX75" i="11" s="1"/>
  <c r="BW49" i="11"/>
  <c r="BS49" i="11"/>
  <c r="BV49" i="11"/>
  <c r="BR49" i="11"/>
  <c r="BN49" i="11"/>
  <c r="BU49" i="11"/>
  <c r="BQ49" i="11"/>
  <c r="BM49" i="11"/>
  <c r="BH49" i="11"/>
  <c r="BD49" i="11"/>
  <c r="AZ49" i="11"/>
  <c r="AW49" i="11"/>
  <c r="AU49" i="11"/>
  <c r="AG49" i="11"/>
  <c r="S49" i="11"/>
  <c r="T49" i="11"/>
  <c r="BJ49" i="11"/>
  <c r="BB49" i="11"/>
  <c r="BX49" i="11"/>
  <c r="BI49" i="11"/>
  <c r="BA49" i="11"/>
  <c r="AH49" i="11"/>
  <c r="BK49" i="11"/>
  <c r="BG49" i="11"/>
  <c r="BC49" i="11"/>
  <c r="AT49" i="11"/>
  <c r="BP49" i="11"/>
  <c r="BF49" i="11"/>
  <c r="BE49" i="11"/>
  <c r="AX49" i="11"/>
  <c r="BW54" i="11"/>
  <c r="BS54" i="11"/>
  <c r="BV54" i="11"/>
  <c r="BR54" i="11"/>
  <c r="BN54" i="11"/>
  <c r="BU54" i="11"/>
  <c r="BP54" i="11"/>
  <c r="BM54" i="11"/>
  <c r="BH54" i="11"/>
  <c r="BD54" i="11"/>
  <c r="AZ54" i="11"/>
  <c r="AW54" i="11"/>
  <c r="AU54" i="11"/>
  <c r="AG54" i="11"/>
  <c r="S54" i="11"/>
  <c r="T54" i="11"/>
  <c r="BQ54" i="11"/>
  <c r="BJ54" i="11"/>
  <c r="BB54" i="11"/>
  <c r="BX54" i="11"/>
  <c r="BI54" i="11"/>
  <c r="BA54" i="11"/>
  <c r="AH54" i="11"/>
  <c r="BK54" i="11"/>
  <c r="BG54" i="11"/>
  <c r="BC54" i="11"/>
  <c r="AT54" i="11"/>
  <c r="BF54" i="11"/>
  <c r="BE54" i="11"/>
  <c r="AX54" i="11"/>
  <c r="BW59" i="11"/>
  <c r="BS59" i="11"/>
  <c r="BV59" i="11"/>
  <c r="BR59" i="11"/>
  <c r="BN59" i="11"/>
  <c r="BU59" i="11"/>
  <c r="BQ59" i="11"/>
  <c r="BM59" i="11"/>
  <c r="BH59" i="11"/>
  <c r="BD59" i="11"/>
  <c r="AZ59" i="11"/>
  <c r="AW59" i="11"/>
  <c r="AU59" i="11"/>
  <c r="AG59" i="11"/>
  <c r="S59" i="11"/>
  <c r="BP59" i="11"/>
  <c r="BJ59" i="11"/>
  <c r="BB59" i="11"/>
  <c r="BX59" i="11"/>
  <c r="BI59" i="11"/>
  <c r="BA59" i="11"/>
  <c r="AH59" i="11"/>
  <c r="BK59" i="11"/>
  <c r="BG59" i="11"/>
  <c r="BC59" i="11"/>
  <c r="AT59" i="11"/>
  <c r="T59" i="11"/>
  <c r="BF59" i="11"/>
  <c r="BE59" i="11"/>
  <c r="AX59" i="11"/>
  <c r="BW63" i="11"/>
  <c r="BS63" i="11"/>
  <c r="BV63" i="11"/>
  <c r="BR63" i="11"/>
  <c r="BN63" i="11"/>
  <c r="BU63" i="11"/>
  <c r="BP63" i="11"/>
  <c r="BM63" i="11"/>
  <c r="BH63" i="11"/>
  <c r="BD63" i="11"/>
  <c r="AZ63" i="11"/>
  <c r="AW63" i="11"/>
  <c r="AU63" i="11"/>
  <c r="AG63" i="11"/>
  <c r="S63" i="11"/>
  <c r="T63" i="11"/>
  <c r="BJ63" i="11"/>
  <c r="BB63" i="11"/>
  <c r="BI63" i="11"/>
  <c r="BA63" i="11"/>
  <c r="AX63" i="11"/>
  <c r="AH63" i="11"/>
  <c r="BK63" i="11"/>
  <c r="BG63" i="11"/>
  <c r="BC63" i="11"/>
  <c r="AT63" i="11"/>
  <c r="BQ63" i="11"/>
  <c r="BF63" i="11"/>
  <c r="BX63" i="11"/>
  <c r="BE63" i="11"/>
  <c r="AB36" i="11"/>
  <c r="AE37" i="11"/>
  <c r="Q12" i="11"/>
  <c r="Q18" i="11"/>
  <c r="Q22" i="11"/>
  <c r="Q27" i="11"/>
  <c r="Q17" i="11"/>
  <c r="CB37" i="11"/>
  <c r="CD36" i="11"/>
  <c r="CE37" i="11"/>
  <c r="AZ77" i="13"/>
  <c r="W76" i="13"/>
  <c r="W79" i="13" s="1"/>
  <c r="R75" i="13"/>
  <c r="R79" i="13" s="1"/>
  <c r="BW77" i="13"/>
  <c r="Q77" i="13"/>
  <c r="BI77" i="13"/>
  <c r="AH77" i="13"/>
  <c r="BH77" i="13"/>
  <c r="BZ77" i="13"/>
  <c r="AY77" i="13"/>
  <c r="AS77" i="13"/>
  <c r="AI76" i="13"/>
  <c r="AY76" i="13"/>
  <c r="AY79" i="13" s="1"/>
  <c r="BQ76" i="13"/>
  <c r="BQ79" i="13" s="1"/>
  <c r="AP76" i="13"/>
  <c r="BR76" i="13"/>
  <c r="AK76" i="13"/>
  <c r="BA76" i="13"/>
  <c r="BC75" i="13"/>
  <c r="BS75" i="13"/>
  <c r="AL75" i="13"/>
  <c r="U75" i="13"/>
  <c r="BH75" i="13"/>
  <c r="BH79" i="13" s="1"/>
  <c r="AH75" i="13"/>
  <c r="AI75" i="13"/>
  <c r="AI79" i="13" s="1"/>
  <c r="AJ77" i="13"/>
  <c r="AJ75" i="13"/>
  <c r="BJ77" i="13"/>
  <c r="BJ79" i="13" s="1"/>
  <c r="BM75" i="13"/>
  <c r="U77" i="13"/>
  <c r="V76" i="13"/>
  <c r="X75" i="13"/>
  <c r="X79" i="13" s="1"/>
  <c r="BA75" i="13"/>
  <c r="U37" i="13"/>
  <c r="I64" i="13"/>
  <c r="AA79" i="11"/>
  <c r="V79" i="11"/>
  <c r="I66" i="13"/>
  <c r="AW37" i="13"/>
  <c r="R37" i="13"/>
  <c r="AK37" i="13"/>
  <c r="BD37" i="13"/>
  <c r="BW37" i="13"/>
  <c r="AC37" i="13"/>
  <c r="AY37" i="13"/>
  <c r="O37" i="13"/>
  <c r="AN37" i="13"/>
  <c r="BL37" i="13"/>
  <c r="V37" i="13"/>
  <c r="AM37" i="13"/>
  <c r="BC37" i="13"/>
  <c r="BY37" i="13"/>
  <c r="CA37" i="13"/>
  <c r="AA37" i="13"/>
  <c r="AD75" i="12"/>
  <c r="AD79" i="12" s="1"/>
  <c r="AA76" i="12"/>
  <c r="AE76" i="12"/>
  <c r="AA77" i="12"/>
  <c r="AE77" i="12"/>
  <c r="AK75" i="12"/>
  <c r="AK76" i="12"/>
  <c r="AK77" i="12"/>
  <c r="AP77" i="12"/>
  <c r="AW75" i="12"/>
  <c r="BA75" i="12"/>
  <c r="BA77" i="12"/>
  <c r="BD75" i="12"/>
  <c r="BH75" i="12"/>
  <c r="BH77" i="12"/>
  <c r="BK75" i="12"/>
  <c r="BO75" i="12"/>
  <c r="BO77" i="12"/>
  <c r="BR75" i="12"/>
  <c r="BR79" i="12" s="1"/>
  <c r="BQ76" i="12"/>
  <c r="BQ77" i="12"/>
  <c r="BV76" i="12"/>
  <c r="BV77" i="12"/>
  <c r="BY77" i="12"/>
  <c r="CE63" i="12"/>
  <c r="CL63" i="12"/>
  <c r="F47" i="11"/>
  <c r="BW47" i="11"/>
  <c r="BR47" i="11"/>
  <c r="BM47" i="11"/>
  <c r="BV47" i="11"/>
  <c r="BQ47" i="11"/>
  <c r="BH47" i="11"/>
  <c r="BD47" i="11"/>
  <c r="AZ47" i="11"/>
  <c r="T47" i="11"/>
  <c r="BU47" i="11"/>
  <c r="BF47" i="11"/>
  <c r="BP47" i="11"/>
  <c r="BE47" i="11"/>
  <c r="BX47" i="11"/>
  <c r="BS47" i="11"/>
  <c r="BN47" i="11"/>
  <c r="BK47" i="11"/>
  <c r="BG47" i="11"/>
  <c r="BC47" i="11"/>
  <c r="AX47" i="11"/>
  <c r="AH47" i="11"/>
  <c r="S47" i="11"/>
  <c r="BJ47" i="11"/>
  <c r="BB47" i="11"/>
  <c r="AW47" i="11"/>
  <c r="AU47" i="11"/>
  <c r="AG47" i="11"/>
  <c r="BI47" i="11"/>
  <c r="BA47" i="11"/>
  <c r="AT47" i="11"/>
  <c r="F53" i="11"/>
  <c r="BW53" i="11"/>
  <c r="BR53" i="11"/>
  <c r="BM53" i="11"/>
  <c r="BV53" i="11"/>
  <c r="BQ53" i="11"/>
  <c r="BH53" i="11"/>
  <c r="BD53" i="11"/>
  <c r="AZ53" i="11"/>
  <c r="T53" i="11"/>
  <c r="S53" i="11"/>
  <c r="BF53" i="11"/>
  <c r="BS53" i="11"/>
  <c r="BE53" i="11"/>
  <c r="BX53" i="11"/>
  <c r="BP53" i="11"/>
  <c r="BN53" i="11"/>
  <c r="BK53" i="11"/>
  <c r="BG53" i="11"/>
  <c r="BC53" i="11"/>
  <c r="AX53" i="11"/>
  <c r="AH53" i="11"/>
  <c r="AH76" i="11" s="1"/>
  <c r="BU53" i="11"/>
  <c r="BJ53" i="11"/>
  <c r="BB53" i="11"/>
  <c r="AW53" i="11"/>
  <c r="AU53" i="11"/>
  <c r="AG53" i="11"/>
  <c r="BI53" i="11"/>
  <c r="BA53" i="11"/>
  <c r="AT53" i="11"/>
  <c r="AT76" i="11" s="1"/>
  <c r="F58" i="11"/>
  <c r="BW58" i="11"/>
  <c r="BR58" i="11"/>
  <c r="BM58" i="11"/>
  <c r="BV58" i="11"/>
  <c r="BQ58" i="11"/>
  <c r="BH58" i="11"/>
  <c r="BD58" i="11"/>
  <c r="AZ58" i="11"/>
  <c r="T58" i="11"/>
  <c r="BF58" i="11"/>
  <c r="BP58" i="11"/>
  <c r="BI58" i="11"/>
  <c r="BA58" i="11"/>
  <c r="AT58" i="11"/>
  <c r="BX58" i="11"/>
  <c r="BS58" i="11"/>
  <c r="BN58" i="11"/>
  <c r="BK58" i="11"/>
  <c r="BG58" i="11"/>
  <c r="BC58" i="11"/>
  <c r="AX58" i="11"/>
  <c r="AH58" i="11"/>
  <c r="S58" i="11"/>
  <c r="BU58" i="11"/>
  <c r="BJ58" i="11"/>
  <c r="BB58" i="11"/>
  <c r="AW58" i="11"/>
  <c r="AU58" i="11"/>
  <c r="AG58" i="11"/>
  <c r="BE58" i="11"/>
  <c r="F62" i="11"/>
  <c r="BW62" i="11"/>
  <c r="BR62" i="11"/>
  <c r="BM62" i="11"/>
  <c r="BV62" i="11"/>
  <c r="BQ62" i="11"/>
  <c r="BH62" i="11"/>
  <c r="BD62" i="11"/>
  <c r="AZ62" i="11"/>
  <c r="T62" i="11"/>
  <c r="S62" i="11"/>
  <c r="BF62" i="11"/>
  <c r="BE62" i="11"/>
  <c r="AT62" i="11"/>
  <c r="BX62" i="11"/>
  <c r="BP62" i="11"/>
  <c r="BN62" i="11"/>
  <c r="BK62" i="11"/>
  <c r="BG62" i="11"/>
  <c r="BC62" i="11"/>
  <c r="AX62" i="11"/>
  <c r="AH62" i="11"/>
  <c r="BU62" i="11"/>
  <c r="BJ62" i="11"/>
  <c r="BB62" i="11"/>
  <c r="AW62" i="11"/>
  <c r="AU62" i="11"/>
  <c r="AG62" i="11"/>
  <c r="BS62" i="11"/>
  <c r="BI62" i="11"/>
  <c r="BA62" i="11"/>
  <c r="F67" i="11"/>
  <c r="BW67" i="11"/>
  <c r="BR67" i="11"/>
  <c r="BM67" i="11"/>
  <c r="BJ67" i="11"/>
  <c r="BF67" i="11"/>
  <c r="BB67" i="11"/>
  <c r="BV67" i="11"/>
  <c r="BQ67" i="11"/>
  <c r="BI67" i="11"/>
  <c r="BE67" i="11"/>
  <c r="BA67" i="11"/>
  <c r="BD67" i="11"/>
  <c r="T67" i="11"/>
  <c r="AZ67" i="11"/>
  <c r="BG67" i="11"/>
  <c r="AT67" i="11"/>
  <c r="BX67" i="11"/>
  <c r="BS67" i="11"/>
  <c r="BN67" i="11"/>
  <c r="BK67" i="11"/>
  <c r="BC67" i="11"/>
  <c r="AX67" i="11"/>
  <c r="AH67" i="11"/>
  <c r="S67" i="11"/>
  <c r="BU67" i="11"/>
  <c r="BH67" i="11"/>
  <c r="AW67" i="11"/>
  <c r="AU67" i="11"/>
  <c r="AG67" i="11"/>
  <c r="BP67" i="11"/>
  <c r="BZ36" i="11"/>
  <c r="CA36" i="11"/>
  <c r="CE36" i="11"/>
  <c r="CF37" i="11"/>
  <c r="I60" i="13"/>
  <c r="I47" i="13"/>
  <c r="I21" i="13"/>
  <c r="I57" i="13"/>
  <c r="I18" i="13"/>
  <c r="AL77" i="13"/>
  <c r="BZ75" i="13"/>
  <c r="BZ79" i="13" s="1"/>
  <c r="BV77" i="13"/>
  <c r="BV75" i="13"/>
  <c r="AB77" i="13"/>
  <c r="BG77" i="13"/>
  <c r="AF77" i="13"/>
  <c r="W77" i="13"/>
  <c r="BN77" i="13"/>
  <c r="AP77" i="13"/>
  <c r="BL77" i="13"/>
  <c r="AI77" i="13"/>
  <c r="AG77" i="13"/>
  <c r="AW77" i="13"/>
  <c r="BS76" i="13"/>
  <c r="AM76" i="13"/>
  <c r="BE76" i="13"/>
  <c r="BU76" i="13"/>
  <c r="BU79" i="13" s="1"/>
  <c r="AX76" i="13"/>
  <c r="AX79" i="13" s="1"/>
  <c r="BF76" i="13"/>
  <c r="BF79" i="13" s="1"/>
  <c r="BV76" i="13"/>
  <c r="AO76" i="13"/>
  <c r="AO79" i="13" s="1"/>
  <c r="BG75" i="13"/>
  <c r="BW75" i="13"/>
  <c r="BW79" i="13" s="1"/>
  <c r="AR75" i="13"/>
  <c r="AR79" i="13" s="1"/>
  <c r="Y75" i="13"/>
  <c r="Y79" i="13" s="1"/>
  <c r="BL75" i="13"/>
  <c r="BL79" i="13" s="1"/>
  <c r="AN75" i="13"/>
  <c r="AM75" i="13"/>
  <c r="BE75" i="13"/>
  <c r="BE79" i="13" s="1"/>
  <c r="AA76" i="13"/>
  <c r="AA79" i="13" s="1"/>
  <c r="O77" i="13"/>
  <c r="AP75" i="13"/>
  <c r="W79" i="11"/>
  <c r="I61" i="13"/>
  <c r="W37" i="13"/>
  <c r="AP37" i="13"/>
  <c r="BI37" i="13"/>
  <c r="M37" i="13"/>
  <c r="AG37" i="13"/>
  <c r="BE37" i="13"/>
  <c r="T37" i="13"/>
  <c r="AU37" i="13"/>
  <c r="BR37" i="13"/>
  <c r="Z37" i="13"/>
  <c r="AR37" i="13"/>
  <c r="BG37" i="13"/>
  <c r="I7" i="13"/>
  <c r="AJ37" i="13"/>
  <c r="I49" i="13"/>
  <c r="I24" i="13"/>
  <c r="I20" i="13"/>
  <c r="I14" i="13"/>
  <c r="I63" i="13"/>
  <c r="U75" i="12"/>
  <c r="V75" i="12"/>
  <c r="V79" i="12" s="1"/>
  <c r="W75" i="12"/>
  <c r="Y75" i="12"/>
  <c r="Y79" i="12" s="1"/>
  <c r="Y77" i="12"/>
  <c r="AA75" i="12"/>
  <c r="AE75" i="12"/>
  <c r="AE79" i="12" s="1"/>
  <c r="AB76" i="12"/>
  <c r="AF76" i="12"/>
  <c r="AB77" i="12"/>
  <c r="AF77" i="12"/>
  <c r="AH75" i="12"/>
  <c r="AL75" i="12"/>
  <c r="AH76" i="12"/>
  <c r="AL76" i="12"/>
  <c r="AH77" i="12"/>
  <c r="AL77" i="12"/>
  <c r="AO75" i="12"/>
  <c r="AQ76" i="12"/>
  <c r="AQ79" i="12" s="1"/>
  <c r="AP76" i="12"/>
  <c r="AQ77" i="12"/>
  <c r="AX75" i="12"/>
  <c r="AV76" i="12"/>
  <c r="AV79" i="12" s="1"/>
  <c r="AV77" i="12"/>
  <c r="BE75" i="12"/>
  <c r="BE79" i="12" s="1"/>
  <c r="BC76" i="12"/>
  <c r="BC77" i="12"/>
  <c r="BL75" i="12"/>
  <c r="BL79" i="12" s="1"/>
  <c r="BJ76" i="12"/>
  <c r="BK76" i="12"/>
  <c r="BJ77" i="12"/>
  <c r="BN76" i="12"/>
  <c r="BS75" i="12"/>
  <c r="BR77" i="12"/>
  <c r="BX75" i="12"/>
  <c r="BZ76" i="12"/>
  <c r="BZ77" i="12"/>
  <c r="CF63" i="12"/>
  <c r="CI63" i="12"/>
  <c r="CM63" i="12"/>
  <c r="CO63" i="12"/>
  <c r="F46" i="11"/>
  <c r="BW46" i="11"/>
  <c r="BQ46" i="11"/>
  <c r="BP46" i="11"/>
  <c r="BV46" i="11"/>
  <c r="BN46" i="11"/>
  <c r="BU46" i="11"/>
  <c r="BH46" i="11"/>
  <c r="BD46" i="11"/>
  <c r="AZ46" i="11"/>
  <c r="AW46" i="11"/>
  <c r="AU46" i="11"/>
  <c r="AG46" i="11"/>
  <c r="BS46" i="11"/>
  <c r="BM46" i="11"/>
  <c r="BJ46" i="11"/>
  <c r="BB46" i="11"/>
  <c r="BX46" i="11"/>
  <c r="BR46" i="11"/>
  <c r="BI46" i="11"/>
  <c r="BA46" i="11"/>
  <c r="AX46" i="11"/>
  <c r="BK46" i="11"/>
  <c r="BG46" i="11"/>
  <c r="BC46" i="11"/>
  <c r="AT46" i="11"/>
  <c r="BF46" i="11"/>
  <c r="S46" i="11"/>
  <c r="BE46" i="11"/>
  <c r="AH46" i="11"/>
  <c r="T46" i="11"/>
  <c r="BW52" i="11"/>
  <c r="BQ52" i="11"/>
  <c r="BP52" i="11"/>
  <c r="BP76" i="11" s="1"/>
  <c r="BV52" i="11"/>
  <c r="BV76" i="11" s="1"/>
  <c r="BN52" i="11"/>
  <c r="BU52" i="11"/>
  <c r="BS52" i="11"/>
  <c r="BH52" i="11"/>
  <c r="BH76" i="11" s="1"/>
  <c r="BD52" i="11"/>
  <c r="AZ52" i="11"/>
  <c r="AZ76" i="11" s="1"/>
  <c r="AW52" i="11"/>
  <c r="AW76" i="11" s="1"/>
  <c r="AU52" i="11"/>
  <c r="AG52" i="11"/>
  <c r="BJ52" i="11"/>
  <c r="BB52" i="11"/>
  <c r="BB76" i="11" s="1"/>
  <c r="S52" i="11"/>
  <c r="BI52" i="11"/>
  <c r="BA52" i="11"/>
  <c r="AX52" i="11"/>
  <c r="T52" i="11"/>
  <c r="T76" i="11" s="1"/>
  <c r="BR52" i="11"/>
  <c r="BK52" i="11"/>
  <c r="BG52" i="11"/>
  <c r="BC52" i="11"/>
  <c r="BC76" i="11" s="1"/>
  <c r="AT52" i="11"/>
  <c r="BM52" i="11"/>
  <c r="BF52" i="11"/>
  <c r="BF76" i="11" s="1"/>
  <c r="BX52" i="11"/>
  <c r="BX76" i="11" s="1"/>
  <c r="BE52" i="11"/>
  <c r="AH52" i="11"/>
  <c r="F57" i="11"/>
  <c r="BW57" i="11"/>
  <c r="BW77" i="11" s="1"/>
  <c r="BQ57" i="11"/>
  <c r="BP57" i="11"/>
  <c r="BV57" i="11"/>
  <c r="BN57" i="11"/>
  <c r="BU57" i="11"/>
  <c r="BH57" i="11"/>
  <c r="BD57" i="11"/>
  <c r="AZ57" i="11"/>
  <c r="AZ77" i="11" s="1"/>
  <c r="AW57" i="11"/>
  <c r="AU57" i="11"/>
  <c r="AG57" i="11"/>
  <c r="BM57" i="11"/>
  <c r="BJ57" i="11"/>
  <c r="BB57" i="11"/>
  <c r="BE57" i="11"/>
  <c r="AX57" i="11"/>
  <c r="AX77" i="11" s="1"/>
  <c r="BK57" i="11"/>
  <c r="BG57" i="11"/>
  <c r="BC57" i="11"/>
  <c r="AT57" i="11"/>
  <c r="AT77" i="11" s="1"/>
  <c r="BS57" i="11"/>
  <c r="BF57" i="11"/>
  <c r="S57" i="11"/>
  <c r="BX57" i="11"/>
  <c r="BR57" i="11"/>
  <c r="BI57" i="11"/>
  <c r="BA57" i="11"/>
  <c r="AH57" i="11"/>
  <c r="AH77" i="11" s="1"/>
  <c r="T57" i="11"/>
  <c r="BW61" i="11"/>
  <c r="BQ61" i="11"/>
  <c r="BP61" i="11"/>
  <c r="BV61" i="11"/>
  <c r="BN61" i="11"/>
  <c r="BU61" i="11"/>
  <c r="BS61" i="11"/>
  <c r="BH61" i="11"/>
  <c r="BD61" i="11"/>
  <c r="AZ61" i="11"/>
  <c r="AW61" i="11"/>
  <c r="AU61" i="11"/>
  <c r="AG61" i="11"/>
  <c r="BJ61" i="11"/>
  <c r="BB61" i="11"/>
  <c r="S61" i="11"/>
  <c r="BX61" i="11"/>
  <c r="BI61" i="11"/>
  <c r="BA61" i="11"/>
  <c r="AX61" i="11"/>
  <c r="T61" i="11"/>
  <c r="BR61" i="11"/>
  <c r="BK61" i="11"/>
  <c r="BG61" i="11"/>
  <c r="BC61" i="11"/>
  <c r="AT61" i="11"/>
  <c r="BM61" i="11"/>
  <c r="BF61" i="11"/>
  <c r="BE61" i="11"/>
  <c r="AH61" i="11"/>
  <c r="F66" i="11"/>
  <c r="BW66" i="11"/>
  <c r="BQ66" i="11"/>
  <c r="BP66" i="11"/>
  <c r="BJ66" i="11"/>
  <c r="BF66" i="11"/>
  <c r="BB66" i="11"/>
  <c r="BV66" i="11"/>
  <c r="BN66" i="11"/>
  <c r="BI66" i="11"/>
  <c r="BE66" i="11"/>
  <c r="BA66" i="11"/>
  <c r="BU66" i="11"/>
  <c r="BH66" i="11"/>
  <c r="AZ66" i="11"/>
  <c r="AW66" i="11"/>
  <c r="AU66" i="11"/>
  <c r="AG66" i="11"/>
  <c r="BS66" i="11"/>
  <c r="BM66" i="11"/>
  <c r="BX66" i="11"/>
  <c r="BR66" i="11"/>
  <c r="BC66" i="11"/>
  <c r="AH66" i="11"/>
  <c r="BG66" i="11"/>
  <c r="AT66" i="11"/>
  <c r="BD66" i="11"/>
  <c r="S66" i="11"/>
  <c r="BK66" i="11"/>
  <c r="AX66" i="11"/>
  <c r="T66" i="11"/>
  <c r="AE36" i="11"/>
  <c r="AD37" i="11"/>
  <c r="Q14" i="11"/>
  <c r="BZ37" i="11"/>
  <c r="CB36" i="11"/>
  <c r="CF36" i="11"/>
  <c r="I58" i="13"/>
  <c r="I45" i="13"/>
  <c r="I19" i="13"/>
  <c r="I67" i="13"/>
  <c r="AV75" i="13"/>
  <c r="BK77" i="13"/>
  <c r="BN75" i="13"/>
  <c r="BN79" i="13" s="1"/>
  <c r="V77" i="13"/>
  <c r="V79" i="13" s="1"/>
  <c r="Z75" i="13"/>
  <c r="Z79" i="13" s="1"/>
  <c r="O76" i="13"/>
  <c r="O79" i="13" s="1"/>
  <c r="BM77" i="13"/>
  <c r="AM77" i="13"/>
  <c r="AA77" i="13"/>
  <c r="BS77" i="13"/>
  <c r="AV77" i="13"/>
  <c r="BP77" i="13"/>
  <c r="AN77" i="13"/>
  <c r="AK77" i="13"/>
  <c r="BA77" i="13"/>
  <c r="BC76" i="13"/>
  <c r="AQ76" i="13"/>
  <c r="BI76" i="13"/>
  <c r="BI79" i="13" s="1"/>
  <c r="BY76" i="13"/>
  <c r="CA76" i="13"/>
  <c r="AV76" i="13"/>
  <c r="AS76" i="13"/>
  <c r="BK75" i="13"/>
  <c r="BK79" i="13" s="1"/>
  <c r="CA75" i="13"/>
  <c r="CA79" i="13" s="1"/>
  <c r="AW75" i="13"/>
  <c r="AC75" i="13"/>
  <c r="AC79" i="13" s="1"/>
  <c r="BP75" i="13"/>
  <c r="AS75" i="13"/>
  <c r="AS79" i="13" s="1"/>
  <c r="AQ75" i="13"/>
  <c r="AQ79" i="13" s="1"/>
  <c r="BY75" i="13"/>
  <c r="Q75" i="13"/>
  <c r="Q79" i="13" s="1"/>
  <c r="AH76" i="13"/>
  <c r="AF75" i="13"/>
  <c r="AF79" i="13" s="1"/>
  <c r="BM37" i="13"/>
  <c r="F77" i="13"/>
  <c r="F79" i="13" s="1"/>
  <c r="AB37" i="13"/>
  <c r="AS37" i="13"/>
  <c r="BO37" i="13"/>
  <c r="N37" i="13"/>
  <c r="AL37" i="13"/>
  <c r="BJ37" i="13"/>
  <c r="Y37" i="13"/>
  <c r="BA37" i="13"/>
  <c r="BZ37" i="13"/>
  <c r="AD37" i="13"/>
  <c r="AV37" i="13"/>
  <c r="BK37" i="13"/>
  <c r="Q37" i="13"/>
  <c r="F36" i="13"/>
  <c r="I12" i="13"/>
  <c r="CA35" i="13"/>
  <c r="BV35" i="13"/>
  <c r="BS35" i="13"/>
  <c r="BM35" i="13"/>
  <c r="BI35" i="13"/>
  <c r="BE35" i="13"/>
  <c r="AZ35" i="13"/>
  <c r="AV35" i="13"/>
  <c r="AR35" i="13"/>
  <c r="AO35" i="13"/>
  <c r="AK35" i="13"/>
  <c r="AG35" i="13"/>
  <c r="AB35" i="13"/>
  <c r="X35" i="13"/>
  <c r="T35" i="13"/>
  <c r="R35" i="13"/>
  <c r="N35" i="13"/>
  <c r="BZ35" i="13"/>
  <c r="BR35" i="13"/>
  <c r="BP35" i="13"/>
  <c r="BL35" i="13"/>
  <c r="BG35" i="13"/>
  <c r="AY35" i="13"/>
  <c r="AT35" i="13"/>
  <c r="AN35" i="13"/>
  <c r="AI35" i="13"/>
  <c r="Z35" i="13"/>
  <c r="U35" i="13"/>
  <c r="O35" i="13"/>
  <c r="BY35" i="13"/>
  <c r="BW35" i="13"/>
  <c r="BO35" i="13"/>
  <c r="BK35" i="13"/>
  <c r="BF35" i="13"/>
  <c r="AX35" i="13"/>
  <c r="AS35" i="13"/>
  <c r="AM35" i="13"/>
  <c r="AH35" i="13"/>
  <c r="AD35" i="13"/>
  <c r="Y35" i="13"/>
  <c r="BJ35" i="13"/>
  <c r="BD35" i="13"/>
  <c r="AW35" i="13"/>
  <c r="AL35" i="13"/>
  <c r="AF35" i="13"/>
  <c r="AC35" i="13"/>
  <c r="W35" i="13"/>
  <c r="Q35" i="13"/>
  <c r="AP35" i="13"/>
  <c r="V35" i="13"/>
  <c r="M35" i="13"/>
  <c r="BC35" i="13"/>
  <c r="AA35" i="13"/>
  <c r="BH35" i="13"/>
  <c r="AJ35" i="13"/>
  <c r="BT35" i="13"/>
  <c r="BA35" i="13"/>
  <c r="AU35" i="13"/>
  <c r="P35" i="13"/>
  <c r="AD79" i="11"/>
  <c r="I4" i="13"/>
  <c r="I10" i="13"/>
  <c r="H22" i="3"/>
  <c r="BA45" i="3"/>
  <c r="AW45" i="3"/>
  <c r="AS45" i="3"/>
  <c r="AK45" i="3"/>
  <c r="BC45" i="3"/>
  <c r="AX45" i="3"/>
  <c r="AM45" i="3"/>
  <c r="AQ45" i="3"/>
  <c r="BB45" i="3"/>
  <c r="AV45" i="3"/>
  <c r="AL45" i="3"/>
  <c r="AP45" i="3"/>
  <c r="AI45" i="3"/>
  <c r="AB45" i="3"/>
  <c r="X45" i="3"/>
  <c r="BD45" i="3"/>
  <c r="AT45" i="3"/>
  <c r="AN45" i="3"/>
  <c r="Z45" i="3"/>
  <c r="V45" i="3"/>
  <c r="AZ45" i="3"/>
  <c r="AD45" i="3"/>
  <c r="Y45" i="3"/>
  <c r="U45" i="3"/>
  <c r="Q45" i="3"/>
  <c r="AY45" i="3"/>
  <c r="AC45" i="3"/>
  <c r="P45" i="3"/>
  <c r="AU45" i="3"/>
  <c r="AH45" i="3"/>
  <c r="AA45" i="3"/>
  <c r="H57" i="3"/>
  <c r="BA57" i="3"/>
  <c r="AW57" i="3"/>
  <c r="AS57" i="3"/>
  <c r="AK57" i="3"/>
  <c r="AP57" i="3"/>
  <c r="BB57" i="3"/>
  <c r="AV57" i="3"/>
  <c r="AN57" i="3"/>
  <c r="AH57" i="3"/>
  <c r="AZ57" i="3"/>
  <c r="AU57" i="3"/>
  <c r="AM57" i="3"/>
  <c r="AC57" i="3"/>
  <c r="Y57" i="3"/>
  <c r="BC57" i="3"/>
  <c r="AA57" i="3"/>
  <c r="AY57" i="3"/>
  <c r="Z57" i="3"/>
  <c r="AX57" i="3"/>
  <c r="AQ57" i="3"/>
  <c r="AI57" i="3"/>
  <c r="AD57" i="3"/>
  <c r="X57" i="3"/>
  <c r="V57" i="3"/>
  <c r="O57" i="3"/>
  <c r="BD57" i="3"/>
  <c r="AT57" i="3"/>
  <c r="AL57" i="3"/>
  <c r="AB57" i="3"/>
  <c r="U57" i="3"/>
  <c r="Q57" i="3"/>
  <c r="BA64" i="3"/>
  <c r="AW64" i="3"/>
  <c r="AS64" i="3"/>
  <c r="AK64" i="3"/>
  <c r="BC64" i="3"/>
  <c r="AX64" i="3"/>
  <c r="AM64" i="3"/>
  <c r="AQ64" i="3"/>
  <c r="AC64" i="3"/>
  <c r="Y64" i="3"/>
  <c r="BB64" i="3"/>
  <c r="AV64" i="3"/>
  <c r="AL64" i="3"/>
  <c r="AP64" i="3"/>
  <c r="AI64" i="3"/>
  <c r="AB64" i="3"/>
  <c r="X64" i="3"/>
  <c r="BD64" i="3"/>
  <c r="AT64" i="3"/>
  <c r="AN64" i="3"/>
  <c r="AD64" i="3"/>
  <c r="V64" i="3"/>
  <c r="AZ64" i="3"/>
  <c r="AA64" i="3"/>
  <c r="U64" i="3"/>
  <c r="Q64" i="3"/>
  <c r="AY64" i="3"/>
  <c r="Z64" i="3"/>
  <c r="P64" i="3"/>
  <c r="AU64" i="3"/>
  <c r="AH64" i="3"/>
  <c r="H7" i="3"/>
  <c r="H20" i="3"/>
  <c r="BA53" i="3"/>
  <c r="AW53" i="3"/>
  <c r="AS53" i="3"/>
  <c r="AK53" i="3"/>
  <c r="AZ53" i="3"/>
  <c r="AU53" i="3"/>
  <c r="AQ53" i="3"/>
  <c r="BD53" i="3"/>
  <c r="AY53" i="3"/>
  <c r="AT53" i="3"/>
  <c r="AN53" i="3"/>
  <c r="AP53" i="3"/>
  <c r="AI53" i="3"/>
  <c r="AD53" i="3"/>
  <c r="Z53" i="3"/>
  <c r="AV53" i="3"/>
  <c r="AL53" i="3"/>
  <c r="AA53" i="3"/>
  <c r="V53" i="3"/>
  <c r="BC53" i="3"/>
  <c r="AH53" i="3"/>
  <c r="Y53" i="3"/>
  <c r="U53" i="3"/>
  <c r="Q53" i="3"/>
  <c r="O53" i="3"/>
  <c r="BB53" i="3"/>
  <c r="AC53" i="3"/>
  <c r="X53" i="3"/>
  <c r="P53" i="3"/>
  <c r="AX53" i="3"/>
  <c r="AM53" i="3"/>
  <c r="AB53" i="3"/>
  <c r="H54" i="3"/>
  <c r="BA54" i="3"/>
  <c r="AW54" i="3"/>
  <c r="AS54" i="3"/>
  <c r="AK54" i="3"/>
  <c r="BD54" i="3"/>
  <c r="AY54" i="3"/>
  <c r="AT54" i="3"/>
  <c r="AL54" i="3"/>
  <c r="AH54" i="3"/>
  <c r="BC54" i="3"/>
  <c r="AX54" i="3"/>
  <c r="AA54" i="3"/>
  <c r="AU54" i="3"/>
  <c r="AP54" i="3"/>
  <c r="AI54" i="3"/>
  <c r="AD54" i="3"/>
  <c r="Y54" i="3"/>
  <c r="BB54" i="3"/>
  <c r="AN54" i="3"/>
  <c r="AC54" i="3"/>
  <c r="X54" i="3"/>
  <c r="AZ54" i="3"/>
  <c r="AM54" i="3"/>
  <c r="AB54" i="3"/>
  <c r="V54" i="3"/>
  <c r="AV54" i="3"/>
  <c r="AQ54" i="3"/>
  <c r="Z54" i="3"/>
  <c r="U54" i="3"/>
  <c r="Q54" i="3"/>
  <c r="BA62" i="3"/>
  <c r="AW62" i="3"/>
  <c r="AS62" i="3"/>
  <c r="AK62" i="3"/>
  <c r="AZ62" i="3"/>
  <c r="AU62" i="3"/>
  <c r="AP62" i="3"/>
  <c r="BD62" i="3"/>
  <c r="AY62" i="3"/>
  <c r="AT62" i="3"/>
  <c r="AN62" i="3"/>
  <c r="AI62" i="3"/>
  <c r="AD62" i="3"/>
  <c r="Z62" i="3"/>
  <c r="AV62" i="3"/>
  <c r="AL62" i="3"/>
  <c r="AC62" i="3"/>
  <c r="X62" i="3"/>
  <c r="V62" i="3"/>
  <c r="BC62" i="3"/>
  <c r="AH62" i="3"/>
  <c r="AB62" i="3"/>
  <c r="U62" i="3"/>
  <c r="Q62" i="3"/>
  <c r="O62" i="3"/>
  <c r="BB62" i="3"/>
  <c r="AQ62" i="3"/>
  <c r="AA62" i="3"/>
  <c r="P62" i="3"/>
  <c r="AX62" i="3"/>
  <c r="AM62" i="3"/>
  <c r="Y62" i="3"/>
  <c r="H63" i="3"/>
  <c r="BA63" i="3"/>
  <c r="AW63" i="3"/>
  <c r="AS63" i="3"/>
  <c r="AK63" i="3"/>
  <c r="AP63" i="3"/>
  <c r="BD63" i="3"/>
  <c r="AY63" i="3"/>
  <c r="AT63" i="3"/>
  <c r="AL63" i="3"/>
  <c r="AH63" i="3"/>
  <c r="AB63" i="3"/>
  <c r="BC63" i="3"/>
  <c r="AX63" i="3"/>
  <c r="AA63" i="3"/>
  <c r="AU63" i="3"/>
  <c r="AI63" i="3"/>
  <c r="AC63" i="3"/>
  <c r="BB63" i="3"/>
  <c r="AN63" i="3"/>
  <c r="AQ63" i="3"/>
  <c r="Z63" i="3"/>
  <c r="AZ63" i="3"/>
  <c r="AM63" i="3"/>
  <c r="Y63" i="3"/>
  <c r="V63" i="3"/>
  <c r="AV63" i="3"/>
  <c r="AD63" i="3"/>
  <c r="X63" i="3"/>
  <c r="U63" i="3"/>
  <c r="Q63" i="3"/>
  <c r="F64" i="3"/>
  <c r="P57" i="3"/>
  <c r="F4" i="3"/>
  <c r="H5" i="3"/>
  <c r="BF35" i="3" s="1"/>
  <c r="H15" i="3"/>
  <c r="H18" i="3"/>
  <c r="H27" i="3"/>
  <c r="BA50" i="3"/>
  <c r="AW50" i="3"/>
  <c r="AS50" i="3"/>
  <c r="AK50" i="3"/>
  <c r="BC50" i="3"/>
  <c r="AX50" i="3"/>
  <c r="AM50" i="3"/>
  <c r="AQ50" i="3"/>
  <c r="BB50" i="3"/>
  <c r="AV50" i="3"/>
  <c r="AL50" i="3"/>
  <c r="AP50" i="3"/>
  <c r="AI50" i="3"/>
  <c r="AB50" i="3"/>
  <c r="X50" i="3"/>
  <c r="AY50" i="3"/>
  <c r="AD50" i="3"/>
  <c r="Y50" i="3"/>
  <c r="V50" i="3"/>
  <c r="AU50" i="3"/>
  <c r="AC50" i="3"/>
  <c r="U50" i="3"/>
  <c r="Q50" i="3"/>
  <c r="BD50" i="3"/>
  <c r="AT50" i="3"/>
  <c r="AN50" i="3"/>
  <c r="AA50" i="3"/>
  <c r="P50" i="3"/>
  <c r="AZ50" i="3"/>
  <c r="AH50" i="3"/>
  <c r="Z50" i="3"/>
  <c r="H52" i="3"/>
  <c r="BA52" i="3"/>
  <c r="AW52" i="3"/>
  <c r="AS52" i="3"/>
  <c r="AK52" i="3"/>
  <c r="BB52" i="3"/>
  <c r="AV52" i="3"/>
  <c r="AN52" i="3"/>
  <c r="AH52" i="3"/>
  <c r="AZ52" i="3"/>
  <c r="AU52" i="3"/>
  <c r="AM52" i="3"/>
  <c r="AC52" i="3"/>
  <c r="Y52" i="3"/>
  <c r="AX52" i="3"/>
  <c r="AB52" i="3"/>
  <c r="BD52" i="3"/>
  <c r="AT52" i="3"/>
  <c r="AL52" i="3"/>
  <c r="AQ52" i="3"/>
  <c r="AA52" i="3"/>
  <c r="E76" i="3"/>
  <c r="BC52" i="3"/>
  <c r="AP52" i="3"/>
  <c r="AI52" i="3"/>
  <c r="Z52" i="3"/>
  <c r="V52" i="3"/>
  <c r="O52" i="3"/>
  <c r="AY52" i="3"/>
  <c r="AD52" i="3"/>
  <c r="X52" i="3"/>
  <c r="U52" i="3"/>
  <c r="Q52" i="3"/>
  <c r="F53" i="3"/>
  <c r="BA60" i="3"/>
  <c r="AW60" i="3"/>
  <c r="AS60" i="3"/>
  <c r="AK60" i="3"/>
  <c r="BC60" i="3"/>
  <c r="AX60" i="3"/>
  <c r="AM60" i="3"/>
  <c r="BB60" i="3"/>
  <c r="AV60" i="3"/>
  <c r="AL60" i="3"/>
  <c r="AI60" i="3"/>
  <c r="AB60" i="3"/>
  <c r="X60" i="3"/>
  <c r="AY60" i="3"/>
  <c r="AP60" i="3"/>
  <c r="AA60" i="3"/>
  <c r="V60" i="3"/>
  <c r="AU60" i="3"/>
  <c r="Z60" i="3"/>
  <c r="U60" i="3"/>
  <c r="Q60" i="3"/>
  <c r="BD60" i="3"/>
  <c r="AT60" i="3"/>
  <c r="AN60" i="3"/>
  <c r="AD60" i="3"/>
  <c r="Y60" i="3"/>
  <c r="P60" i="3"/>
  <c r="AZ60" i="3"/>
  <c r="AQ60" i="3"/>
  <c r="AH60" i="3"/>
  <c r="AC60" i="3"/>
  <c r="H61" i="3"/>
  <c r="BA61" i="3"/>
  <c r="AW61" i="3"/>
  <c r="AS61" i="3"/>
  <c r="AK61" i="3"/>
  <c r="AP61" i="3"/>
  <c r="BB61" i="3"/>
  <c r="AV61" i="3"/>
  <c r="AN61" i="3"/>
  <c r="AH61" i="3"/>
  <c r="AZ61" i="3"/>
  <c r="AU61" i="3"/>
  <c r="AM61" i="3"/>
  <c r="AQ61" i="3"/>
  <c r="AC61" i="3"/>
  <c r="Y61" i="3"/>
  <c r="AX61" i="3"/>
  <c r="Z61" i="3"/>
  <c r="BD61" i="3"/>
  <c r="AT61" i="3"/>
  <c r="AL61" i="3"/>
  <c r="AD61" i="3"/>
  <c r="X61" i="3"/>
  <c r="BC61" i="3"/>
  <c r="AI61" i="3"/>
  <c r="AB61" i="3"/>
  <c r="V61" i="3"/>
  <c r="O61" i="3"/>
  <c r="AY61" i="3"/>
  <c r="AA61" i="3"/>
  <c r="U61" i="3"/>
  <c r="Q61" i="3"/>
  <c r="F62" i="3"/>
  <c r="O54" i="3"/>
  <c r="O63" i="3"/>
  <c r="H46" i="3"/>
  <c r="BA46" i="3"/>
  <c r="AW46" i="3"/>
  <c r="AS46" i="3"/>
  <c r="AK46" i="3"/>
  <c r="BB46" i="3"/>
  <c r="AV46" i="3"/>
  <c r="AN46" i="3"/>
  <c r="AH46" i="3"/>
  <c r="AZ46" i="3"/>
  <c r="AU46" i="3"/>
  <c r="AM46" i="3"/>
  <c r="AC46" i="3"/>
  <c r="Y46" i="3"/>
  <c r="BC46" i="3"/>
  <c r="AD46" i="3"/>
  <c r="X46" i="3"/>
  <c r="AY46" i="3"/>
  <c r="AQ46" i="3"/>
  <c r="AB46" i="3"/>
  <c r="AX46" i="3"/>
  <c r="AP46" i="3"/>
  <c r="AI46" i="3"/>
  <c r="AA46" i="3"/>
  <c r="V46" i="3"/>
  <c r="O46" i="3"/>
  <c r="BD46" i="3"/>
  <c r="AT46" i="3"/>
  <c r="AL46" i="3"/>
  <c r="Z46" i="3"/>
  <c r="U46" i="3"/>
  <c r="Q46" i="3"/>
  <c r="BA55" i="3"/>
  <c r="AW55" i="3"/>
  <c r="AS55" i="3"/>
  <c r="AK55" i="3"/>
  <c r="BC55" i="3"/>
  <c r="AX55" i="3"/>
  <c r="AM55" i="3"/>
  <c r="AQ55" i="3"/>
  <c r="BB55" i="3"/>
  <c r="AV55" i="3"/>
  <c r="AL55" i="3"/>
  <c r="AP55" i="3"/>
  <c r="AI55" i="3"/>
  <c r="AB55" i="3"/>
  <c r="X55" i="3"/>
  <c r="BD55" i="3"/>
  <c r="AT55" i="3"/>
  <c r="AN55" i="3"/>
  <c r="AC55" i="3"/>
  <c r="V55" i="3"/>
  <c r="AZ55" i="3"/>
  <c r="AA55" i="3"/>
  <c r="U55" i="3"/>
  <c r="Q55" i="3"/>
  <c r="AY55" i="3"/>
  <c r="Z55" i="3"/>
  <c r="P55" i="3"/>
  <c r="AU55" i="3"/>
  <c r="AH55" i="3"/>
  <c r="AD55" i="3"/>
  <c r="Y55" i="3"/>
  <c r="E37" i="3"/>
  <c r="E75" i="3"/>
  <c r="BA44" i="3"/>
  <c r="AW44" i="3"/>
  <c r="AS44" i="3"/>
  <c r="AK44" i="3"/>
  <c r="BD44" i="3"/>
  <c r="AY44" i="3"/>
  <c r="AT44" i="3"/>
  <c r="AL44" i="3"/>
  <c r="AH44" i="3"/>
  <c r="BC44" i="3"/>
  <c r="AX44" i="3"/>
  <c r="AA44" i="3"/>
  <c r="AU44" i="3"/>
  <c r="AP44" i="3"/>
  <c r="AI44" i="3"/>
  <c r="AB44" i="3"/>
  <c r="BB44" i="3"/>
  <c r="AN44" i="3"/>
  <c r="Z44" i="3"/>
  <c r="AZ44" i="3"/>
  <c r="AM44" i="3"/>
  <c r="AD44" i="3"/>
  <c r="Y44" i="3"/>
  <c r="V44" i="3"/>
  <c r="AV44" i="3"/>
  <c r="AQ44" i="3"/>
  <c r="AC44" i="3"/>
  <c r="X44" i="3"/>
  <c r="U44" i="3"/>
  <c r="Q44" i="3"/>
  <c r="F45" i="3"/>
  <c r="H13" i="3"/>
  <c r="H17" i="3"/>
  <c r="H24" i="3"/>
  <c r="BA47" i="3"/>
  <c r="AW47" i="3"/>
  <c r="AS47" i="3"/>
  <c r="AK47" i="3"/>
  <c r="AZ47" i="3"/>
  <c r="AU47" i="3"/>
  <c r="AQ47" i="3"/>
  <c r="BD47" i="3"/>
  <c r="AY47" i="3"/>
  <c r="AT47" i="3"/>
  <c r="AN47" i="3"/>
  <c r="AP47" i="3"/>
  <c r="AI47" i="3"/>
  <c r="AD47" i="3"/>
  <c r="Z47" i="3"/>
  <c r="BB47" i="3"/>
  <c r="AB47" i="3"/>
  <c r="V47" i="3"/>
  <c r="AX47" i="3"/>
  <c r="AM47" i="3"/>
  <c r="AH47" i="3"/>
  <c r="AA47" i="3"/>
  <c r="U47" i="3"/>
  <c r="Q47" i="3"/>
  <c r="O47" i="3"/>
  <c r="AV47" i="3"/>
  <c r="AL47" i="3"/>
  <c r="Y47" i="3"/>
  <c r="P47" i="3"/>
  <c r="BC47" i="3"/>
  <c r="AC47" i="3"/>
  <c r="X47" i="3"/>
  <c r="H49" i="3"/>
  <c r="BA49" i="3"/>
  <c r="AW49" i="3"/>
  <c r="AS49" i="3"/>
  <c r="AK49" i="3"/>
  <c r="BD49" i="3"/>
  <c r="AY49" i="3"/>
  <c r="AT49" i="3"/>
  <c r="AL49" i="3"/>
  <c r="AH49" i="3"/>
  <c r="BC49" i="3"/>
  <c r="AX49" i="3"/>
  <c r="AA49" i="3"/>
  <c r="AZ49" i="3"/>
  <c r="AM49" i="3"/>
  <c r="AP49" i="3"/>
  <c r="AI49" i="3"/>
  <c r="Z49" i="3"/>
  <c r="AV49" i="3"/>
  <c r="AD49" i="3"/>
  <c r="Y49" i="3"/>
  <c r="AU49" i="3"/>
  <c r="AC49" i="3"/>
  <c r="X49" i="3"/>
  <c r="V49" i="3"/>
  <c r="BB49" i="3"/>
  <c r="AN49" i="3"/>
  <c r="AQ49" i="3"/>
  <c r="AB49" i="3"/>
  <c r="U49" i="3"/>
  <c r="Q49" i="3"/>
  <c r="BA58" i="3"/>
  <c r="AW58" i="3"/>
  <c r="AS58" i="3"/>
  <c r="AK58" i="3"/>
  <c r="AZ58" i="3"/>
  <c r="AU58" i="3"/>
  <c r="BD58" i="3"/>
  <c r="AY58" i="3"/>
  <c r="AT58" i="3"/>
  <c r="AN58" i="3"/>
  <c r="AQ58" i="3"/>
  <c r="AI58" i="3"/>
  <c r="AD58" i="3"/>
  <c r="Z58" i="3"/>
  <c r="BB58" i="3"/>
  <c r="Y58" i="3"/>
  <c r="V58" i="3"/>
  <c r="AX58" i="3"/>
  <c r="AM58" i="3"/>
  <c r="AP58" i="3"/>
  <c r="AH58" i="3"/>
  <c r="AC58" i="3"/>
  <c r="X58" i="3"/>
  <c r="U58" i="3"/>
  <c r="Q58" i="3"/>
  <c r="O58" i="3"/>
  <c r="AV58" i="3"/>
  <c r="AL58" i="3"/>
  <c r="AB58" i="3"/>
  <c r="P58" i="3"/>
  <c r="BC58" i="3"/>
  <c r="AA58" i="3"/>
  <c r="H59" i="3"/>
  <c r="BA59" i="3"/>
  <c r="AW59" i="3"/>
  <c r="AS59" i="3"/>
  <c r="AK59" i="3"/>
  <c r="AP59" i="3"/>
  <c r="BD59" i="3"/>
  <c r="AY59" i="3"/>
  <c r="AT59" i="3"/>
  <c r="AL59" i="3"/>
  <c r="AQ59" i="3"/>
  <c r="AH59" i="3"/>
  <c r="BC59" i="3"/>
  <c r="AX59" i="3"/>
  <c r="AA59" i="3"/>
  <c r="AZ59" i="3"/>
  <c r="AM59" i="3"/>
  <c r="AI59" i="3"/>
  <c r="AC59" i="3"/>
  <c r="X59" i="3"/>
  <c r="AV59" i="3"/>
  <c r="AB59" i="3"/>
  <c r="AU59" i="3"/>
  <c r="Z59" i="3"/>
  <c r="V59" i="3"/>
  <c r="BB59" i="3"/>
  <c r="AN59" i="3"/>
  <c r="AD59" i="3"/>
  <c r="Y59" i="3"/>
  <c r="U59" i="3"/>
  <c r="Q59" i="3"/>
  <c r="BB67" i="3"/>
  <c r="BA67" i="3"/>
  <c r="AW67" i="3"/>
  <c r="AS67" i="3"/>
  <c r="AK67" i="3"/>
  <c r="AZ67" i="3"/>
  <c r="AU67" i="3"/>
  <c r="AA67" i="3"/>
  <c r="AY67" i="3"/>
  <c r="AT67" i="3"/>
  <c r="AN67" i="3"/>
  <c r="AQ67" i="3"/>
  <c r="AI67" i="3"/>
  <c r="AD67" i="3"/>
  <c r="Z67" i="3"/>
  <c r="BC67" i="3"/>
  <c r="X67" i="3"/>
  <c r="V67" i="3"/>
  <c r="AX67" i="3"/>
  <c r="AM67" i="3"/>
  <c r="AH67" i="3"/>
  <c r="AC67" i="3"/>
  <c r="U67" i="3"/>
  <c r="Q67" i="3"/>
  <c r="O67" i="3"/>
  <c r="AV67" i="3"/>
  <c r="AL67" i="3"/>
  <c r="AB67" i="3"/>
  <c r="P67" i="3"/>
  <c r="F67" i="3"/>
  <c r="BD67" i="3"/>
  <c r="AP67" i="3"/>
  <c r="Y67" i="3"/>
  <c r="O45" i="3"/>
  <c r="O55" i="3"/>
  <c r="O64" i="3"/>
  <c r="P52" i="3"/>
  <c r="P61" i="3"/>
  <c r="Q66" i="3"/>
  <c r="U66" i="3"/>
  <c r="X66" i="3"/>
  <c r="AL66" i="3"/>
  <c r="AT66" i="3"/>
  <c r="H66" i="3"/>
  <c r="BA66" i="3"/>
  <c r="AW66" i="3"/>
  <c r="AS66" i="3"/>
  <c r="AK66" i="3"/>
  <c r="AP66" i="3"/>
  <c r="BB66" i="3"/>
  <c r="AV66" i="3"/>
  <c r="AN66" i="3"/>
  <c r="AH66" i="3"/>
  <c r="AD66" i="3"/>
  <c r="Z66" i="3"/>
  <c r="AZ66" i="3"/>
  <c r="AU66" i="3"/>
  <c r="AM66" i="3"/>
  <c r="AC66" i="3"/>
  <c r="Y66" i="3"/>
  <c r="O66" i="3"/>
  <c r="V66" i="3"/>
  <c r="AA66" i="3"/>
  <c r="AI66" i="3"/>
  <c r="AX66" i="3"/>
  <c r="AB66" i="3"/>
  <c r="AY66" i="3"/>
  <c r="AQ66" i="3"/>
  <c r="BC66" i="3"/>
  <c r="AT54" i="4"/>
  <c r="AO67" i="4"/>
  <c r="BN67" i="4"/>
  <c r="F53" i="4"/>
  <c r="AS67" i="4"/>
  <c r="BU67" i="4"/>
  <c r="BQ53" i="4"/>
  <c r="I4" i="4"/>
  <c r="F67" i="4"/>
  <c r="AK67" i="4"/>
  <c r="AZ67" i="4"/>
  <c r="F62" i="4"/>
  <c r="AM67" i="4"/>
  <c r="AQ67" i="4"/>
  <c r="BH67" i="4"/>
  <c r="BT67" i="4"/>
  <c r="E37" i="4"/>
  <c r="AM53" i="4"/>
  <c r="AR44" i="4"/>
  <c r="AY67" i="4"/>
  <c r="BO67" i="4"/>
  <c r="AO45" i="4"/>
  <c r="AK60" i="4"/>
  <c r="AO66" i="4"/>
  <c r="AR64" i="4"/>
  <c r="AZ47" i="4"/>
  <c r="AX59" i="4"/>
  <c r="BI49" i="4"/>
  <c r="BI59" i="4"/>
  <c r="BK57" i="4"/>
  <c r="BS66" i="4"/>
  <c r="AN54" i="4"/>
  <c r="AN61" i="4"/>
  <c r="AR46" i="4"/>
  <c r="AU57" i="4"/>
  <c r="BA50" i="4"/>
  <c r="AX61" i="4"/>
  <c r="BH52" i="4"/>
  <c r="BI61" i="4"/>
  <c r="BM45" i="4"/>
  <c r="BO59" i="4"/>
  <c r="BQ57" i="4"/>
  <c r="I66" i="4"/>
  <c r="BT66" i="4"/>
  <c r="BN66" i="4"/>
  <c r="BF66" i="4"/>
  <c r="BR66" i="4"/>
  <c r="BK66" i="4"/>
  <c r="BE66" i="4"/>
  <c r="AY66" i="4"/>
  <c r="AS66" i="4"/>
  <c r="AM66" i="4"/>
  <c r="BG66" i="4"/>
  <c r="AW66" i="4"/>
  <c r="AU66" i="4"/>
  <c r="AN66" i="4"/>
  <c r="BU66" i="4"/>
  <c r="BO66" i="4"/>
  <c r="BD66" i="4"/>
  <c r="BA66" i="4"/>
  <c r="AT66" i="4"/>
  <c r="BQ66" i="4"/>
  <c r="BL66" i="4"/>
  <c r="BH66" i="4"/>
  <c r="AX66" i="4"/>
  <c r="AL66" i="4"/>
  <c r="BC66" i="4"/>
  <c r="AR66" i="4"/>
  <c r="AK66" i="4"/>
  <c r="AQ66" i="4"/>
  <c r="AM49" i="4"/>
  <c r="AO62" i="4"/>
  <c r="AS49" i="4"/>
  <c r="I7" i="4"/>
  <c r="I18" i="4"/>
  <c r="I27" i="4"/>
  <c r="BU50" i="4"/>
  <c r="BQ50" i="4"/>
  <c r="BO50" i="4"/>
  <c r="BK50" i="4"/>
  <c r="BI50" i="4"/>
  <c r="BE50" i="4"/>
  <c r="BS50" i="4"/>
  <c r="BL50" i="4"/>
  <c r="BF50" i="4"/>
  <c r="AZ50" i="4"/>
  <c r="AT50" i="4"/>
  <c r="AN50" i="4"/>
  <c r="BD50" i="4"/>
  <c r="AX50" i="4"/>
  <c r="AQ50" i="4"/>
  <c r="AO50" i="4"/>
  <c r="BC50" i="4"/>
  <c r="AW50" i="4"/>
  <c r="AU50" i="4"/>
  <c r="AY50" i="4"/>
  <c r="AM50" i="4"/>
  <c r="BT50" i="4"/>
  <c r="BN50" i="4"/>
  <c r="BH50" i="4"/>
  <c r="AS50" i="4"/>
  <c r="AL50" i="4"/>
  <c r="BR50" i="4"/>
  <c r="BM50" i="4"/>
  <c r="BG50" i="4"/>
  <c r="AR50" i="4"/>
  <c r="AK50" i="4"/>
  <c r="I52" i="4"/>
  <c r="BT52" i="4"/>
  <c r="BN52" i="4"/>
  <c r="BF52" i="4"/>
  <c r="BS52" i="4"/>
  <c r="BL52" i="4"/>
  <c r="BI52" i="4"/>
  <c r="BD52" i="4"/>
  <c r="AY52" i="4"/>
  <c r="AS52" i="4"/>
  <c r="AM52" i="4"/>
  <c r="BR52" i="4"/>
  <c r="BM52" i="4"/>
  <c r="BE52" i="4"/>
  <c r="AX52" i="4"/>
  <c r="AQ52" i="4"/>
  <c r="AO52" i="4"/>
  <c r="BQ52" i="4"/>
  <c r="BK52" i="4"/>
  <c r="BC52" i="4"/>
  <c r="AW52" i="4"/>
  <c r="AU52" i="4"/>
  <c r="BU52" i="4"/>
  <c r="BO52" i="4"/>
  <c r="BG52" i="4"/>
  <c r="AR52" i="4"/>
  <c r="BA52" i="4"/>
  <c r="AN52" i="4"/>
  <c r="AZ52" i="4"/>
  <c r="AL52" i="4"/>
  <c r="BU60" i="4"/>
  <c r="BQ60" i="4"/>
  <c r="BO60" i="4"/>
  <c r="BK60" i="4"/>
  <c r="BI60" i="4"/>
  <c r="BE60" i="4"/>
  <c r="BN60" i="4"/>
  <c r="BH60" i="4"/>
  <c r="BC60" i="4"/>
  <c r="AZ60" i="4"/>
  <c r="AT60" i="4"/>
  <c r="AN60" i="4"/>
  <c r="BS60" i="4"/>
  <c r="BM60" i="4"/>
  <c r="BF60" i="4"/>
  <c r="BA60" i="4"/>
  <c r="AS60" i="4"/>
  <c r="AL60" i="4"/>
  <c r="BR60" i="4"/>
  <c r="BL60" i="4"/>
  <c r="BD60" i="4"/>
  <c r="AY60" i="4"/>
  <c r="AR60" i="4"/>
  <c r="AX60" i="4"/>
  <c r="AO60" i="4"/>
  <c r="BT60" i="4"/>
  <c r="BG60" i="4"/>
  <c r="AW60" i="4"/>
  <c r="AU60" i="4"/>
  <c r="AM60" i="4"/>
  <c r="I61" i="4"/>
  <c r="BT61" i="4"/>
  <c r="BN61" i="4"/>
  <c r="BF61" i="4"/>
  <c r="BQ61" i="4"/>
  <c r="BO61" i="4"/>
  <c r="BG61" i="4"/>
  <c r="AY61" i="4"/>
  <c r="AS61" i="4"/>
  <c r="AM61" i="4"/>
  <c r="BU61" i="4"/>
  <c r="BE61" i="4"/>
  <c r="BA61" i="4"/>
  <c r="AT61" i="4"/>
  <c r="AL61" i="4"/>
  <c r="BS61" i="4"/>
  <c r="BM61" i="4"/>
  <c r="BD61" i="4"/>
  <c r="AZ61" i="4"/>
  <c r="AR61" i="4"/>
  <c r="BH61" i="4"/>
  <c r="AW61" i="4"/>
  <c r="AU61" i="4"/>
  <c r="AK61" i="4"/>
  <c r="BR61" i="4"/>
  <c r="BL61" i="4"/>
  <c r="BC61" i="4"/>
  <c r="AQ61" i="4"/>
  <c r="BK61" i="4"/>
  <c r="AO61" i="4"/>
  <c r="F4" i="4"/>
  <c r="I5" i="4"/>
  <c r="I15" i="4"/>
  <c r="F17" i="4"/>
  <c r="I24" i="4"/>
  <c r="BS47" i="4"/>
  <c r="BM47" i="4"/>
  <c r="BG47" i="4"/>
  <c r="BC47" i="4"/>
  <c r="BR47" i="4"/>
  <c r="BK47" i="4"/>
  <c r="BI47" i="4"/>
  <c r="BD47" i="4"/>
  <c r="AX47" i="4"/>
  <c r="AR47" i="4"/>
  <c r="AL47" i="4"/>
  <c r="BT47" i="4"/>
  <c r="BN47" i="4"/>
  <c r="BE47" i="4"/>
  <c r="AW47" i="4"/>
  <c r="AU47" i="4"/>
  <c r="AN47" i="4"/>
  <c r="BQ47" i="4"/>
  <c r="BL47" i="4"/>
  <c r="BA47" i="4"/>
  <c r="AT47" i="4"/>
  <c r="BU47" i="4"/>
  <c r="BO47" i="4"/>
  <c r="AY47" i="4"/>
  <c r="BH47" i="4"/>
  <c r="AS47" i="4"/>
  <c r="AO47" i="4"/>
  <c r="BF47" i="4"/>
  <c r="AQ47" i="4"/>
  <c r="AM47" i="4"/>
  <c r="I49" i="4"/>
  <c r="BR49" i="4"/>
  <c r="BL49" i="4"/>
  <c r="BH49" i="4"/>
  <c r="BD49" i="4"/>
  <c r="BS49" i="4"/>
  <c r="BK49" i="4"/>
  <c r="BG49" i="4"/>
  <c r="BA49" i="4"/>
  <c r="AW49" i="4"/>
  <c r="AU49" i="4"/>
  <c r="AQ49" i="4"/>
  <c r="AO49" i="4"/>
  <c r="AK49" i="4"/>
  <c r="BU49" i="4"/>
  <c r="BO49" i="4"/>
  <c r="BE49" i="4"/>
  <c r="AX49" i="4"/>
  <c r="AN49" i="4"/>
  <c r="BT49" i="4"/>
  <c r="BN49" i="4"/>
  <c r="BC49" i="4"/>
  <c r="AT49" i="4"/>
  <c r="BF49" i="4"/>
  <c r="AR49" i="4"/>
  <c r="AL49" i="4"/>
  <c r="AZ49" i="4"/>
  <c r="AY49" i="4"/>
  <c r="F50" i="4"/>
  <c r="BS58" i="4"/>
  <c r="BM58" i="4"/>
  <c r="BG58" i="4"/>
  <c r="BC58" i="4"/>
  <c r="BU58" i="4"/>
  <c r="BN58" i="4"/>
  <c r="BF58" i="4"/>
  <c r="AX58" i="4"/>
  <c r="AR58" i="4"/>
  <c r="AL58" i="4"/>
  <c r="BE58" i="4"/>
  <c r="AZ58" i="4"/>
  <c r="AS58" i="4"/>
  <c r="AK58" i="4"/>
  <c r="BT58" i="4"/>
  <c r="BO58" i="4"/>
  <c r="BD58" i="4"/>
  <c r="AY58" i="4"/>
  <c r="AQ58" i="4"/>
  <c r="BA58" i="4"/>
  <c r="AM58" i="4"/>
  <c r="BR58" i="4"/>
  <c r="BL58" i="4"/>
  <c r="BI58" i="4"/>
  <c r="AW58" i="4"/>
  <c r="AU58" i="4"/>
  <c r="BQ58" i="4"/>
  <c r="BK58" i="4"/>
  <c r="BH58" i="4"/>
  <c r="AT58" i="4"/>
  <c r="AO58" i="4"/>
  <c r="I59" i="4"/>
  <c r="BR59" i="4"/>
  <c r="BL59" i="4"/>
  <c r="BH59" i="4"/>
  <c r="BD59" i="4"/>
  <c r="BU59" i="4"/>
  <c r="BN59" i="4"/>
  <c r="BE59" i="4"/>
  <c r="BA59" i="4"/>
  <c r="AW59" i="4"/>
  <c r="AU59" i="4"/>
  <c r="AQ59" i="4"/>
  <c r="AO59" i="4"/>
  <c r="AK59" i="4"/>
  <c r="BQ59" i="4"/>
  <c r="BK59" i="4"/>
  <c r="BF59" i="4"/>
  <c r="AZ59" i="4"/>
  <c r="AS59" i="4"/>
  <c r="AL59" i="4"/>
  <c r="BC59" i="4"/>
  <c r="AY59" i="4"/>
  <c r="AR59" i="4"/>
  <c r="BS59" i="4"/>
  <c r="BM59" i="4"/>
  <c r="BG59" i="4"/>
  <c r="AT59" i="4"/>
  <c r="AN59" i="4"/>
  <c r="AM59" i="4"/>
  <c r="F60" i="4"/>
  <c r="E36" i="4"/>
  <c r="I13" i="4"/>
  <c r="I22" i="4"/>
  <c r="BU45" i="4"/>
  <c r="BQ45" i="4"/>
  <c r="BO45" i="4"/>
  <c r="BK45" i="4"/>
  <c r="BI45" i="4"/>
  <c r="BE45" i="4"/>
  <c r="BR45" i="4"/>
  <c r="BG45" i="4"/>
  <c r="AZ45" i="4"/>
  <c r="AT45" i="4"/>
  <c r="AN45" i="4"/>
  <c r="BD45" i="4"/>
  <c r="AW45" i="4"/>
  <c r="AU45" i="4"/>
  <c r="AM45" i="4"/>
  <c r="BT45" i="4"/>
  <c r="BN45" i="4"/>
  <c r="BC45" i="4"/>
  <c r="BA45" i="4"/>
  <c r="AS45" i="4"/>
  <c r="BL45" i="4"/>
  <c r="AX45" i="4"/>
  <c r="AL45" i="4"/>
  <c r="BH45" i="4"/>
  <c r="AR45" i="4"/>
  <c r="AK45" i="4"/>
  <c r="BF45" i="4"/>
  <c r="AQ45" i="4"/>
  <c r="I46" i="4"/>
  <c r="BT46" i="4"/>
  <c r="BN46" i="4"/>
  <c r="BF46" i="4"/>
  <c r="BR46" i="4"/>
  <c r="BK46" i="4"/>
  <c r="BE46" i="4"/>
  <c r="AY46" i="4"/>
  <c r="AS46" i="4"/>
  <c r="AM46" i="4"/>
  <c r="BQ46" i="4"/>
  <c r="BL46" i="4"/>
  <c r="BD46" i="4"/>
  <c r="AW46" i="4"/>
  <c r="AU46" i="4"/>
  <c r="AN46" i="4"/>
  <c r="BI46" i="4"/>
  <c r="BC46" i="4"/>
  <c r="BA46" i="4"/>
  <c r="AT46" i="4"/>
  <c r="BG46" i="4"/>
  <c r="AQ46" i="4"/>
  <c r="AO46" i="4"/>
  <c r="BU46" i="4"/>
  <c r="BO46" i="4"/>
  <c r="AZ46" i="4"/>
  <c r="AL46" i="4"/>
  <c r="BS46" i="4"/>
  <c r="BM46" i="4"/>
  <c r="AX46" i="4"/>
  <c r="AK46" i="4"/>
  <c r="F47" i="4"/>
  <c r="BU55" i="4"/>
  <c r="BQ55" i="4"/>
  <c r="BO55" i="4"/>
  <c r="BK55" i="4"/>
  <c r="BI55" i="4"/>
  <c r="BE55" i="4"/>
  <c r="BT55" i="4"/>
  <c r="BM55" i="4"/>
  <c r="BD55" i="4"/>
  <c r="AZ55" i="4"/>
  <c r="AT55" i="4"/>
  <c r="AN55" i="4"/>
  <c r="BR55" i="4"/>
  <c r="BL55" i="4"/>
  <c r="BF55" i="4"/>
  <c r="AY55" i="4"/>
  <c r="AR55" i="4"/>
  <c r="AK55" i="4"/>
  <c r="BC55" i="4"/>
  <c r="AX55" i="4"/>
  <c r="AQ55" i="4"/>
  <c r="BS55" i="4"/>
  <c r="BN55" i="4"/>
  <c r="BA55" i="4"/>
  <c r="AO55" i="4"/>
  <c r="BH55" i="4"/>
  <c r="AW55" i="4"/>
  <c r="AU55" i="4"/>
  <c r="AM55" i="4"/>
  <c r="BG55" i="4"/>
  <c r="AS55" i="4"/>
  <c r="AL55" i="4"/>
  <c r="I57" i="4"/>
  <c r="BT57" i="4"/>
  <c r="BN57" i="4"/>
  <c r="BF57" i="4"/>
  <c r="BU57" i="4"/>
  <c r="BM57" i="4"/>
  <c r="BH57" i="4"/>
  <c r="BC57" i="4"/>
  <c r="AY57" i="4"/>
  <c r="AS57" i="4"/>
  <c r="AM57" i="4"/>
  <c r="BS57" i="4"/>
  <c r="BO57" i="4"/>
  <c r="BE57" i="4"/>
  <c r="AZ57" i="4"/>
  <c r="AR57" i="4"/>
  <c r="AK57" i="4"/>
  <c r="BR57" i="4"/>
  <c r="BL57" i="4"/>
  <c r="BD57" i="4"/>
  <c r="AX57" i="4"/>
  <c r="AQ57" i="4"/>
  <c r="BG57" i="4"/>
  <c r="AT57" i="4"/>
  <c r="AO57" i="4"/>
  <c r="BA57" i="4"/>
  <c r="AN57" i="4"/>
  <c r="F58" i="4"/>
  <c r="BU64" i="4"/>
  <c r="BQ64" i="4"/>
  <c r="BO64" i="4"/>
  <c r="BK64" i="4"/>
  <c r="BI64" i="4"/>
  <c r="BE64" i="4"/>
  <c r="BR64" i="4"/>
  <c r="BG64" i="4"/>
  <c r="AZ64" i="4"/>
  <c r="AT64" i="4"/>
  <c r="AN64" i="4"/>
  <c r="BT64" i="4"/>
  <c r="BN64" i="4"/>
  <c r="BF64" i="4"/>
  <c r="AW64" i="4"/>
  <c r="AU64" i="4"/>
  <c r="AM64" i="4"/>
  <c r="BS64" i="4"/>
  <c r="BM64" i="4"/>
  <c r="BD64" i="4"/>
  <c r="BA64" i="4"/>
  <c r="AS64" i="4"/>
  <c r="AQ64" i="4"/>
  <c r="AK64" i="4"/>
  <c r="BL64" i="4"/>
  <c r="AY64" i="4"/>
  <c r="BH64" i="4"/>
  <c r="AX64" i="4"/>
  <c r="AO64" i="4"/>
  <c r="I10" i="4"/>
  <c r="F12" i="4"/>
  <c r="I20" i="4"/>
  <c r="E75" i="4"/>
  <c r="BR44" i="4"/>
  <c r="BL44" i="4"/>
  <c r="BH44" i="4"/>
  <c r="BD44" i="4"/>
  <c r="BQ44" i="4"/>
  <c r="BO44" i="4"/>
  <c r="BI44" i="4"/>
  <c r="BC44" i="4"/>
  <c r="BA44" i="4"/>
  <c r="AW44" i="4"/>
  <c r="AU44" i="4"/>
  <c r="AQ44" i="4"/>
  <c r="AO44" i="4"/>
  <c r="AK44" i="4"/>
  <c r="BT44" i="4"/>
  <c r="BN44" i="4"/>
  <c r="BE44" i="4"/>
  <c r="AT44" i="4"/>
  <c r="AM44" i="4"/>
  <c r="BS44" i="4"/>
  <c r="BM44" i="4"/>
  <c r="AZ44" i="4"/>
  <c r="AS44" i="4"/>
  <c r="BU44" i="4"/>
  <c r="BF44" i="4"/>
  <c r="BK44" i="4"/>
  <c r="AY44" i="4"/>
  <c r="AX44" i="4"/>
  <c r="AN44" i="4"/>
  <c r="F45" i="4"/>
  <c r="BS53" i="4"/>
  <c r="BM53" i="4"/>
  <c r="BG53" i="4"/>
  <c r="BC53" i="4"/>
  <c r="BT53" i="4"/>
  <c r="BL53" i="4"/>
  <c r="BH53" i="4"/>
  <c r="AX53" i="4"/>
  <c r="AR53" i="4"/>
  <c r="AL53" i="4"/>
  <c r="BU53" i="4"/>
  <c r="BO53" i="4"/>
  <c r="BE53" i="4"/>
  <c r="AY53" i="4"/>
  <c r="AQ53" i="4"/>
  <c r="AO53" i="4"/>
  <c r="BR53" i="4"/>
  <c r="BN53" i="4"/>
  <c r="BD53" i="4"/>
  <c r="AW53" i="4"/>
  <c r="AU53" i="4"/>
  <c r="AZ53" i="4"/>
  <c r="AK53" i="4"/>
  <c r="BI53" i="4"/>
  <c r="AT53" i="4"/>
  <c r="BF53" i="4"/>
  <c r="AS53" i="4"/>
  <c r="AN53" i="4"/>
  <c r="I54" i="4"/>
  <c r="BR54" i="4"/>
  <c r="BL54" i="4"/>
  <c r="BH54" i="4"/>
  <c r="BD54" i="4"/>
  <c r="BT54" i="4"/>
  <c r="BM54" i="4"/>
  <c r="BF54" i="4"/>
  <c r="BA54" i="4"/>
  <c r="AW54" i="4"/>
  <c r="AU54" i="4"/>
  <c r="AQ54" i="4"/>
  <c r="AO54" i="4"/>
  <c r="AK54" i="4"/>
  <c r="BE54" i="4"/>
  <c r="AY54" i="4"/>
  <c r="AR54" i="4"/>
  <c r="BU54" i="4"/>
  <c r="BO54" i="4"/>
  <c r="BC54" i="4"/>
  <c r="AX54" i="4"/>
  <c r="BG54" i="4"/>
  <c r="AS54" i="4"/>
  <c r="AM54" i="4"/>
  <c r="BS54" i="4"/>
  <c r="BN54" i="4"/>
  <c r="AL54" i="4"/>
  <c r="BQ54" i="4"/>
  <c r="BK54" i="4"/>
  <c r="AZ54" i="4"/>
  <c r="F55" i="4"/>
  <c r="BS62" i="4"/>
  <c r="BM62" i="4"/>
  <c r="BG62" i="4"/>
  <c r="BC62" i="4"/>
  <c r="BQ62" i="4"/>
  <c r="BO62" i="4"/>
  <c r="BE62" i="4"/>
  <c r="AX62" i="4"/>
  <c r="AR62" i="4"/>
  <c r="AL62" i="4"/>
  <c r="BK62" i="4"/>
  <c r="BF62" i="4"/>
  <c r="BA62" i="4"/>
  <c r="AT62" i="4"/>
  <c r="AM62" i="4"/>
  <c r="BU62" i="4"/>
  <c r="BD62" i="4"/>
  <c r="AZ62" i="4"/>
  <c r="AS62" i="4"/>
  <c r="BR62" i="4"/>
  <c r="BL62" i="4"/>
  <c r="AN62" i="4"/>
  <c r="BI62" i="4"/>
  <c r="AY62" i="4"/>
  <c r="AK62" i="4"/>
  <c r="BH62" i="4"/>
  <c r="AW62" i="4"/>
  <c r="AU62" i="4"/>
  <c r="I63" i="4"/>
  <c r="BR63" i="4"/>
  <c r="BL63" i="4"/>
  <c r="BH63" i="4"/>
  <c r="BD63" i="4"/>
  <c r="BQ63" i="4"/>
  <c r="BO63" i="4"/>
  <c r="BI63" i="4"/>
  <c r="BC63" i="4"/>
  <c r="BA63" i="4"/>
  <c r="AW63" i="4"/>
  <c r="AU63" i="4"/>
  <c r="AQ63" i="4"/>
  <c r="AO63" i="4"/>
  <c r="AK63" i="4"/>
  <c r="BS63" i="4"/>
  <c r="BM63" i="4"/>
  <c r="BF63" i="4"/>
  <c r="AT63" i="4"/>
  <c r="AM63" i="4"/>
  <c r="BK63" i="4"/>
  <c r="BE63" i="4"/>
  <c r="AZ63" i="4"/>
  <c r="AS63" i="4"/>
  <c r="BG63" i="4"/>
  <c r="AX63" i="4"/>
  <c r="BU63" i="4"/>
  <c r="AR63" i="4"/>
  <c r="AN63" i="4"/>
  <c r="BT63" i="4"/>
  <c r="BN63" i="4"/>
  <c r="AL63" i="4"/>
  <c r="F64" i="4"/>
  <c r="E76" i="4"/>
  <c r="AL44" i="4"/>
  <c r="AK52" i="4"/>
  <c r="AN58" i="4"/>
  <c r="AL64" i="4"/>
  <c r="AT52" i="4"/>
  <c r="AQ62" i="4"/>
  <c r="AY45" i="4"/>
  <c r="AW57" i="4"/>
  <c r="AZ66" i="4"/>
  <c r="BH46" i="4"/>
  <c r="BI57" i="4"/>
  <c r="BI66" i="4"/>
  <c r="BK53" i="4"/>
  <c r="BM66" i="4"/>
  <c r="BQ49" i="4"/>
  <c r="BT62" i="4"/>
  <c r="AT67" i="4"/>
  <c r="BA67" i="4"/>
  <c r="BS67" i="4"/>
  <c r="BM67" i="4"/>
  <c r="BG67" i="4"/>
  <c r="BC67" i="4"/>
  <c r="BR67" i="4"/>
  <c r="BK67" i="4"/>
  <c r="BI67" i="4"/>
  <c r="BD67" i="4"/>
  <c r="AX67" i="4"/>
  <c r="AR67" i="4"/>
  <c r="AL67" i="4"/>
  <c r="AN67" i="4"/>
  <c r="AU67" i="4"/>
  <c r="AW67" i="4"/>
  <c r="BF67" i="4"/>
  <c r="BL67" i="4"/>
  <c r="BQ67" i="4"/>
  <c r="V76" i="4"/>
  <c r="E39" i="13"/>
  <c r="F39" i="13"/>
  <c r="I35" i="13"/>
  <c r="I37" i="13"/>
  <c r="E79" i="13"/>
  <c r="V37" i="11"/>
  <c r="Z35" i="11"/>
  <c r="AD35" i="11"/>
  <c r="Y36" i="11"/>
  <c r="AC36" i="11"/>
  <c r="X37" i="11"/>
  <c r="AB37" i="11"/>
  <c r="W35" i="11"/>
  <c r="AA35" i="11"/>
  <c r="AE35" i="11"/>
  <c r="Z36" i="11"/>
  <c r="AD36" i="11"/>
  <c r="Y37" i="11"/>
  <c r="AC37" i="11"/>
  <c r="V35" i="11"/>
  <c r="X35" i="11"/>
  <c r="AB35" i="11"/>
  <c r="W36" i="11"/>
  <c r="AA36" i="11"/>
  <c r="Z37" i="11"/>
  <c r="V36" i="11"/>
  <c r="Y35" i="11"/>
  <c r="X36" i="11"/>
  <c r="W37" i="11"/>
  <c r="AA37" i="11"/>
  <c r="H50" i="11"/>
  <c r="H10" i="11"/>
  <c r="H15" i="11"/>
  <c r="H17" i="11"/>
  <c r="E76" i="11"/>
  <c r="H61" i="11"/>
  <c r="H4" i="11"/>
  <c r="H20" i="11"/>
  <c r="H24" i="11"/>
  <c r="E36" i="11"/>
  <c r="E75" i="11"/>
  <c r="H49" i="11"/>
  <c r="H54" i="11"/>
  <c r="H59" i="11"/>
  <c r="H63" i="11"/>
  <c r="H6" i="11"/>
  <c r="H9" i="11"/>
  <c r="H12" i="11"/>
  <c r="H14" i="11"/>
  <c r="E35" i="11"/>
  <c r="H47" i="11"/>
  <c r="H53" i="11"/>
  <c r="H58" i="11"/>
  <c r="H60" i="11"/>
  <c r="H64" i="11"/>
  <c r="E77" i="11"/>
  <c r="F5" i="11"/>
  <c r="F10" i="11"/>
  <c r="F15" i="11"/>
  <c r="F20" i="11"/>
  <c r="F24" i="11"/>
  <c r="F44" i="11"/>
  <c r="F49" i="11"/>
  <c r="F54" i="11"/>
  <c r="F59" i="11"/>
  <c r="F61" i="11"/>
  <c r="F63" i="11"/>
  <c r="H5" i="11"/>
  <c r="H7" i="11"/>
  <c r="H13" i="11"/>
  <c r="H18" i="11"/>
  <c r="H22" i="11"/>
  <c r="H27" i="11"/>
  <c r="E37" i="11"/>
  <c r="H44" i="11"/>
  <c r="H46" i="11"/>
  <c r="H52" i="11"/>
  <c r="H57" i="11"/>
  <c r="H66" i="11"/>
  <c r="H19" i="11"/>
  <c r="H21" i="11"/>
  <c r="H23" i="11"/>
  <c r="H26" i="11"/>
  <c r="H45" i="11"/>
  <c r="H55" i="11"/>
  <c r="H62" i="11"/>
  <c r="H67" i="11"/>
  <c r="F13" i="11"/>
  <c r="F52" i="11"/>
  <c r="CB79" i="12"/>
  <c r="CC79" i="12"/>
  <c r="BX79" i="12"/>
  <c r="BY79" i="12"/>
  <c r="BU79" i="12"/>
  <c r="BV79" i="12"/>
  <c r="BQ79" i="12"/>
  <c r="BN79" i="12"/>
  <c r="BO79" i="12"/>
  <c r="BJ79" i="12"/>
  <c r="BK79" i="12"/>
  <c r="BH79" i="12"/>
  <c r="BC79" i="12"/>
  <c r="BD79" i="12"/>
  <c r="AW79" i="12"/>
  <c r="AX79" i="12"/>
  <c r="AO79" i="12"/>
  <c r="AP79" i="12"/>
  <c r="X79" i="12"/>
  <c r="W79" i="12"/>
  <c r="T79" i="12"/>
  <c r="U79" i="12"/>
  <c r="E76" i="12"/>
  <c r="H4" i="12"/>
  <c r="H49" i="12"/>
  <c r="H13" i="12"/>
  <c r="E36" i="12"/>
  <c r="H24" i="12"/>
  <c r="H10" i="12"/>
  <c r="F12" i="12"/>
  <c r="H22" i="12"/>
  <c r="H46" i="12"/>
  <c r="H57" i="12"/>
  <c r="H66" i="12"/>
  <c r="H59" i="12"/>
  <c r="H7" i="12"/>
  <c r="E37" i="12"/>
  <c r="H20" i="12"/>
  <c r="E75" i="12"/>
  <c r="H54" i="12"/>
  <c r="H63" i="12"/>
  <c r="H5" i="12"/>
  <c r="H15" i="12"/>
  <c r="F17" i="12"/>
  <c r="H18" i="12"/>
  <c r="H27" i="12"/>
  <c r="H52" i="12"/>
  <c r="H61" i="12"/>
  <c r="H9" i="12"/>
  <c r="H12" i="12"/>
  <c r="H14" i="12"/>
  <c r="H19" i="12"/>
  <c r="H21" i="12"/>
  <c r="H23" i="12"/>
  <c r="H26" i="12"/>
  <c r="E35" i="12"/>
  <c r="H47" i="12"/>
  <c r="H64" i="12"/>
  <c r="F5" i="12"/>
  <c r="I4" i="12" s="1"/>
  <c r="F7" i="12"/>
  <c r="F10" i="12"/>
  <c r="F13" i="12"/>
  <c r="F15" i="12"/>
  <c r="F18" i="12"/>
  <c r="F20" i="12"/>
  <c r="F22" i="12"/>
  <c r="F24" i="12"/>
  <c r="F27" i="12"/>
  <c r="F44" i="12"/>
  <c r="F46" i="12"/>
  <c r="F49" i="12"/>
  <c r="F52" i="12"/>
  <c r="F54" i="12"/>
  <c r="F57" i="12"/>
  <c r="F59" i="12"/>
  <c r="F61" i="12"/>
  <c r="F63" i="12"/>
  <c r="F66" i="12"/>
  <c r="H6" i="12"/>
  <c r="H45" i="12"/>
  <c r="H50" i="12"/>
  <c r="H53" i="12"/>
  <c r="H55" i="12"/>
  <c r="H58" i="12"/>
  <c r="H60" i="12"/>
  <c r="H62" i="12"/>
  <c r="H67" i="12"/>
  <c r="E77" i="12"/>
  <c r="H44" i="12"/>
  <c r="H6" i="9"/>
  <c r="H19" i="9"/>
  <c r="H21" i="9"/>
  <c r="H23" i="9"/>
  <c r="H26" i="9"/>
  <c r="E35" i="9"/>
  <c r="H47" i="9"/>
  <c r="H50" i="9"/>
  <c r="H55" i="9"/>
  <c r="H58" i="9"/>
  <c r="H64" i="9"/>
  <c r="F5" i="9"/>
  <c r="F35" i="9" s="1"/>
  <c r="F7" i="9"/>
  <c r="F10" i="9"/>
  <c r="F13" i="9"/>
  <c r="F15" i="9"/>
  <c r="F18" i="9"/>
  <c r="F20" i="9"/>
  <c r="F22" i="9"/>
  <c r="F24" i="9"/>
  <c r="F27" i="9"/>
  <c r="F44" i="9"/>
  <c r="F46" i="9"/>
  <c r="F49" i="9"/>
  <c r="F52" i="9"/>
  <c r="F54" i="9"/>
  <c r="F57" i="9"/>
  <c r="F59" i="9"/>
  <c r="F61" i="9"/>
  <c r="F63" i="9"/>
  <c r="F66" i="9"/>
  <c r="H9" i="9"/>
  <c r="H12" i="9"/>
  <c r="H14" i="9"/>
  <c r="H45" i="9"/>
  <c r="H53" i="9"/>
  <c r="H60" i="9"/>
  <c r="H62" i="9"/>
  <c r="H67" i="9"/>
  <c r="E77" i="9"/>
  <c r="H44" i="9"/>
  <c r="F35" i="14"/>
  <c r="I19" i="14"/>
  <c r="I49" i="14"/>
  <c r="I64" i="14"/>
  <c r="H6" i="14"/>
  <c r="H19" i="14"/>
  <c r="H26" i="14"/>
  <c r="E35" i="14"/>
  <c r="H45" i="14"/>
  <c r="H47" i="14"/>
  <c r="H53" i="14"/>
  <c r="H55" i="14"/>
  <c r="H58" i="14"/>
  <c r="H60" i="14"/>
  <c r="H64" i="14"/>
  <c r="H67" i="14"/>
  <c r="F5" i="14"/>
  <c r="I9" i="14" s="1"/>
  <c r="F10" i="14"/>
  <c r="I10" i="14" s="1"/>
  <c r="F15" i="14"/>
  <c r="I15" i="14" s="1"/>
  <c r="F22" i="14"/>
  <c r="I67" i="14" s="1"/>
  <c r="F27" i="14"/>
  <c r="E36" i="14"/>
  <c r="F46" i="14"/>
  <c r="I46" i="14" s="1"/>
  <c r="F52" i="14"/>
  <c r="F54" i="14"/>
  <c r="F57" i="14"/>
  <c r="F59" i="14"/>
  <c r="I59" i="14" s="1"/>
  <c r="F61" i="14"/>
  <c r="F63" i="14"/>
  <c r="F66" i="14"/>
  <c r="H5" i="14"/>
  <c r="H7" i="14"/>
  <c r="H13" i="14"/>
  <c r="H18" i="14"/>
  <c r="H20" i="14"/>
  <c r="H24" i="14"/>
  <c r="E37" i="14"/>
  <c r="H44" i="14"/>
  <c r="H49" i="14"/>
  <c r="H52" i="14"/>
  <c r="H57" i="14"/>
  <c r="E75" i="14"/>
  <c r="H9" i="14"/>
  <c r="H12" i="14"/>
  <c r="H14" i="14"/>
  <c r="H21" i="14"/>
  <c r="H23" i="14"/>
  <c r="H62" i="14"/>
  <c r="E35" i="3"/>
  <c r="H47" i="3"/>
  <c r="H60" i="3"/>
  <c r="E77" i="3"/>
  <c r="F5" i="3"/>
  <c r="F7" i="3"/>
  <c r="F10" i="3"/>
  <c r="F13" i="3"/>
  <c r="F15" i="3"/>
  <c r="F18" i="3"/>
  <c r="F20" i="3"/>
  <c r="F22" i="3"/>
  <c r="F24" i="3"/>
  <c r="F27" i="3"/>
  <c r="F44" i="3"/>
  <c r="F46" i="3"/>
  <c r="F49" i="3"/>
  <c r="F52" i="3"/>
  <c r="F54" i="3"/>
  <c r="F57" i="3"/>
  <c r="F59" i="3"/>
  <c r="F61" i="3"/>
  <c r="F63" i="3"/>
  <c r="F66" i="3"/>
  <c r="H6" i="3"/>
  <c r="H9" i="3"/>
  <c r="H12" i="3"/>
  <c r="H14" i="3"/>
  <c r="H19" i="3"/>
  <c r="H21" i="3"/>
  <c r="H23" i="3"/>
  <c r="H26" i="3"/>
  <c r="H45" i="3"/>
  <c r="H50" i="3"/>
  <c r="H53" i="3"/>
  <c r="H55" i="3"/>
  <c r="H58" i="3"/>
  <c r="H62" i="3"/>
  <c r="H64" i="3"/>
  <c r="H67" i="3"/>
  <c r="H44" i="3"/>
  <c r="I19" i="4"/>
  <c r="I21" i="4"/>
  <c r="I23" i="4"/>
  <c r="I26" i="4"/>
  <c r="E35" i="4"/>
  <c r="I50" i="4"/>
  <c r="E77" i="4"/>
  <c r="F5" i="4"/>
  <c r="F7" i="4"/>
  <c r="F10" i="4"/>
  <c r="J10" i="4" s="1"/>
  <c r="F13" i="4"/>
  <c r="F15" i="4"/>
  <c r="F18" i="4"/>
  <c r="F20" i="4"/>
  <c r="F22" i="4"/>
  <c r="F24" i="4"/>
  <c r="F27" i="4"/>
  <c r="F44" i="4"/>
  <c r="F46" i="4"/>
  <c r="F49" i="4"/>
  <c r="F52" i="4"/>
  <c r="F54" i="4"/>
  <c r="F57" i="4"/>
  <c r="F59" i="4"/>
  <c r="F61" i="4"/>
  <c r="F63" i="4"/>
  <c r="F66" i="4"/>
  <c r="I6" i="4"/>
  <c r="I9" i="4"/>
  <c r="I12" i="4"/>
  <c r="I14" i="4"/>
  <c r="I17" i="4"/>
  <c r="I45" i="4"/>
  <c r="I47" i="4"/>
  <c r="I53" i="4"/>
  <c r="I55" i="4"/>
  <c r="I58" i="4"/>
  <c r="I60" i="4"/>
  <c r="I62" i="4"/>
  <c r="I64" i="4"/>
  <c r="I67" i="4"/>
  <c r="I44" i="4"/>
  <c r="H67" i="5"/>
  <c r="E77" i="5"/>
  <c r="H9" i="5"/>
  <c r="H12" i="5"/>
  <c r="H14" i="5"/>
  <c r="H19" i="5"/>
  <c r="E35" i="5"/>
  <c r="H45" i="5"/>
  <c r="H50" i="5"/>
  <c r="H58" i="5"/>
  <c r="H64" i="5"/>
  <c r="I50" i="5"/>
  <c r="I7" i="5"/>
  <c r="I15" i="5"/>
  <c r="I58" i="5"/>
  <c r="I24" i="5"/>
  <c r="I49" i="5"/>
  <c r="I59" i="5"/>
  <c r="H6" i="5"/>
  <c r="O35" i="5" s="1"/>
  <c r="H21" i="5"/>
  <c r="H23" i="5"/>
  <c r="H26" i="5"/>
  <c r="H47" i="5"/>
  <c r="H53" i="5"/>
  <c r="H55" i="5"/>
  <c r="H60" i="5"/>
  <c r="H62" i="5"/>
  <c r="H44" i="5"/>
  <c r="H52" i="5"/>
  <c r="CC66" i="10"/>
  <c r="BW49" i="10"/>
  <c r="BN67" i="10"/>
  <c r="BM59" i="10"/>
  <c r="BD67" i="10"/>
  <c r="BH49" i="10"/>
  <c r="AZ66" i="10"/>
  <c r="AU62" i="10"/>
  <c r="AN67" i="10"/>
  <c r="AQ61" i="10"/>
  <c r="AQ59" i="10"/>
  <c r="AO53" i="10"/>
  <c r="AO49" i="10"/>
  <c r="AH66" i="10"/>
  <c r="AH63" i="10"/>
  <c r="AI52" i="10"/>
  <c r="AD66" i="10"/>
  <c r="AD63" i="10"/>
  <c r="AD54" i="10"/>
  <c r="U67" i="10"/>
  <c r="AA61" i="10"/>
  <c r="Y59" i="10"/>
  <c r="Y49" i="10"/>
  <c r="N67" i="10"/>
  <c r="P66" i="10"/>
  <c r="N63" i="10"/>
  <c r="P59" i="10"/>
  <c r="N59" i="10"/>
  <c r="N54" i="10"/>
  <c r="P49" i="10"/>
  <c r="N49" i="10"/>
  <c r="M66" i="10"/>
  <c r="M59" i="10"/>
  <c r="M49" i="10"/>
  <c r="E67" i="10"/>
  <c r="AC67" i="10" s="1"/>
  <c r="E66" i="10"/>
  <c r="E64" i="10"/>
  <c r="E63" i="10"/>
  <c r="E62" i="10"/>
  <c r="E61" i="10"/>
  <c r="E60" i="10"/>
  <c r="E59" i="10"/>
  <c r="E58" i="10"/>
  <c r="E57" i="10"/>
  <c r="E55" i="10"/>
  <c r="E54" i="10"/>
  <c r="E53" i="10"/>
  <c r="E52" i="10"/>
  <c r="E50" i="10"/>
  <c r="E49" i="10"/>
  <c r="E47" i="10"/>
  <c r="E46" i="10"/>
  <c r="E45" i="10"/>
  <c r="E44" i="10"/>
  <c r="E27" i="10"/>
  <c r="F27" i="10" s="1"/>
  <c r="E26" i="10"/>
  <c r="F26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7" i="10"/>
  <c r="E15" i="10"/>
  <c r="F15" i="10" s="1"/>
  <c r="E14" i="10"/>
  <c r="F14" i="10" s="1"/>
  <c r="E13" i="10"/>
  <c r="E12" i="10"/>
  <c r="F12" i="10" s="1"/>
  <c r="E10" i="10"/>
  <c r="F10" i="10" s="1"/>
  <c r="E9" i="10"/>
  <c r="F9" i="10" s="1"/>
  <c r="E7" i="10"/>
  <c r="F7" i="10" s="1"/>
  <c r="E6" i="10"/>
  <c r="F6" i="10" s="1"/>
  <c r="E5" i="10"/>
  <c r="F5" i="10" s="1"/>
  <c r="E4" i="10"/>
  <c r="F4" i="10" s="1"/>
  <c r="BB67" i="7"/>
  <c r="BA67" i="7"/>
  <c r="BB63" i="7"/>
  <c r="BB61" i="7"/>
  <c r="BB58" i="7"/>
  <c r="BA58" i="7"/>
  <c r="BA55" i="7"/>
  <c r="BB52" i="7"/>
  <c r="BB47" i="7"/>
  <c r="BA47" i="7"/>
  <c r="BA45" i="7"/>
  <c r="AX60" i="7"/>
  <c r="AY59" i="7"/>
  <c r="AY55" i="7"/>
  <c r="AY53" i="7"/>
  <c r="AX53" i="7"/>
  <c r="AY49" i="7"/>
  <c r="AY46" i="7"/>
  <c r="AS67" i="7"/>
  <c r="AS63" i="7"/>
  <c r="AQ63" i="7"/>
  <c r="AS61" i="7"/>
  <c r="AQ60" i="7"/>
  <c r="AS59" i="7"/>
  <c r="AR58" i="7"/>
  <c r="AR55" i="7"/>
  <c r="AQ55" i="7"/>
  <c r="AS53" i="7"/>
  <c r="AR53" i="7"/>
  <c r="AQ52" i="7"/>
  <c r="AQ49" i="7"/>
  <c r="AS47" i="7"/>
  <c r="AS44" i="7"/>
  <c r="AM64" i="7"/>
  <c r="AO61" i="7"/>
  <c r="AN60" i="7"/>
  <c r="AO58" i="7"/>
  <c r="AN58" i="7"/>
  <c r="AM57" i="7"/>
  <c r="AO53" i="7"/>
  <c r="AN52" i="7"/>
  <c r="AO49" i="7"/>
  <c r="AM49" i="7"/>
  <c r="AO46" i="7"/>
  <c r="AM45" i="7"/>
  <c r="AJ67" i="7"/>
  <c r="AH67" i="7"/>
  <c r="AK64" i="7"/>
  <c r="AJ63" i="7"/>
  <c r="AF63" i="7"/>
  <c r="AH61" i="7"/>
  <c r="AH60" i="7"/>
  <c r="AG60" i="7"/>
  <c r="AI59" i="7"/>
  <c r="AH59" i="7"/>
  <c r="AJ58" i="7"/>
  <c r="AH58" i="7"/>
  <c r="AJ57" i="7"/>
  <c r="AK55" i="7"/>
  <c r="AJ55" i="7"/>
  <c r="AF55" i="7"/>
  <c r="AK53" i="7"/>
  <c r="AG53" i="7"/>
  <c r="AF53" i="7"/>
  <c r="AH52" i="7"/>
  <c r="AF52" i="7"/>
  <c r="AH50" i="7"/>
  <c r="AI49" i="7"/>
  <c r="AH49" i="7"/>
  <c r="AJ47" i="7"/>
  <c r="AH47" i="7"/>
  <c r="AK45" i="7"/>
  <c r="AF45" i="7"/>
  <c r="AF44" i="7"/>
  <c r="AD67" i="7"/>
  <c r="AC64" i="7"/>
  <c r="AA63" i="7"/>
  <c r="AD61" i="7"/>
  <c r="AC60" i="7"/>
  <c r="AA60" i="7"/>
  <c r="AA59" i="7"/>
  <c r="AD58" i="7"/>
  <c r="AC55" i="7"/>
  <c r="AD53" i="7"/>
  <c r="AD52" i="7"/>
  <c r="AA49" i="7"/>
  <c r="AD47" i="7"/>
  <c r="AC45" i="7"/>
  <c r="BA67" i="6"/>
  <c r="AW67" i="6"/>
  <c r="AV67" i="6"/>
  <c r="AR67" i="6"/>
  <c r="AP67" i="6"/>
  <c r="BA66" i="6"/>
  <c r="AY66" i="6"/>
  <c r="AX66" i="6"/>
  <c r="AW66" i="6"/>
  <c r="AU66" i="6"/>
  <c r="AT66" i="6"/>
  <c r="AS66" i="6"/>
  <c r="AQ66" i="6"/>
  <c r="AP66" i="6"/>
  <c r="AO66" i="6"/>
  <c r="AY63" i="6"/>
  <c r="AW63" i="6"/>
  <c r="AS63" i="6"/>
  <c r="AR63" i="6"/>
  <c r="AZ62" i="6"/>
  <c r="AO62" i="6"/>
  <c r="BA61" i="6"/>
  <c r="AY61" i="6"/>
  <c r="AX61" i="6"/>
  <c r="AW61" i="6"/>
  <c r="AU61" i="6"/>
  <c r="AT61" i="6"/>
  <c r="AS61" i="6"/>
  <c r="AQ61" i="6"/>
  <c r="AP61" i="6"/>
  <c r="AO61" i="6"/>
  <c r="AZ60" i="6"/>
  <c r="AY60" i="6"/>
  <c r="AU60" i="6"/>
  <c r="AT60" i="6"/>
  <c r="AP60" i="6"/>
  <c r="BA59" i="6"/>
  <c r="AV59" i="6"/>
  <c r="AR59" i="6"/>
  <c r="AQ59" i="6"/>
  <c r="AZ58" i="6"/>
  <c r="AX58" i="6"/>
  <c r="AT58" i="6"/>
  <c r="AS58" i="6"/>
  <c r="AO58" i="6"/>
  <c r="BA57" i="6"/>
  <c r="AY57" i="6"/>
  <c r="AX57" i="6"/>
  <c r="AW57" i="6"/>
  <c r="AU57" i="6"/>
  <c r="AT57" i="6"/>
  <c r="AS57" i="6"/>
  <c r="AQ57" i="6"/>
  <c r="AP57" i="6"/>
  <c r="AO57" i="6"/>
  <c r="AY55" i="6"/>
  <c r="AR55" i="6"/>
  <c r="BA54" i="6"/>
  <c r="AZ54" i="6"/>
  <c r="AV54" i="6"/>
  <c r="AU54" i="6"/>
  <c r="AQ54" i="6"/>
  <c r="AO54" i="6"/>
  <c r="AX53" i="6"/>
  <c r="AW53" i="6"/>
  <c r="AS53" i="6"/>
  <c r="BA52" i="6"/>
  <c r="AY52" i="6"/>
  <c r="AX52" i="6"/>
  <c r="AW52" i="6"/>
  <c r="AU52" i="6"/>
  <c r="AT52" i="6"/>
  <c r="AS52" i="6"/>
  <c r="AQ52" i="6"/>
  <c r="AP52" i="6"/>
  <c r="AO52" i="6"/>
  <c r="AX50" i="6"/>
  <c r="AV50" i="6"/>
  <c r="AR50" i="6"/>
  <c r="AQ50" i="6"/>
  <c r="AZ49" i="6"/>
  <c r="AO49" i="6"/>
  <c r="BA47" i="6"/>
  <c r="AW47" i="6"/>
  <c r="AV47" i="6"/>
  <c r="AR47" i="6"/>
  <c r="AP47" i="6"/>
  <c r="BA46" i="6"/>
  <c r="AY46" i="6"/>
  <c r="AX46" i="6"/>
  <c r="AW46" i="6"/>
  <c r="AU46" i="6"/>
  <c r="AT46" i="6"/>
  <c r="AS46" i="6"/>
  <c r="AQ46" i="6"/>
  <c r="AP46" i="6"/>
  <c r="AO46" i="6"/>
  <c r="AY44" i="6"/>
  <c r="AW44" i="6"/>
  <c r="AS44" i="6"/>
  <c r="AR44" i="6"/>
  <c r="AM67" i="6"/>
  <c r="AM66" i="6"/>
  <c r="AM61" i="6"/>
  <c r="AM59" i="6"/>
  <c r="AM57" i="6"/>
  <c r="AM54" i="6"/>
  <c r="AM53" i="6"/>
  <c r="AM52" i="6"/>
  <c r="AM47" i="6"/>
  <c r="AM46" i="6"/>
  <c r="AL66" i="6"/>
  <c r="AL63" i="6"/>
  <c r="AL61" i="6"/>
  <c r="AL59" i="6"/>
  <c r="AL58" i="6"/>
  <c r="AL57" i="6"/>
  <c r="AL52" i="6"/>
  <c r="AL46" i="6"/>
  <c r="AL44" i="6"/>
  <c r="AK66" i="6"/>
  <c r="AK63" i="6"/>
  <c r="AK61" i="6"/>
  <c r="AK58" i="6"/>
  <c r="AK57" i="6"/>
  <c r="AK52" i="6"/>
  <c r="AK49" i="6"/>
  <c r="AK46" i="6"/>
  <c r="AK44" i="6"/>
  <c r="AI67" i="6"/>
  <c r="AE67" i="6"/>
  <c r="AD67" i="6"/>
  <c r="AA67" i="6"/>
  <c r="Z67" i="6"/>
  <c r="X67" i="6"/>
  <c r="V67" i="6"/>
  <c r="AI66" i="6"/>
  <c r="AH66" i="6"/>
  <c r="AG66" i="6"/>
  <c r="AE66" i="6"/>
  <c r="AD66" i="6"/>
  <c r="AC66" i="6"/>
  <c r="AA66" i="6"/>
  <c r="Z66" i="6"/>
  <c r="Y66" i="6"/>
  <c r="W66" i="6"/>
  <c r="V66" i="6"/>
  <c r="U66" i="6"/>
  <c r="AI63" i="6"/>
  <c r="AG63" i="6"/>
  <c r="AF63" i="6"/>
  <c r="AC63" i="6"/>
  <c r="AB63" i="6"/>
  <c r="AA63" i="6"/>
  <c r="X63" i="6"/>
  <c r="W63" i="6"/>
  <c r="U63" i="6"/>
  <c r="Z62" i="6"/>
  <c r="AI61" i="6"/>
  <c r="AH61" i="6"/>
  <c r="AG61" i="6"/>
  <c r="AE61" i="6"/>
  <c r="AD61" i="6"/>
  <c r="AC61" i="6"/>
  <c r="AA61" i="6"/>
  <c r="Z61" i="6"/>
  <c r="Y61" i="6"/>
  <c r="W61" i="6"/>
  <c r="V61" i="6"/>
  <c r="U61" i="6"/>
  <c r="AH60" i="6"/>
  <c r="AF60" i="6"/>
  <c r="AD60" i="6"/>
  <c r="AC60" i="6"/>
  <c r="Z60" i="6"/>
  <c r="Y60" i="6"/>
  <c r="X60" i="6"/>
  <c r="U60" i="6"/>
  <c r="AI59" i="6"/>
  <c r="AG59" i="6"/>
  <c r="AC59" i="6"/>
  <c r="X59" i="6"/>
  <c r="W59" i="6"/>
  <c r="AI58" i="6"/>
  <c r="AH58" i="6"/>
  <c r="AF58" i="6"/>
  <c r="AD58" i="6"/>
  <c r="AB58" i="6"/>
  <c r="AA58" i="6"/>
  <c r="X58" i="6"/>
  <c r="W58" i="6"/>
  <c r="V58" i="6"/>
  <c r="AI57" i="6"/>
  <c r="AH57" i="6"/>
  <c r="AG57" i="6"/>
  <c r="AE57" i="6"/>
  <c r="AD57" i="6"/>
  <c r="AC57" i="6"/>
  <c r="AA57" i="6"/>
  <c r="Z57" i="6"/>
  <c r="Y57" i="6"/>
  <c r="W57" i="6"/>
  <c r="V57" i="6"/>
  <c r="U57" i="6"/>
  <c r="Z55" i="6"/>
  <c r="Y55" i="6"/>
  <c r="AI54" i="6"/>
  <c r="AF54" i="6"/>
  <c r="AE54" i="6"/>
  <c r="AC54" i="6"/>
  <c r="AA54" i="6"/>
  <c r="Y54" i="6"/>
  <c r="X54" i="6"/>
  <c r="U54" i="6"/>
  <c r="AI53" i="6"/>
  <c r="AH53" i="6"/>
  <c r="AD53" i="6"/>
  <c r="X53" i="6"/>
  <c r="W53" i="6"/>
  <c r="AI52" i="6"/>
  <c r="AH52" i="6"/>
  <c r="AG52" i="6"/>
  <c r="AE52" i="6"/>
  <c r="AD52" i="6"/>
  <c r="AC52" i="6"/>
  <c r="AA52" i="6"/>
  <c r="Z52" i="6"/>
  <c r="Y52" i="6"/>
  <c r="W52" i="6"/>
  <c r="V52" i="6"/>
  <c r="U52" i="6"/>
  <c r="AH50" i="6"/>
  <c r="AG50" i="6"/>
  <c r="AF50" i="6"/>
  <c r="AC50" i="6"/>
  <c r="AB50" i="6"/>
  <c r="Z50" i="6"/>
  <c r="X50" i="6"/>
  <c r="V50" i="6"/>
  <c r="U50" i="6"/>
  <c r="Y49" i="6"/>
  <c r="AI47" i="6"/>
  <c r="AF47" i="6"/>
  <c r="AE47" i="6"/>
  <c r="AD47" i="6"/>
  <c r="AA47" i="6"/>
  <c r="Z47" i="6"/>
  <c r="X47" i="6"/>
  <c r="V47" i="6"/>
  <c r="AI46" i="6"/>
  <c r="AH46" i="6"/>
  <c r="AG46" i="6"/>
  <c r="AE46" i="6"/>
  <c r="AD46" i="6"/>
  <c r="AC46" i="6"/>
  <c r="AA46" i="6"/>
  <c r="Z46" i="6"/>
  <c r="Y46" i="6"/>
  <c r="W46" i="6"/>
  <c r="V46" i="6"/>
  <c r="U46" i="6"/>
  <c r="AI44" i="6"/>
  <c r="AG44" i="6"/>
  <c r="AF44" i="6"/>
  <c r="AC44" i="6"/>
  <c r="AB44" i="6"/>
  <c r="AA44" i="6"/>
  <c r="X44" i="6"/>
  <c r="W44" i="6"/>
  <c r="U44" i="6"/>
  <c r="R67" i="6"/>
  <c r="P67" i="6"/>
  <c r="S66" i="6"/>
  <c r="R66" i="6"/>
  <c r="P66" i="6"/>
  <c r="S63" i="6"/>
  <c r="R63" i="6"/>
  <c r="P63" i="6"/>
  <c r="S61" i="6"/>
  <c r="R61" i="6"/>
  <c r="P61" i="6"/>
  <c r="S60" i="6"/>
  <c r="R60" i="6"/>
  <c r="P59" i="6"/>
  <c r="R58" i="6"/>
  <c r="P58" i="6"/>
  <c r="S57" i="6"/>
  <c r="R57" i="6"/>
  <c r="P57" i="6"/>
  <c r="S55" i="6"/>
  <c r="S54" i="6"/>
  <c r="R54" i="6"/>
  <c r="P54" i="6"/>
  <c r="S52" i="6"/>
  <c r="R52" i="6"/>
  <c r="P52" i="6"/>
  <c r="S50" i="6"/>
  <c r="R50" i="6"/>
  <c r="P49" i="6"/>
  <c r="R47" i="6"/>
  <c r="P47" i="6"/>
  <c r="S46" i="6"/>
  <c r="R46" i="6"/>
  <c r="P46" i="6"/>
  <c r="S44" i="6"/>
  <c r="R44" i="6"/>
  <c r="P44" i="6"/>
  <c r="N66" i="6"/>
  <c r="N63" i="6"/>
  <c r="N61" i="6"/>
  <c r="N58" i="6"/>
  <c r="N57" i="6"/>
  <c r="N52" i="6"/>
  <c r="N46" i="6"/>
  <c r="N44" i="6"/>
  <c r="M67" i="6"/>
  <c r="M66" i="6"/>
  <c r="M63" i="6"/>
  <c r="M62" i="6"/>
  <c r="M61" i="6"/>
  <c r="M58" i="6"/>
  <c r="M57" i="6"/>
  <c r="M54" i="6"/>
  <c r="M52" i="6"/>
  <c r="M47" i="6"/>
  <c r="M46" i="6"/>
  <c r="E67" i="6"/>
  <c r="AX67" i="6" s="1"/>
  <c r="E66" i="6"/>
  <c r="E64" i="6"/>
  <c r="AZ64" i="6" s="1"/>
  <c r="E63" i="6"/>
  <c r="AZ63" i="6" s="1"/>
  <c r="E62" i="6"/>
  <c r="E61" i="6"/>
  <c r="E60" i="6"/>
  <c r="AV60" i="6" s="1"/>
  <c r="E59" i="6"/>
  <c r="E58" i="6"/>
  <c r="BA58" i="6" s="1"/>
  <c r="E57" i="6"/>
  <c r="E55" i="6"/>
  <c r="E54" i="6"/>
  <c r="AW54" i="6" s="1"/>
  <c r="E53" i="6"/>
  <c r="E52" i="6"/>
  <c r="E50" i="6"/>
  <c r="AY50" i="6" s="1"/>
  <c r="E49" i="6"/>
  <c r="AU49" i="6" s="1"/>
  <c r="E47" i="6"/>
  <c r="AX47" i="6" s="1"/>
  <c r="E46" i="6"/>
  <c r="E45" i="6"/>
  <c r="AP45" i="6" s="1"/>
  <c r="E44" i="6"/>
  <c r="AZ44" i="6" s="1"/>
  <c r="E27" i="6"/>
  <c r="H27" i="6" s="1"/>
  <c r="E26" i="6"/>
  <c r="F26" i="6" s="1"/>
  <c r="E24" i="6"/>
  <c r="E23" i="6"/>
  <c r="F23" i="6" s="1"/>
  <c r="E22" i="6"/>
  <c r="E21" i="6"/>
  <c r="F21" i="6" s="1"/>
  <c r="E20" i="6"/>
  <c r="E19" i="6"/>
  <c r="F19" i="6" s="1"/>
  <c r="E18" i="6"/>
  <c r="E17" i="6"/>
  <c r="F17" i="6" s="1"/>
  <c r="E15" i="6"/>
  <c r="E14" i="6"/>
  <c r="F14" i="6" s="1"/>
  <c r="E13" i="6"/>
  <c r="E12" i="6"/>
  <c r="F12" i="6" s="1"/>
  <c r="E10" i="6"/>
  <c r="H10" i="6" s="1"/>
  <c r="E9" i="6"/>
  <c r="F9" i="6" s="1"/>
  <c r="E7" i="6"/>
  <c r="E6" i="6"/>
  <c r="F6" i="6" s="1"/>
  <c r="E5" i="6"/>
  <c r="E4" i="6"/>
  <c r="F4" i="6" s="1"/>
  <c r="CE67" i="7"/>
  <c r="CF63" i="7"/>
  <c r="CE63" i="7"/>
  <c r="CG60" i="7"/>
  <c r="CF60" i="7"/>
  <c r="CF59" i="7"/>
  <c r="CE59" i="7"/>
  <c r="CE58" i="7"/>
  <c r="CG57" i="7"/>
  <c r="CG55" i="7"/>
  <c r="CD55" i="7"/>
  <c r="CG54" i="7"/>
  <c r="CG53" i="7"/>
  <c r="CD53" i="7"/>
  <c r="CG52" i="7"/>
  <c r="CG76" i="7" s="1"/>
  <c r="CG49" i="7"/>
  <c r="CG47" i="7"/>
  <c r="CD47" i="7"/>
  <c r="CG46" i="7"/>
  <c r="CG45" i="7"/>
  <c r="CD45" i="7"/>
  <c r="CG44" i="7"/>
  <c r="CB67" i="7"/>
  <c r="BY67" i="7"/>
  <c r="CB63" i="7"/>
  <c r="CB61" i="7"/>
  <c r="CB60" i="7"/>
  <c r="BY60" i="7"/>
  <c r="CB59" i="7"/>
  <c r="BY59" i="7"/>
  <c r="CB58" i="7"/>
  <c r="BY58" i="7"/>
  <c r="CB57" i="7"/>
  <c r="CB55" i="7"/>
  <c r="BY55" i="7"/>
  <c r="CB54" i="7"/>
  <c r="CB53" i="7"/>
  <c r="BY53" i="7"/>
  <c r="CB52" i="7"/>
  <c r="CB76" i="7" s="1"/>
  <c r="CB49" i="7"/>
  <c r="CB47" i="7"/>
  <c r="BY47" i="7"/>
  <c r="CB46" i="7"/>
  <c r="CB45" i="7"/>
  <c r="BY45" i="7"/>
  <c r="CB44" i="7"/>
  <c r="BW67" i="7"/>
  <c r="BT67" i="7"/>
  <c r="BW63" i="7"/>
  <c r="BW61" i="7"/>
  <c r="BW60" i="7"/>
  <c r="BT60" i="7"/>
  <c r="BW59" i="7"/>
  <c r="BT59" i="7"/>
  <c r="BW58" i="7"/>
  <c r="BT58" i="7"/>
  <c r="BW57" i="7"/>
  <c r="BW55" i="7"/>
  <c r="BT55" i="7"/>
  <c r="BW54" i="7"/>
  <c r="BW53" i="7"/>
  <c r="BT53" i="7"/>
  <c r="BW52" i="7"/>
  <c r="BW76" i="7" s="1"/>
  <c r="BW49" i="7"/>
  <c r="BW47" i="7"/>
  <c r="BT47" i="7"/>
  <c r="BW46" i="7"/>
  <c r="BW45" i="7"/>
  <c r="BT45" i="7"/>
  <c r="BW44" i="7"/>
  <c r="BR67" i="7"/>
  <c r="BR64" i="7"/>
  <c r="BQ61" i="7"/>
  <c r="BR60" i="7"/>
  <c r="BQ59" i="7"/>
  <c r="BR58" i="7"/>
  <c r="BR55" i="7"/>
  <c r="BR53" i="7"/>
  <c r="BQ52" i="7"/>
  <c r="BR50" i="7"/>
  <c r="BR47" i="7"/>
  <c r="BR45" i="7"/>
  <c r="BO67" i="7"/>
  <c r="BM67" i="7"/>
  <c r="BL67" i="7"/>
  <c r="BL64" i="7"/>
  <c r="BL63" i="7"/>
  <c r="BO60" i="7"/>
  <c r="BL60" i="7"/>
  <c r="BO59" i="7"/>
  <c r="BM59" i="7"/>
  <c r="BL59" i="7"/>
  <c r="BO58" i="7"/>
  <c r="BL58" i="7"/>
  <c r="BO55" i="7"/>
  <c r="BO53" i="7"/>
  <c r="BL53" i="7"/>
  <c r="BO52" i="7"/>
  <c r="BL52" i="7"/>
  <c r="BO50" i="7"/>
  <c r="BO49" i="7"/>
  <c r="BL49" i="7"/>
  <c r="BO47" i="7"/>
  <c r="BL47" i="7"/>
  <c r="BO45" i="7"/>
  <c r="BH67" i="7"/>
  <c r="BF67" i="7"/>
  <c r="BE67" i="7"/>
  <c r="BD67" i="7"/>
  <c r="BH63" i="7"/>
  <c r="BD63" i="7"/>
  <c r="BE61" i="7"/>
  <c r="BG60" i="7"/>
  <c r="BH59" i="7"/>
  <c r="BG59" i="7"/>
  <c r="BE59" i="7"/>
  <c r="BD59" i="7"/>
  <c r="BH58" i="7"/>
  <c r="BF58" i="7"/>
  <c r="BE58" i="7"/>
  <c r="BD58" i="7"/>
  <c r="BG55" i="7"/>
  <c r="BD54" i="7"/>
  <c r="BH53" i="7"/>
  <c r="BF53" i="7"/>
  <c r="BE53" i="7"/>
  <c r="BD53" i="7"/>
  <c r="BE52" i="7"/>
  <c r="BF50" i="7"/>
  <c r="BG49" i="7"/>
  <c r="BD49" i="7"/>
  <c r="BH47" i="7"/>
  <c r="BF47" i="7"/>
  <c r="BE47" i="7"/>
  <c r="BD47" i="7"/>
  <c r="BF46" i="7"/>
  <c r="BG45" i="7"/>
  <c r="BF45" i="7"/>
  <c r="BH44" i="7"/>
  <c r="AV67" i="7"/>
  <c r="AV63" i="7"/>
  <c r="AV59" i="7"/>
  <c r="AV58" i="7"/>
  <c r="AV54" i="7"/>
  <c r="AV53" i="7"/>
  <c r="AV49" i="7"/>
  <c r="AV47" i="7"/>
  <c r="AV44" i="7"/>
  <c r="AU67" i="7"/>
  <c r="AU63" i="7"/>
  <c r="AU59" i="7"/>
  <c r="AU58" i="7"/>
  <c r="AU53" i="7"/>
  <c r="AU49" i="7"/>
  <c r="AU47" i="7"/>
  <c r="Y67" i="7"/>
  <c r="W67" i="7"/>
  <c r="V67" i="7"/>
  <c r="Y64" i="7"/>
  <c r="Y63" i="7"/>
  <c r="V63" i="7"/>
  <c r="V61" i="7"/>
  <c r="Y60" i="7"/>
  <c r="Y59" i="7"/>
  <c r="W59" i="7"/>
  <c r="V59" i="7"/>
  <c r="Y58" i="7"/>
  <c r="W58" i="7"/>
  <c r="V58" i="7"/>
  <c r="Y57" i="7"/>
  <c r="Y55" i="7"/>
  <c r="V55" i="7"/>
  <c r="Y54" i="7"/>
  <c r="Y53" i="7"/>
  <c r="W53" i="7"/>
  <c r="V53" i="7"/>
  <c r="V52" i="7"/>
  <c r="V50" i="7"/>
  <c r="V49" i="7"/>
  <c r="Y47" i="7"/>
  <c r="W47" i="7"/>
  <c r="V47" i="7"/>
  <c r="Y45" i="7"/>
  <c r="T67" i="7"/>
  <c r="R67" i="7"/>
  <c r="Q67" i="7"/>
  <c r="P67" i="7"/>
  <c r="T63" i="7"/>
  <c r="P63" i="7"/>
  <c r="Q61" i="7"/>
  <c r="S60" i="7"/>
  <c r="T59" i="7"/>
  <c r="S59" i="7"/>
  <c r="Q59" i="7"/>
  <c r="P59" i="7"/>
  <c r="T58" i="7"/>
  <c r="R58" i="7"/>
  <c r="Q58" i="7"/>
  <c r="P58" i="7"/>
  <c r="S55" i="7"/>
  <c r="P54" i="7"/>
  <c r="T53" i="7"/>
  <c r="R53" i="7"/>
  <c r="Q53" i="7"/>
  <c r="P53" i="7"/>
  <c r="Q52" i="7"/>
  <c r="R50" i="7"/>
  <c r="S49" i="7"/>
  <c r="P49" i="7"/>
  <c r="T47" i="7"/>
  <c r="R47" i="7"/>
  <c r="Q47" i="7"/>
  <c r="P47" i="7"/>
  <c r="R46" i="7"/>
  <c r="S45" i="7"/>
  <c r="R45" i="7"/>
  <c r="T44" i="7"/>
  <c r="N67" i="7"/>
  <c r="N63" i="7"/>
  <c r="N59" i="7"/>
  <c r="N58" i="7"/>
  <c r="N54" i="7"/>
  <c r="N53" i="7"/>
  <c r="N49" i="7"/>
  <c r="N47" i="7"/>
  <c r="N44" i="7"/>
  <c r="M63" i="7"/>
  <c r="M60" i="7"/>
  <c r="M59" i="7"/>
  <c r="M53" i="7"/>
  <c r="M49" i="7"/>
  <c r="M47" i="7"/>
  <c r="F67" i="7"/>
  <c r="E67" i="7"/>
  <c r="AX67" i="7" s="1"/>
  <c r="E66" i="7"/>
  <c r="CB66" i="7" s="1"/>
  <c r="E64" i="7"/>
  <c r="BA64" i="7" s="1"/>
  <c r="E63" i="7"/>
  <c r="E62" i="7"/>
  <c r="AY62" i="7" s="1"/>
  <c r="E61" i="7"/>
  <c r="CG61" i="7" s="1"/>
  <c r="E60" i="7"/>
  <c r="E59" i="7"/>
  <c r="BB59" i="7" s="1"/>
  <c r="F58" i="7"/>
  <c r="E58" i="7"/>
  <c r="AX58" i="7" s="1"/>
  <c r="E57" i="7"/>
  <c r="AY57" i="7" s="1"/>
  <c r="E55" i="7"/>
  <c r="E54" i="7"/>
  <c r="E53" i="7"/>
  <c r="BA53" i="7" s="1"/>
  <c r="E52" i="7"/>
  <c r="E50" i="7"/>
  <c r="E49" i="7"/>
  <c r="E47" i="7"/>
  <c r="AX47" i="7" s="1"/>
  <c r="E46" i="7"/>
  <c r="AR46" i="7" s="1"/>
  <c r="E45" i="7"/>
  <c r="E44" i="7"/>
  <c r="E27" i="7"/>
  <c r="E26" i="7"/>
  <c r="F26" i="7" s="1"/>
  <c r="E24" i="7"/>
  <c r="F24" i="7" s="1"/>
  <c r="E23" i="7"/>
  <c r="F23" i="7" s="1"/>
  <c r="E22" i="7"/>
  <c r="E21" i="7"/>
  <c r="F21" i="7" s="1"/>
  <c r="E20" i="7"/>
  <c r="F20" i="7" s="1"/>
  <c r="E19" i="7"/>
  <c r="F19" i="7" s="1"/>
  <c r="E18" i="7"/>
  <c r="F18" i="7" s="1"/>
  <c r="E17" i="7"/>
  <c r="F17" i="7" s="1"/>
  <c r="E15" i="7"/>
  <c r="E14" i="7"/>
  <c r="F14" i="7" s="1"/>
  <c r="E13" i="7"/>
  <c r="F13" i="7" s="1"/>
  <c r="E12" i="7"/>
  <c r="F12" i="7" s="1"/>
  <c r="E10" i="7"/>
  <c r="F10" i="7" s="1"/>
  <c r="E9" i="7"/>
  <c r="F9" i="7" s="1"/>
  <c r="E7" i="7"/>
  <c r="E6" i="7"/>
  <c r="F6" i="7" s="1"/>
  <c r="E5" i="7"/>
  <c r="F5" i="7" s="1"/>
  <c r="E4" i="7"/>
  <c r="F4" i="7" s="1"/>
  <c r="N75" i="7" l="1"/>
  <c r="R66" i="7"/>
  <c r="H66" i="7"/>
  <c r="BA66" i="7"/>
  <c r="AX66" i="7"/>
  <c r="AK66" i="7"/>
  <c r="AG66" i="7"/>
  <c r="AB66" i="7"/>
  <c r="CD66" i="7"/>
  <c r="BB66" i="7"/>
  <c r="AM66" i="7"/>
  <c r="AH66" i="7"/>
  <c r="AA66" i="7"/>
  <c r="CF66" i="7"/>
  <c r="CA66" i="7"/>
  <c r="BV66" i="7"/>
  <c r="BN66" i="7"/>
  <c r="BH66" i="7"/>
  <c r="BD66" i="7"/>
  <c r="AV66" i="7"/>
  <c r="AU66" i="7"/>
  <c r="X66" i="7"/>
  <c r="T66" i="7"/>
  <c r="P66" i="7"/>
  <c r="N66" i="7"/>
  <c r="AS66" i="7"/>
  <c r="AF66" i="7"/>
  <c r="CE66" i="7"/>
  <c r="BZ66" i="7"/>
  <c r="BU66" i="7"/>
  <c r="BR66" i="7"/>
  <c r="BM66" i="7"/>
  <c r="BG66" i="7"/>
  <c r="W66" i="7"/>
  <c r="S66" i="7"/>
  <c r="M66" i="7"/>
  <c r="P76" i="7"/>
  <c r="Y62" i="7"/>
  <c r="BL62" i="7"/>
  <c r="CG66" i="7"/>
  <c r="F45" i="6"/>
  <c r="BA45" i="6"/>
  <c r="AW45" i="6"/>
  <c r="AS45" i="6"/>
  <c r="AS75" i="6" s="1"/>
  <c r="AS79" i="6" s="1"/>
  <c r="AO45" i="6"/>
  <c r="AM45" i="6"/>
  <c r="AL45" i="6"/>
  <c r="AK45" i="6"/>
  <c r="AI45" i="6"/>
  <c r="AI75" i="6" s="1"/>
  <c r="AE45" i="6"/>
  <c r="AA45" i="6"/>
  <c r="W45" i="6"/>
  <c r="Q45" i="6"/>
  <c r="N45" i="6"/>
  <c r="M45" i="6"/>
  <c r="AY45" i="6"/>
  <c r="AY75" i="6" s="1"/>
  <c r="AT45" i="6"/>
  <c r="AF45" i="6"/>
  <c r="Z45" i="6"/>
  <c r="U45" i="6"/>
  <c r="U75" i="6" s="1"/>
  <c r="U79" i="6" s="1"/>
  <c r="P45" i="6"/>
  <c r="P75" i="6" s="1"/>
  <c r="AX45" i="6"/>
  <c r="AR45" i="6"/>
  <c r="AD45" i="6"/>
  <c r="Y45" i="6"/>
  <c r="AC45" i="6"/>
  <c r="AC64" i="6"/>
  <c r="AZ45" i="6"/>
  <c r="AR66" i="7"/>
  <c r="AZ58" i="10"/>
  <c r="DJ58" i="10"/>
  <c r="DF58" i="10"/>
  <c r="DH58" i="10"/>
  <c r="DG58" i="10"/>
  <c r="DI58" i="10"/>
  <c r="F58" i="10"/>
  <c r="X58" i="10"/>
  <c r="CN58" i="10"/>
  <c r="BQ58" i="10"/>
  <c r="BI58" i="10"/>
  <c r="AM58" i="10"/>
  <c r="N58" i="10"/>
  <c r="AU58" i="10"/>
  <c r="AC58" i="10"/>
  <c r="Z58" i="10"/>
  <c r="H4" i="7"/>
  <c r="H7" i="7"/>
  <c r="E75" i="7"/>
  <c r="BD44" i="7"/>
  <c r="BA44" i="7"/>
  <c r="BA75" i="7" s="1"/>
  <c r="AX44" i="7"/>
  <c r="AR44" i="7"/>
  <c r="AN44" i="7"/>
  <c r="AK44" i="7"/>
  <c r="AG44" i="7"/>
  <c r="AB44" i="7"/>
  <c r="AM44" i="7"/>
  <c r="AI44" i="7"/>
  <c r="AD44" i="7"/>
  <c r="CF44" i="7"/>
  <c r="CA44" i="7"/>
  <c r="BV44" i="7"/>
  <c r="BN44" i="7"/>
  <c r="BF44" i="7"/>
  <c r="X44" i="7"/>
  <c r="R44" i="7"/>
  <c r="R75" i="7" s="1"/>
  <c r="AY44" i="7"/>
  <c r="AH44" i="7"/>
  <c r="AC44" i="7"/>
  <c r="CE44" i="7"/>
  <c r="BZ44" i="7"/>
  <c r="BU44" i="7"/>
  <c r="BR44" i="7"/>
  <c r="BR75" i="7" s="1"/>
  <c r="BM44" i="7"/>
  <c r="BM75" i="7" s="1"/>
  <c r="BE44" i="7"/>
  <c r="W44" i="7"/>
  <c r="Q44" i="7"/>
  <c r="F50" i="7"/>
  <c r="AS50" i="7"/>
  <c r="AO50" i="7"/>
  <c r="AI50" i="7"/>
  <c r="AB50" i="7"/>
  <c r="BA50" i="7"/>
  <c r="AQ50" i="7"/>
  <c r="AN50" i="7"/>
  <c r="AK50" i="7"/>
  <c r="AF50" i="7"/>
  <c r="CF50" i="7"/>
  <c r="CA50" i="7"/>
  <c r="BV50" i="7"/>
  <c r="BQ50" i="7"/>
  <c r="BN50" i="7"/>
  <c r="BE50" i="7"/>
  <c r="X50" i="7"/>
  <c r="Q50" i="7"/>
  <c r="AY50" i="7"/>
  <c r="AM50" i="7"/>
  <c r="AJ50" i="7"/>
  <c r="AD50" i="7"/>
  <c r="CE50" i="7"/>
  <c r="BZ50" i="7"/>
  <c r="BU50" i="7"/>
  <c r="BM50" i="7"/>
  <c r="BH50" i="7"/>
  <c r="BD50" i="7"/>
  <c r="AV50" i="7"/>
  <c r="AU50" i="7"/>
  <c r="W50" i="7"/>
  <c r="T50" i="7"/>
  <c r="P50" i="7"/>
  <c r="N50" i="7"/>
  <c r="M50" i="7"/>
  <c r="H54" i="7"/>
  <c r="BA54" i="7"/>
  <c r="AX54" i="7"/>
  <c r="AR54" i="7"/>
  <c r="AN54" i="7"/>
  <c r="AK54" i="7"/>
  <c r="AG54" i="7"/>
  <c r="AB54" i="7"/>
  <c r="AS54" i="7"/>
  <c r="AI54" i="7"/>
  <c r="AD54" i="7"/>
  <c r="AD76" i="7" s="1"/>
  <c r="CF54" i="7"/>
  <c r="CA54" i="7"/>
  <c r="BV54" i="7"/>
  <c r="BN54" i="7"/>
  <c r="BF54" i="7"/>
  <c r="X54" i="7"/>
  <c r="R54" i="7"/>
  <c r="R76" i="7" s="1"/>
  <c r="AY54" i="7"/>
  <c r="AQ54" i="7"/>
  <c r="AO54" i="7"/>
  <c r="AH54" i="7"/>
  <c r="AC54" i="7"/>
  <c r="CE54" i="7"/>
  <c r="BZ54" i="7"/>
  <c r="BU54" i="7"/>
  <c r="BR54" i="7"/>
  <c r="BM54" i="7"/>
  <c r="BE54" i="7"/>
  <c r="W54" i="7"/>
  <c r="Q54" i="7"/>
  <c r="F62" i="7"/>
  <c r="S50" i="7"/>
  <c r="S54" i="7"/>
  <c r="R64" i="7"/>
  <c r="V44" i="7"/>
  <c r="AU62" i="7"/>
  <c r="BG50" i="7"/>
  <c r="BG54" i="7"/>
  <c r="BF64" i="7"/>
  <c r="BL44" i="7"/>
  <c r="BL46" i="7"/>
  <c r="BL54" i="7"/>
  <c r="BO64" i="7"/>
  <c r="BT62" i="7"/>
  <c r="BY62" i="7"/>
  <c r="F62" i="6"/>
  <c r="AY62" i="6"/>
  <c r="AU62" i="6"/>
  <c r="AQ62" i="6"/>
  <c r="AG62" i="6"/>
  <c r="AC62" i="6"/>
  <c r="Y62" i="6"/>
  <c r="U62" i="6"/>
  <c r="Q62" i="6"/>
  <c r="AX62" i="6"/>
  <c r="AS62" i="6"/>
  <c r="AL62" i="6"/>
  <c r="AI62" i="6"/>
  <c r="AD62" i="6"/>
  <c r="X62" i="6"/>
  <c r="S62" i="6"/>
  <c r="AW62" i="6"/>
  <c r="AR62" i="6"/>
  <c r="AM62" i="6"/>
  <c r="AH62" i="6"/>
  <c r="AB62" i="6"/>
  <c r="W62" i="6"/>
  <c r="R62" i="6"/>
  <c r="R77" i="6" s="1"/>
  <c r="P62" i="6"/>
  <c r="V45" i="6"/>
  <c r="AA49" i="6"/>
  <c r="AA62" i="6"/>
  <c r="AG64" i="6"/>
  <c r="AS49" i="6"/>
  <c r="AT76" i="6"/>
  <c r="BA62" i="6"/>
  <c r="AV64" i="6"/>
  <c r="AA50" i="7"/>
  <c r="AC57" i="7"/>
  <c r="AD62" i="7"/>
  <c r="AJ44" i="7"/>
  <c r="AI46" i="7"/>
  <c r="AO44" i="7"/>
  <c r="AO75" i="7" s="1"/>
  <c r="AQ46" i="7"/>
  <c r="BB44" i="7"/>
  <c r="M79" i="9"/>
  <c r="M64" i="7"/>
  <c r="P44" i="7"/>
  <c r="R57" i="7"/>
  <c r="S64" i="7"/>
  <c r="Y44" i="7"/>
  <c r="Y61" i="7"/>
  <c r="Y77" i="7" s="1"/>
  <c r="Y66" i="7"/>
  <c r="AU44" i="7"/>
  <c r="AU54" i="7"/>
  <c r="BE76" i="7"/>
  <c r="BF57" i="7"/>
  <c r="BG64" i="7"/>
  <c r="BO44" i="7"/>
  <c r="BO76" i="7"/>
  <c r="BO54" i="7"/>
  <c r="BO57" i="7"/>
  <c r="BL61" i="7"/>
  <c r="BL66" i="7"/>
  <c r="BR62" i="7"/>
  <c r="BW50" i="7"/>
  <c r="BW62" i="7"/>
  <c r="BW64" i="7"/>
  <c r="BW77" i="7" s="1"/>
  <c r="CB50" i="7"/>
  <c r="CB75" i="7" s="1"/>
  <c r="CB79" i="7" s="1"/>
  <c r="CB62" i="7"/>
  <c r="CB64" i="7"/>
  <c r="CG50" i="7"/>
  <c r="CG75" i="7" s="1"/>
  <c r="CF64" i="7"/>
  <c r="H20" i="6"/>
  <c r="F55" i="6"/>
  <c r="BA55" i="6"/>
  <c r="AW55" i="6"/>
  <c r="AS55" i="6"/>
  <c r="AO55" i="6"/>
  <c r="AM55" i="6"/>
  <c r="AL55" i="6"/>
  <c r="AK55" i="6"/>
  <c r="AI55" i="6"/>
  <c r="AI76" i="6" s="1"/>
  <c r="AE55" i="6"/>
  <c r="AA55" i="6"/>
  <c r="W55" i="6"/>
  <c r="Q55" i="6"/>
  <c r="N55" i="6"/>
  <c r="M55" i="6"/>
  <c r="AV55" i="6"/>
  <c r="AQ55" i="6"/>
  <c r="AQ76" i="6" s="1"/>
  <c r="AH55" i="6"/>
  <c r="AC55" i="6"/>
  <c r="X55" i="6"/>
  <c r="P55" i="6"/>
  <c r="P76" i="6" s="1"/>
  <c r="AZ55" i="6"/>
  <c r="AU55" i="6"/>
  <c r="AP55" i="6"/>
  <c r="AG55" i="6"/>
  <c r="AB55" i="6"/>
  <c r="V55" i="6"/>
  <c r="M49" i="6"/>
  <c r="N49" i="6"/>
  <c r="S45" i="6"/>
  <c r="S76" i="6"/>
  <c r="S64" i="6"/>
  <c r="X45" i="6"/>
  <c r="AH45" i="6"/>
  <c r="AE49" i="6"/>
  <c r="AD55" i="6"/>
  <c r="AD76" i="6" s="1"/>
  <c r="AE62" i="6"/>
  <c r="X64" i="6"/>
  <c r="AH64" i="6"/>
  <c r="AK77" i="6"/>
  <c r="AM76" i="6"/>
  <c r="AU45" i="6"/>
  <c r="AT55" i="6"/>
  <c r="AT62" i="6"/>
  <c r="AP64" i="6"/>
  <c r="AP77" i="6" s="1"/>
  <c r="AA44" i="7"/>
  <c r="AD46" i="7"/>
  <c r="AC50" i="7"/>
  <c r="AA54" i="7"/>
  <c r="AD57" i="7"/>
  <c r="AD66" i="7"/>
  <c r="AJ46" i="7"/>
  <c r="AF54" i="7"/>
  <c r="AG62" i="7"/>
  <c r="AF64" i="7"/>
  <c r="AJ66" i="7"/>
  <c r="AM54" i="7"/>
  <c r="AN62" i="7"/>
  <c r="AO66" i="7"/>
  <c r="AQ76" i="7"/>
  <c r="AX50" i="7"/>
  <c r="H13" i="10"/>
  <c r="F13" i="10"/>
  <c r="DA47" i="10"/>
  <c r="DJ47" i="10"/>
  <c r="DF47" i="10"/>
  <c r="DH47" i="10"/>
  <c r="DG47" i="10"/>
  <c r="DI47" i="10"/>
  <c r="F47" i="10"/>
  <c r="BI47" i="10"/>
  <c r="AC47" i="10"/>
  <c r="X47" i="10"/>
  <c r="N47" i="10"/>
  <c r="AN47" i="10"/>
  <c r="AF47" i="10"/>
  <c r="Z47" i="10"/>
  <c r="DJ62" i="10"/>
  <c r="DF62" i="10"/>
  <c r="DH62" i="10"/>
  <c r="DG62" i="10"/>
  <c r="DI62" i="10"/>
  <c r="F62" i="10"/>
  <c r="AY62" i="10"/>
  <c r="AQ62" i="7"/>
  <c r="AM62" i="7"/>
  <c r="AI62" i="7"/>
  <c r="AB62" i="7"/>
  <c r="CD62" i="7"/>
  <c r="BB62" i="7"/>
  <c r="AS62" i="7"/>
  <c r="AJ62" i="7"/>
  <c r="AC62" i="7"/>
  <c r="CG62" i="7"/>
  <c r="CA62" i="7"/>
  <c r="BV62" i="7"/>
  <c r="BQ62" i="7"/>
  <c r="BN62" i="7"/>
  <c r="BG62" i="7"/>
  <c r="X62" i="7"/>
  <c r="S62" i="7"/>
  <c r="M62" i="7"/>
  <c r="BA62" i="7"/>
  <c r="AR62" i="7"/>
  <c r="AO62" i="7"/>
  <c r="AH62" i="7"/>
  <c r="AA62" i="7"/>
  <c r="CF62" i="7"/>
  <c r="BZ62" i="7"/>
  <c r="BU62" i="7"/>
  <c r="BM62" i="7"/>
  <c r="BF62" i="7"/>
  <c r="W62" i="7"/>
  <c r="R62" i="7"/>
  <c r="N76" i="7"/>
  <c r="Q62" i="7"/>
  <c r="BE62" i="7"/>
  <c r="BF66" i="7"/>
  <c r="BW75" i="7"/>
  <c r="BW66" i="7"/>
  <c r="CB77" i="7"/>
  <c r="F64" i="6"/>
  <c r="BA64" i="6"/>
  <c r="AW64" i="6"/>
  <c r="AS64" i="6"/>
  <c r="AO64" i="6"/>
  <c r="AM64" i="6"/>
  <c r="AL64" i="6"/>
  <c r="AL77" i="6" s="1"/>
  <c r="AK64" i="6"/>
  <c r="AI64" i="6"/>
  <c r="AE64" i="6"/>
  <c r="AA64" i="6"/>
  <c r="W64" i="6"/>
  <c r="Q64" i="6"/>
  <c r="N64" i="6"/>
  <c r="M64" i="6"/>
  <c r="AY64" i="6"/>
  <c r="AT64" i="6"/>
  <c r="AF64" i="6"/>
  <c r="Z64" i="6"/>
  <c r="U64" i="6"/>
  <c r="P64" i="6"/>
  <c r="AX64" i="6"/>
  <c r="AR64" i="6"/>
  <c r="AD64" i="6"/>
  <c r="Y64" i="6"/>
  <c r="AU64" i="6"/>
  <c r="AF75" i="7"/>
  <c r="AY66" i="7"/>
  <c r="BO36" i="3"/>
  <c r="BK36" i="3"/>
  <c r="BM36" i="3"/>
  <c r="BR36" i="3"/>
  <c r="BN36" i="3"/>
  <c r="BQ36" i="3"/>
  <c r="BL36" i="3"/>
  <c r="BP36" i="3"/>
  <c r="F46" i="7"/>
  <c r="BA46" i="7"/>
  <c r="AX46" i="7"/>
  <c r="AK46" i="7"/>
  <c r="AG46" i="7"/>
  <c r="AB46" i="7"/>
  <c r="BB46" i="7"/>
  <c r="AM46" i="7"/>
  <c r="AH46" i="7"/>
  <c r="AA46" i="7"/>
  <c r="CF46" i="7"/>
  <c r="CA46" i="7"/>
  <c r="BV46" i="7"/>
  <c r="BN46" i="7"/>
  <c r="BH46" i="7"/>
  <c r="BD46" i="7"/>
  <c r="AV46" i="7"/>
  <c r="AU46" i="7"/>
  <c r="X46" i="7"/>
  <c r="T46" i="7"/>
  <c r="P46" i="7"/>
  <c r="N46" i="7"/>
  <c r="M46" i="7"/>
  <c r="AS46" i="7"/>
  <c r="AF46" i="7"/>
  <c r="CE46" i="7"/>
  <c r="BZ46" i="7"/>
  <c r="BU46" i="7"/>
  <c r="BR46" i="7"/>
  <c r="BM46" i="7"/>
  <c r="BG46" i="7"/>
  <c r="W46" i="7"/>
  <c r="S46" i="7"/>
  <c r="F57" i="7"/>
  <c r="BA57" i="7"/>
  <c r="AX57" i="7"/>
  <c r="AK57" i="7"/>
  <c r="AG57" i="7"/>
  <c r="AB57" i="7"/>
  <c r="BB57" i="7"/>
  <c r="AR57" i="7"/>
  <c r="AO57" i="7"/>
  <c r="AH57" i="7"/>
  <c r="AA57" i="7"/>
  <c r="CF57" i="7"/>
  <c r="CA57" i="7"/>
  <c r="BV57" i="7"/>
  <c r="BN57" i="7"/>
  <c r="BN77" i="7" s="1"/>
  <c r="BH57" i="7"/>
  <c r="BD57" i="7"/>
  <c r="AV57" i="7"/>
  <c r="AU57" i="7"/>
  <c r="X57" i="7"/>
  <c r="T57" i="7"/>
  <c r="P57" i="7"/>
  <c r="N57" i="7"/>
  <c r="AQ57" i="7"/>
  <c r="AN57" i="7"/>
  <c r="AF57" i="7"/>
  <c r="CE57" i="7"/>
  <c r="BZ57" i="7"/>
  <c r="BU57" i="7"/>
  <c r="BR57" i="7"/>
  <c r="BM57" i="7"/>
  <c r="BG57" i="7"/>
  <c r="W57" i="7"/>
  <c r="S57" i="7"/>
  <c r="M57" i="7"/>
  <c r="AS64" i="7"/>
  <c r="AO64" i="7"/>
  <c r="AI64" i="7"/>
  <c r="AB64" i="7"/>
  <c r="CD64" i="7"/>
  <c r="AX64" i="7"/>
  <c r="AR64" i="7"/>
  <c r="AH64" i="7"/>
  <c r="CE64" i="7"/>
  <c r="CA64" i="7"/>
  <c r="BV64" i="7"/>
  <c r="BQ64" i="7"/>
  <c r="BN64" i="7"/>
  <c r="BE64" i="7"/>
  <c r="X64" i="7"/>
  <c r="Q64" i="7"/>
  <c r="BB64" i="7"/>
  <c r="AQ64" i="7"/>
  <c r="AN64" i="7"/>
  <c r="AG64" i="7"/>
  <c r="AD64" i="7"/>
  <c r="BZ64" i="7"/>
  <c r="BU64" i="7"/>
  <c r="BM64" i="7"/>
  <c r="BH64" i="7"/>
  <c r="BD64" i="7"/>
  <c r="AV64" i="7"/>
  <c r="AU64" i="7"/>
  <c r="W64" i="7"/>
  <c r="T64" i="7"/>
  <c r="P64" i="7"/>
  <c r="N64" i="7"/>
  <c r="Q57" i="7"/>
  <c r="T62" i="7"/>
  <c r="V46" i="7"/>
  <c r="Y50" i="7"/>
  <c r="V66" i="7"/>
  <c r="BE57" i="7"/>
  <c r="BH62" i="7"/>
  <c r="BL57" i="7"/>
  <c r="BO62" i="7"/>
  <c r="BQ46" i="7"/>
  <c r="BQ57" i="7"/>
  <c r="BQ77" i="7" s="1"/>
  <c r="BQ66" i="7"/>
  <c r="BT50" i="7"/>
  <c r="BT64" i="7"/>
  <c r="BY50" i="7"/>
  <c r="BY64" i="7"/>
  <c r="CD50" i="7"/>
  <c r="H7" i="6"/>
  <c r="H49" i="6"/>
  <c r="AX49" i="6"/>
  <c r="AT49" i="6"/>
  <c r="AP49" i="6"/>
  <c r="AH49" i="6"/>
  <c r="AD49" i="6"/>
  <c r="Z49" i="6"/>
  <c r="V49" i="6"/>
  <c r="Q49" i="6"/>
  <c r="AW49" i="6"/>
  <c r="AW75" i="6" s="1"/>
  <c r="AW79" i="6" s="1"/>
  <c r="AR49" i="6"/>
  <c r="AL49" i="6"/>
  <c r="AL75" i="6" s="1"/>
  <c r="AI49" i="6"/>
  <c r="AC49" i="6"/>
  <c r="X49" i="6"/>
  <c r="BA49" i="6"/>
  <c r="AV49" i="6"/>
  <c r="AQ49" i="6"/>
  <c r="AM49" i="6"/>
  <c r="AG49" i="6"/>
  <c r="AB49" i="6"/>
  <c r="AB75" i="6" s="1"/>
  <c r="W49" i="6"/>
  <c r="S49" i="6"/>
  <c r="R45" i="6"/>
  <c r="R75" i="6" s="1"/>
  <c r="R49" i="6"/>
  <c r="R64" i="6"/>
  <c r="AG45" i="6"/>
  <c r="AA77" i="6"/>
  <c r="V64" i="6"/>
  <c r="AK62" i="6"/>
  <c r="AQ45" i="6"/>
  <c r="AO76" i="6"/>
  <c r="AP62" i="6"/>
  <c r="AC46" i="7"/>
  <c r="AC66" i="7"/>
  <c r="AF76" i="7"/>
  <c r="AF62" i="7"/>
  <c r="AI66" i="7"/>
  <c r="AN66" i="7"/>
  <c r="AR50" i="7"/>
  <c r="AX62" i="7"/>
  <c r="BB50" i="7"/>
  <c r="BK55" i="10"/>
  <c r="DH55" i="10"/>
  <c r="DJ55" i="10"/>
  <c r="DF55" i="10"/>
  <c r="DI55" i="10"/>
  <c r="DG55" i="10"/>
  <c r="F55" i="10"/>
  <c r="DH64" i="10"/>
  <c r="DJ64" i="10"/>
  <c r="DF64" i="10"/>
  <c r="DI64" i="10"/>
  <c r="DG64" i="10"/>
  <c r="F64" i="10"/>
  <c r="AF58" i="10"/>
  <c r="BN37" i="14"/>
  <c r="S79" i="14"/>
  <c r="F61" i="7"/>
  <c r="BA61" i="7"/>
  <c r="AX61" i="7"/>
  <c r="AK61" i="7"/>
  <c r="AG61" i="7"/>
  <c r="AB61" i="7"/>
  <c r="CD61" i="7"/>
  <c r="AY61" i="7"/>
  <c r="AQ61" i="7"/>
  <c r="AN61" i="7"/>
  <c r="AJ61" i="7"/>
  <c r="AA61" i="7"/>
  <c r="CF61" i="7"/>
  <c r="CA61" i="7"/>
  <c r="BV61" i="7"/>
  <c r="BN61" i="7"/>
  <c r="BH61" i="7"/>
  <c r="BD61" i="7"/>
  <c r="AV61" i="7"/>
  <c r="AU61" i="7"/>
  <c r="X61" i="7"/>
  <c r="T61" i="7"/>
  <c r="P61" i="7"/>
  <c r="N61" i="7"/>
  <c r="AM61" i="7"/>
  <c r="AI61" i="7"/>
  <c r="CE61" i="7"/>
  <c r="BZ61" i="7"/>
  <c r="BU61" i="7"/>
  <c r="BR61" i="7"/>
  <c r="BM61" i="7"/>
  <c r="BG61" i="7"/>
  <c r="W61" i="7"/>
  <c r="S61" i="7"/>
  <c r="M61" i="7"/>
  <c r="F64" i="7"/>
  <c r="M54" i="7"/>
  <c r="T54" i="7"/>
  <c r="T76" i="7" s="1"/>
  <c r="R61" i="7"/>
  <c r="Y46" i="7"/>
  <c r="BH54" i="7"/>
  <c r="BF61" i="7"/>
  <c r="BO46" i="7"/>
  <c r="H15" i="7"/>
  <c r="H17" i="7"/>
  <c r="F45" i="7"/>
  <c r="AS45" i="7"/>
  <c r="AS75" i="7" s="1"/>
  <c r="AO45" i="7"/>
  <c r="AI45" i="7"/>
  <c r="AB45" i="7"/>
  <c r="AX45" i="7"/>
  <c r="AR45" i="7"/>
  <c r="AH45" i="7"/>
  <c r="CF45" i="7"/>
  <c r="CA45" i="7"/>
  <c r="BV45" i="7"/>
  <c r="BQ45" i="7"/>
  <c r="BN45" i="7"/>
  <c r="BE45" i="7"/>
  <c r="X45" i="7"/>
  <c r="Q45" i="7"/>
  <c r="BB45" i="7"/>
  <c r="AQ45" i="7"/>
  <c r="AN45" i="7"/>
  <c r="AG45" i="7"/>
  <c r="AD45" i="7"/>
  <c r="CE45" i="7"/>
  <c r="BZ45" i="7"/>
  <c r="BU45" i="7"/>
  <c r="BM45" i="7"/>
  <c r="BH45" i="7"/>
  <c r="BH75" i="7" s="1"/>
  <c r="BD45" i="7"/>
  <c r="AV45" i="7"/>
  <c r="AV75" i="7" s="1"/>
  <c r="AU45" i="7"/>
  <c r="W45" i="7"/>
  <c r="T45" i="7"/>
  <c r="T75" i="7" s="1"/>
  <c r="P45" i="7"/>
  <c r="N45" i="7"/>
  <c r="M45" i="7"/>
  <c r="H49" i="7"/>
  <c r="BA49" i="7"/>
  <c r="AX49" i="7"/>
  <c r="AR49" i="7"/>
  <c r="AN49" i="7"/>
  <c r="AK49" i="7"/>
  <c r="AG49" i="7"/>
  <c r="AB49" i="7"/>
  <c r="AF49" i="7"/>
  <c r="AD49" i="7"/>
  <c r="CF49" i="7"/>
  <c r="CA49" i="7"/>
  <c r="BV49" i="7"/>
  <c r="BN49" i="7"/>
  <c r="BF49" i="7"/>
  <c r="X49" i="7"/>
  <c r="R49" i="7"/>
  <c r="BB49" i="7"/>
  <c r="AS49" i="7"/>
  <c r="AJ49" i="7"/>
  <c r="AC49" i="7"/>
  <c r="CE49" i="7"/>
  <c r="BZ49" i="7"/>
  <c r="BU49" i="7"/>
  <c r="BR49" i="7"/>
  <c r="BM49" i="7"/>
  <c r="BE49" i="7"/>
  <c r="W49" i="7"/>
  <c r="Q49" i="7"/>
  <c r="E76" i="7"/>
  <c r="BA52" i="7"/>
  <c r="AX52" i="7"/>
  <c r="AX76" i="7" s="1"/>
  <c r="AK52" i="7"/>
  <c r="AG52" i="7"/>
  <c r="AB52" i="7"/>
  <c r="AY52" i="7"/>
  <c r="AY76" i="7" s="1"/>
  <c r="AS52" i="7"/>
  <c r="AJ52" i="7"/>
  <c r="AA52" i="7"/>
  <c r="CF52" i="7"/>
  <c r="CA52" i="7"/>
  <c r="BV52" i="7"/>
  <c r="BN52" i="7"/>
  <c r="BH52" i="7"/>
  <c r="BD52" i="7"/>
  <c r="BD76" i="7" s="1"/>
  <c r="AV52" i="7"/>
  <c r="AV76" i="7" s="1"/>
  <c r="AU52" i="7"/>
  <c r="X52" i="7"/>
  <c r="X76" i="7" s="1"/>
  <c r="T52" i="7"/>
  <c r="P52" i="7"/>
  <c r="N52" i="7"/>
  <c r="M52" i="7"/>
  <c r="AR52" i="7"/>
  <c r="AR76" i="7" s="1"/>
  <c r="AO52" i="7"/>
  <c r="AI52" i="7"/>
  <c r="CE52" i="7"/>
  <c r="CE76" i="7" s="1"/>
  <c r="BZ52" i="7"/>
  <c r="BU52" i="7"/>
  <c r="BR52" i="7"/>
  <c r="BR76" i="7" s="1"/>
  <c r="BM52" i="7"/>
  <c r="BG52" i="7"/>
  <c r="W52" i="7"/>
  <c r="S52" i="7"/>
  <c r="F55" i="7"/>
  <c r="I55" i="7" s="1"/>
  <c r="AS55" i="7"/>
  <c r="AO55" i="7"/>
  <c r="AI55" i="7"/>
  <c r="AB55" i="7"/>
  <c r="AX55" i="7"/>
  <c r="AM55" i="7"/>
  <c r="AH55" i="7"/>
  <c r="CF55" i="7"/>
  <c r="CA55" i="7"/>
  <c r="BV55" i="7"/>
  <c r="BQ55" i="7"/>
  <c r="BQ76" i="7" s="1"/>
  <c r="BN55" i="7"/>
  <c r="BE55" i="7"/>
  <c r="X55" i="7"/>
  <c r="Q55" i="7"/>
  <c r="Q76" i="7" s="1"/>
  <c r="BB55" i="7"/>
  <c r="AG55" i="7"/>
  <c r="AD55" i="7"/>
  <c r="CE55" i="7"/>
  <c r="BZ55" i="7"/>
  <c r="BU55" i="7"/>
  <c r="BM55" i="7"/>
  <c r="BH55" i="7"/>
  <c r="BD55" i="7"/>
  <c r="AV55" i="7"/>
  <c r="AU55" i="7"/>
  <c r="W55" i="7"/>
  <c r="T55" i="7"/>
  <c r="P55" i="7"/>
  <c r="N55" i="7"/>
  <c r="AS60" i="7"/>
  <c r="AO60" i="7"/>
  <c r="AI60" i="7"/>
  <c r="AB60" i="7"/>
  <c r="CD60" i="7"/>
  <c r="BA60" i="7"/>
  <c r="AK60" i="7"/>
  <c r="AF60" i="7"/>
  <c r="CE60" i="7"/>
  <c r="CA60" i="7"/>
  <c r="BV60" i="7"/>
  <c r="BQ60" i="7"/>
  <c r="BN60" i="7"/>
  <c r="BE60" i="7"/>
  <c r="X60" i="7"/>
  <c r="Q60" i="7"/>
  <c r="F60" i="7"/>
  <c r="AY60" i="7"/>
  <c r="AY77" i="7" s="1"/>
  <c r="AR60" i="7"/>
  <c r="AJ60" i="7"/>
  <c r="AD60" i="7"/>
  <c r="BZ60" i="7"/>
  <c r="BU60" i="7"/>
  <c r="BM60" i="7"/>
  <c r="BH60" i="7"/>
  <c r="BD60" i="7"/>
  <c r="AV60" i="7"/>
  <c r="AU60" i="7"/>
  <c r="W60" i="7"/>
  <c r="T60" i="7"/>
  <c r="P60" i="7"/>
  <c r="N60" i="7"/>
  <c r="H63" i="7"/>
  <c r="BA63" i="7"/>
  <c r="AX63" i="7"/>
  <c r="AR63" i="7"/>
  <c r="AN63" i="7"/>
  <c r="AK63" i="7"/>
  <c r="AG63" i="7"/>
  <c r="AB63" i="7"/>
  <c r="CD63" i="7"/>
  <c r="AM63" i="7"/>
  <c r="AI63" i="7"/>
  <c r="AD63" i="7"/>
  <c r="CA63" i="7"/>
  <c r="BV63" i="7"/>
  <c r="BN63" i="7"/>
  <c r="BF63" i="7"/>
  <c r="X63" i="7"/>
  <c r="R63" i="7"/>
  <c r="AY63" i="7"/>
  <c r="AH63" i="7"/>
  <c r="AC63" i="7"/>
  <c r="CG63" i="7"/>
  <c r="BZ63" i="7"/>
  <c r="BU63" i="7"/>
  <c r="BR63" i="7"/>
  <c r="BM63" i="7"/>
  <c r="BE63" i="7"/>
  <c r="W63" i="7"/>
  <c r="Q63" i="7"/>
  <c r="M55" i="7"/>
  <c r="N62" i="7"/>
  <c r="S44" i="7"/>
  <c r="Q46" i="7"/>
  <c r="T49" i="7"/>
  <c r="R52" i="7"/>
  <c r="R55" i="7"/>
  <c r="R60" i="7"/>
  <c r="P62" i="7"/>
  <c r="S63" i="7"/>
  <c r="Q66" i="7"/>
  <c r="V45" i="7"/>
  <c r="Y49" i="7"/>
  <c r="Y52" i="7"/>
  <c r="Y76" i="7" s="1"/>
  <c r="V54" i="7"/>
  <c r="V76" i="7" s="1"/>
  <c r="V57" i="7"/>
  <c r="V77" i="7" s="1"/>
  <c r="V60" i="7"/>
  <c r="V62" i="7"/>
  <c r="V64" i="7"/>
  <c r="AV62" i="7"/>
  <c r="BG44" i="7"/>
  <c r="BE46" i="7"/>
  <c r="BH49" i="7"/>
  <c r="BF52" i="7"/>
  <c r="BF76" i="7" s="1"/>
  <c r="BF55" i="7"/>
  <c r="BF60" i="7"/>
  <c r="BD62" i="7"/>
  <c r="BG63" i="7"/>
  <c r="BE66" i="7"/>
  <c r="BL45" i="7"/>
  <c r="BL50" i="7"/>
  <c r="BL55" i="7"/>
  <c r="BL76" i="7" s="1"/>
  <c r="BO61" i="7"/>
  <c r="BO63" i="7"/>
  <c r="BO66" i="7"/>
  <c r="BQ44" i="7"/>
  <c r="BQ49" i="7"/>
  <c r="BQ54" i="7"/>
  <c r="BQ63" i="7"/>
  <c r="BT44" i="7"/>
  <c r="BT75" i="7" s="1"/>
  <c r="BT46" i="7"/>
  <c r="BT49" i="7"/>
  <c r="BT52" i="7"/>
  <c r="BT54" i="7"/>
  <c r="BT57" i="7"/>
  <c r="BT61" i="7"/>
  <c r="BT63" i="7"/>
  <c r="BT66" i="7"/>
  <c r="BY44" i="7"/>
  <c r="BY46" i="7"/>
  <c r="BY49" i="7"/>
  <c r="BY52" i="7"/>
  <c r="BY76" i="7" s="1"/>
  <c r="BY54" i="7"/>
  <c r="BY57" i="7"/>
  <c r="BY61" i="7"/>
  <c r="BY63" i="7"/>
  <c r="BY66" i="7"/>
  <c r="CD44" i="7"/>
  <c r="CD46" i="7"/>
  <c r="CD49" i="7"/>
  <c r="CD52" i="7"/>
  <c r="CD54" i="7"/>
  <c r="CD57" i="7"/>
  <c r="CE62" i="7"/>
  <c r="CG64" i="7"/>
  <c r="H58" i="6"/>
  <c r="F53" i="6"/>
  <c r="AY53" i="6"/>
  <c r="AY76" i="6" s="1"/>
  <c r="AU53" i="6"/>
  <c r="AU76" i="6" s="1"/>
  <c r="AQ53" i="6"/>
  <c r="AG53" i="6"/>
  <c r="AG76" i="6" s="1"/>
  <c r="AC53" i="6"/>
  <c r="AC76" i="6" s="1"/>
  <c r="Y53" i="6"/>
  <c r="U53" i="6"/>
  <c r="Q53" i="6"/>
  <c r="BA53" i="6"/>
  <c r="BA76" i="6" s="1"/>
  <c r="AV53" i="6"/>
  <c r="AP53" i="6"/>
  <c r="AF53" i="6"/>
  <c r="AA53" i="6"/>
  <c r="AA76" i="6" s="1"/>
  <c r="V53" i="6"/>
  <c r="S53" i="6"/>
  <c r="M53" i="6"/>
  <c r="M76" i="6" s="1"/>
  <c r="AZ53" i="6"/>
  <c r="AT53" i="6"/>
  <c r="AO53" i="6"/>
  <c r="AK53" i="6"/>
  <c r="AE53" i="6"/>
  <c r="AE76" i="6" s="1"/>
  <c r="Z53" i="6"/>
  <c r="R53" i="6"/>
  <c r="N53" i="6"/>
  <c r="H59" i="6"/>
  <c r="AX59" i="6"/>
  <c r="AT59" i="6"/>
  <c r="AP59" i="6"/>
  <c r="AH59" i="6"/>
  <c r="AD59" i="6"/>
  <c r="Z59" i="6"/>
  <c r="V59" i="6"/>
  <c r="V77" i="6" s="1"/>
  <c r="Q59" i="6"/>
  <c r="AZ59" i="6"/>
  <c r="AU59" i="6"/>
  <c r="AO59" i="6"/>
  <c r="AF59" i="6"/>
  <c r="AA59" i="6"/>
  <c r="U59" i="6"/>
  <c r="M59" i="6"/>
  <c r="M77" i="6" s="1"/>
  <c r="AY59" i="6"/>
  <c r="AS59" i="6"/>
  <c r="AK59" i="6"/>
  <c r="AE59" i="6"/>
  <c r="Y59" i="6"/>
  <c r="S59" i="6"/>
  <c r="N59" i="6"/>
  <c r="M44" i="7"/>
  <c r="N76" i="6"/>
  <c r="N62" i="6"/>
  <c r="P53" i="6"/>
  <c r="R55" i="6"/>
  <c r="R76" i="6" s="1"/>
  <c r="R59" i="6"/>
  <c r="AG75" i="6"/>
  <c r="AB45" i="6"/>
  <c r="U49" i="6"/>
  <c r="AF49" i="6"/>
  <c r="W76" i="6"/>
  <c r="AB53" i="6"/>
  <c r="U55" i="6"/>
  <c r="U76" i="6" s="1"/>
  <c r="AF55" i="6"/>
  <c r="AB59" i="6"/>
  <c r="V62" i="6"/>
  <c r="AF62" i="6"/>
  <c r="AB64" i="6"/>
  <c r="AL53" i="6"/>
  <c r="AV45" i="6"/>
  <c r="AY49" i="6"/>
  <c r="AR53" i="6"/>
  <c r="AX55" i="6"/>
  <c r="AW77" i="6"/>
  <c r="AW59" i="6"/>
  <c r="AV62" i="6"/>
  <c r="AQ64" i="6"/>
  <c r="AQ77" i="6" s="1"/>
  <c r="AA45" i="7"/>
  <c r="AC52" i="7"/>
  <c r="AA55" i="7"/>
  <c r="AC61" i="7"/>
  <c r="AA64" i="7"/>
  <c r="AJ45" i="7"/>
  <c r="AG50" i="7"/>
  <c r="AJ54" i="7"/>
  <c r="AI57" i="7"/>
  <c r="AI77" i="7" s="1"/>
  <c r="AF61" i="7"/>
  <c r="AK62" i="7"/>
  <c r="AJ64" i="7"/>
  <c r="AN46" i="7"/>
  <c r="AM52" i="7"/>
  <c r="AN55" i="7"/>
  <c r="AM60" i="7"/>
  <c r="AO63" i="7"/>
  <c r="AQ44" i="7"/>
  <c r="AS57" i="7"/>
  <c r="AR61" i="7"/>
  <c r="AQ66" i="7"/>
  <c r="AY45" i="7"/>
  <c r="AY64" i="7"/>
  <c r="BB54" i="7"/>
  <c r="BB60" i="7"/>
  <c r="H17" i="10"/>
  <c r="F17" i="10"/>
  <c r="BW45" i="10"/>
  <c r="DH45" i="10"/>
  <c r="DJ45" i="10"/>
  <c r="DF45" i="10"/>
  <c r="DI45" i="10"/>
  <c r="DG45" i="10"/>
  <c r="F45" i="10"/>
  <c r="DG52" i="10"/>
  <c r="DI52" i="10"/>
  <c r="DH52" i="10"/>
  <c r="DJ52" i="10"/>
  <c r="DF52" i="10"/>
  <c r="F52" i="10"/>
  <c r="AL52" i="10"/>
  <c r="AD52" i="10"/>
  <c r="M52" i="10"/>
  <c r="CG52" i="10"/>
  <c r="AN52" i="10"/>
  <c r="U52" i="10"/>
  <c r="R52" i="10"/>
  <c r="AA52" i="10"/>
  <c r="DH60" i="10"/>
  <c r="DJ60" i="10"/>
  <c r="DF60" i="10"/>
  <c r="DI60" i="10"/>
  <c r="DG60" i="10"/>
  <c r="F60" i="10"/>
  <c r="AI60" i="10"/>
  <c r="Z60" i="10"/>
  <c r="AF60" i="10"/>
  <c r="R60" i="10"/>
  <c r="AN60" i="10"/>
  <c r="P60" i="10"/>
  <c r="BT52" i="10"/>
  <c r="BM47" i="7"/>
  <c r="BM53" i="7"/>
  <c r="BM58" i="7"/>
  <c r="BR59" i="7"/>
  <c r="BU47" i="7"/>
  <c r="BU53" i="7"/>
  <c r="BU58" i="7"/>
  <c r="BU59" i="7"/>
  <c r="BU67" i="7"/>
  <c r="BZ47" i="7"/>
  <c r="BZ53" i="7"/>
  <c r="BZ58" i="7"/>
  <c r="BZ59" i="7"/>
  <c r="BZ67" i="7"/>
  <c r="CE47" i="7"/>
  <c r="CE53" i="7"/>
  <c r="CF58" i="7"/>
  <c r="CG59" i="7"/>
  <c r="CF67" i="7"/>
  <c r="Y76" i="6"/>
  <c r="AH77" i="6"/>
  <c r="AF67" i="6"/>
  <c r="AL47" i="6"/>
  <c r="AL54" i="6"/>
  <c r="AL76" i="6" s="1"/>
  <c r="AL67" i="6"/>
  <c r="AO44" i="6"/>
  <c r="AU44" i="6"/>
  <c r="AS47" i="6"/>
  <c r="AT50" i="6"/>
  <c r="AW76" i="6"/>
  <c r="AR54" i="6"/>
  <c r="AP58" i="6"/>
  <c r="AV58" i="6"/>
  <c r="AQ60" i="6"/>
  <c r="AO63" i="6"/>
  <c r="AU63" i="6"/>
  <c r="AS67" i="6"/>
  <c r="AA47" i="7"/>
  <c r="AA53" i="7"/>
  <c r="AA58" i="7"/>
  <c r="AC59" i="7"/>
  <c r="AA67" i="7"/>
  <c r="AF47" i="7"/>
  <c r="AK47" i="7"/>
  <c r="AH53" i="7"/>
  <c r="AH76" i="7" s="1"/>
  <c r="AF58" i="7"/>
  <c r="AK58" i="7"/>
  <c r="AJ59" i="7"/>
  <c r="AJ77" i="7" s="1"/>
  <c r="AF67" i="7"/>
  <c r="AK67" i="7"/>
  <c r="AN47" i="7"/>
  <c r="AM59" i="7"/>
  <c r="AN67" i="7"/>
  <c r="AS58" i="7"/>
  <c r="AW79" i="9"/>
  <c r="H22" i="7"/>
  <c r="H27" i="7"/>
  <c r="F47" i="7"/>
  <c r="AQ47" i="7"/>
  <c r="AM47" i="7"/>
  <c r="AI47" i="7"/>
  <c r="AB47" i="7"/>
  <c r="F53" i="7"/>
  <c r="AQ53" i="7"/>
  <c r="AM53" i="7"/>
  <c r="AI53" i="7"/>
  <c r="AB53" i="7"/>
  <c r="AQ58" i="7"/>
  <c r="AM58" i="7"/>
  <c r="AM77" i="7" s="1"/>
  <c r="AI58" i="7"/>
  <c r="AB58" i="7"/>
  <c r="CD58" i="7"/>
  <c r="F59" i="7"/>
  <c r="BA59" i="7"/>
  <c r="AX59" i="7"/>
  <c r="AR59" i="7"/>
  <c r="AN59" i="7"/>
  <c r="AK59" i="7"/>
  <c r="AG59" i="7"/>
  <c r="AB59" i="7"/>
  <c r="CD59" i="7"/>
  <c r="AQ67" i="7"/>
  <c r="AM67" i="7"/>
  <c r="AI67" i="7"/>
  <c r="AB67" i="7"/>
  <c r="CD67" i="7"/>
  <c r="M58" i="7"/>
  <c r="M67" i="7"/>
  <c r="S47" i="7"/>
  <c r="S53" i="7"/>
  <c r="S58" i="7"/>
  <c r="R59" i="7"/>
  <c r="S67" i="7"/>
  <c r="X47" i="7"/>
  <c r="X53" i="7"/>
  <c r="X58" i="7"/>
  <c r="X59" i="7"/>
  <c r="X67" i="7"/>
  <c r="BG47" i="7"/>
  <c r="BG53" i="7"/>
  <c r="BG76" i="7" s="1"/>
  <c r="BG58" i="7"/>
  <c r="BF59" i="7"/>
  <c r="BG67" i="7"/>
  <c r="BN47" i="7"/>
  <c r="BN53" i="7"/>
  <c r="BN58" i="7"/>
  <c r="BN59" i="7"/>
  <c r="BN67" i="7"/>
  <c r="BQ47" i="7"/>
  <c r="BQ53" i="7"/>
  <c r="BQ58" i="7"/>
  <c r="BQ67" i="7"/>
  <c r="BV47" i="7"/>
  <c r="BV53" i="7"/>
  <c r="BV58" i="7"/>
  <c r="BV59" i="7"/>
  <c r="BV67" i="7"/>
  <c r="CA47" i="7"/>
  <c r="CA53" i="7"/>
  <c r="CA58" i="7"/>
  <c r="CA59" i="7"/>
  <c r="CA67" i="7"/>
  <c r="CF47" i="7"/>
  <c r="CF53" i="7"/>
  <c r="CG58" i="7"/>
  <c r="CG77" i="7" s="1"/>
  <c r="CG67" i="7"/>
  <c r="E35" i="6"/>
  <c r="H55" i="6"/>
  <c r="H15" i="6"/>
  <c r="H22" i="6"/>
  <c r="H24" i="6"/>
  <c r="E75" i="6"/>
  <c r="AX44" i="6"/>
  <c r="AX75" i="6" s="1"/>
  <c r="AT44" i="6"/>
  <c r="AP44" i="6"/>
  <c r="AH44" i="6"/>
  <c r="AD44" i="6"/>
  <c r="Z44" i="6"/>
  <c r="Z75" i="6" s="1"/>
  <c r="V44" i="6"/>
  <c r="Q44" i="6"/>
  <c r="M44" i="6"/>
  <c r="F47" i="6"/>
  <c r="AY47" i="6"/>
  <c r="AU47" i="6"/>
  <c r="AQ47" i="6"/>
  <c r="AG47" i="6"/>
  <c r="AC47" i="6"/>
  <c r="AC75" i="6" s="1"/>
  <c r="Y47" i="6"/>
  <c r="U47" i="6"/>
  <c r="Q47" i="6"/>
  <c r="F50" i="6"/>
  <c r="BA50" i="6"/>
  <c r="AW50" i="6"/>
  <c r="AS50" i="6"/>
  <c r="AO50" i="6"/>
  <c r="AM50" i="6"/>
  <c r="AL50" i="6"/>
  <c r="AK50" i="6"/>
  <c r="AI50" i="6"/>
  <c r="AE50" i="6"/>
  <c r="AA50" i="6"/>
  <c r="AA75" i="6" s="1"/>
  <c r="AA79" i="6" s="1"/>
  <c r="W50" i="6"/>
  <c r="Q50" i="6"/>
  <c r="N50" i="6"/>
  <c r="M50" i="6"/>
  <c r="H54" i="6"/>
  <c r="AX54" i="6"/>
  <c r="AT54" i="6"/>
  <c r="AP54" i="6"/>
  <c r="AP76" i="6" s="1"/>
  <c r="AH54" i="6"/>
  <c r="AD54" i="6"/>
  <c r="Z54" i="6"/>
  <c r="Z76" i="6" s="1"/>
  <c r="Z79" i="6" s="1"/>
  <c r="V54" i="6"/>
  <c r="Q54" i="6"/>
  <c r="F58" i="6"/>
  <c r="AY58" i="6"/>
  <c r="AY77" i="6" s="1"/>
  <c r="AU58" i="6"/>
  <c r="AU77" i="6" s="1"/>
  <c r="AQ58" i="6"/>
  <c r="AG58" i="6"/>
  <c r="AC58" i="6"/>
  <c r="AC77" i="6" s="1"/>
  <c r="Y58" i="6"/>
  <c r="Y77" i="6" s="1"/>
  <c r="U58" i="6"/>
  <c r="U77" i="6" s="1"/>
  <c r="Q58" i="6"/>
  <c r="F60" i="6"/>
  <c r="BA60" i="6"/>
  <c r="BA77" i="6" s="1"/>
  <c r="AW60" i="6"/>
  <c r="AS60" i="6"/>
  <c r="AS77" i="6" s="1"/>
  <c r="AO60" i="6"/>
  <c r="AM60" i="6"/>
  <c r="AL60" i="6"/>
  <c r="AK60" i="6"/>
  <c r="AI60" i="6"/>
  <c r="AE60" i="6"/>
  <c r="AA60" i="6"/>
  <c r="W60" i="6"/>
  <c r="W77" i="6" s="1"/>
  <c r="Q60" i="6"/>
  <c r="N60" i="6"/>
  <c r="N77" i="6" s="1"/>
  <c r="M60" i="6"/>
  <c r="H63" i="6"/>
  <c r="AX63" i="6"/>
  <c r="AT63" i="6"/>
  <c r="AP63" i="6"/>
  <c r="AH63" i="6"/>
  <c r="AD63" i="6"/>
  <c r="Z63" i="6"/>
  <c r="Z77" i="6" s="1"/>
  <c r="V63" i="6"/>
  <c r="Q63" i="6"/>
  <c r="F67" i="6"/>
  <c r="AY67" i="6"/>
  <c r="AU67" i="6"/>
  <c r="AQ67" i="6"/>
  <c r="AG67" i="6"/>
  <c r="AG77" i="6" s="1"/>
  <c r="AC67" i="6"/>
  <c r="Y67" i="6"/>
  <c r="U67" i="6"/>
  <c r="Q67" i="6"/>
  <c r="N47" i="6"/>
  <c r="N75" i="6" s="1"/>
  <c r="N79" i="6" s="1"/>
  <c r="N54" i="6"/>
  <c r="N67" i="6"/>
  <c r="S47" i="6"/>
  <c r="S75" i="6" s="1"/>
  <c r="S79" i="6" s="1"/>
  <c r="P50" i="6"/>
  <c r="S58" i="6"/>
  <c r="S77" i="6" s="1"/>
  <c r="P60" i="6"/>
  <c r="P77" i="6" s="1"/>
  <c r="S67" i="6"/>
  <c r="Y44" i="6"/>
  <c r="AE44" i="6"/>
  <c r="W47" i="6"/>
  <c r="W75" i="6" s="1"/>
  <c r="W79" i="6" s="1"/>
  <c r="AB47" i="6"/>
  <c r="AH47" i="6"/>
  <c r="Y50" i="6"/>
  <c r="AD50" i="6"/>
  <c r="W54" i="6"/>
  <c r="AB54" i="6"/>
  <c r="AG54" i="6"/>
  <c r="AD77" i="6"/>
  <c r="AI77" i="6"/>
  <c r="Z58" i="6"/>
  <c r="AE58" i="6"/>
  <c r="AE77" i="6" s="1"/>
  <c r="V60" i="6"/>
  <c r="AB60" i="6"/>
  <c r="AG60" i="6"/>
  <c r="Y63" i="6"/>
  <c r="AE63" i="6"/>
  <c r="W67" i="6"/>
  <c r="AB67" i="6"/>
  <c r="AH67" i="6"/>
  <c r="AK47" i="6"/>
  <c r="AK75" i="6" s="1"/>
  <c r="AK54" i="6"/>
  <c r="AK67" i="6"/>
  <c r="AM44" i="6"/>
  <c r="AM75" i="6" s="1"/>
  <c r="AM58" i="6"/>
  <c r="AM77" i="6" s="1"/>
  <c r="AM63" i="6"/>
  <c r="AQ44" i="6"/>
  <c r="AV44" i="6"/>
  <c r="BA44" i="6"/>
  <c r="BA75" i="6" s="1"/>
  <c r="AO47" i="6"/>
  <c r="AT47" i="6"/>
  <c r="AZ47" i="6"/>
  <c r="AZ75" i="6" s="1"/>
  <c r="AP50" i="6"/>
  <c r="AU50" i="6"/>
  <c r="AZ50" i="6"/>
  <c r="AS76" i="6"/>
  <c r="AX76" i="6"/>
  <c r="AS54" i="6"/>
  <c r="AY54" i="6"/>
  <c r="AO77" i="6"/>
  <c r="AT77" i="6"/>
  <c r="AR58" i="6"/>
  <c r="AW58" i="6"/>
  <c r="AR60" i="6"/>
  <c r="AX60" i="6"/>
  <c r="AX77" i="6" s="1"/>
  <c r="AQ63" i="6"/>
  <c r="AV63" i="6"/>
  <c r="BA63" i="6"/>
  <c r="AO67" i="6"/>
  <c r="AT67" i="6"/>
  <c r="AZ67" i="6"/>
  <c r="AC47" i="7"/>
  <c r="AC53" i="7"/>
  <c r="AC58" i="7"/>
  <c r="AD59" i="7"/>
  <c r="AC67" i="7"/>
  <c r="AG47" i="7"/>
  <c r="AJ53" i="7"/>
  <c r="AG58" i="7"/>
  <c r="AF59" i="7"/>
  <c r="AG67" i="7"/>
  <c r="AO47" i="7"/>
  <c r="AN53" i="7"/>
  <c r="AO59" i="7"/>
  <c r="AO67" i="7"/>
  <c r="AR47" i="7"/>
  <c r="AQ59" i="7"/>
  <c r="AR67" i="7"/>
  <c r="AY47" i="7"/>
  <c r="AY58" i="7"/>
  <c r="AY67" i="7"/>
  <c r="BB53" i="7"/>
  <c r="BB76" i="7" s="1"/>
  <c r="H12" i="10"/>
  <c r="CC46" i="10"/>
  <c r="DG46" i="10"/>
  <c r="DI46" i="10"/>
  <c r="DH46" i="10"/>
  <c r="DJ46" i="10"/>
  <c r="DF46" i="10"/>
  <c r="F46" i="10"/>
  <c r="I46" i="10" s="1"/>
  <c r="DH50" i="10"/>
  <c r="DJ50" i="10"/>
  <c r="DF50" i="10"/>
  <c r="DI50" i="10"/>
  <c r="DG50" i="10"/>
  <c r="F50" i="10"/>
  <c r="AW50" i="10"/>
  <c r="Z50" i="10"/>
  <c r="R50" i="10"/>
  <c r="BM50" i="10"/>
  <c r="AU50" i="10"/>
  <c r="P50" i="10"/>
  <c r="AI50" i="10"/>
  <c r="BW53" i="10"/>
  <c r="DJ53" i="10"/>
  <c r="DF53" i="10"/>
  <c r="DH53" i="10"/>
  <c r="DG53" i="10"/>
  <c r="DI53" i="10"/>
  <c r="F53" i="10"/>
  <c r="BA53" i="10"/>
  <c r="DG57" i="10"/>
  <c r="DI57" i="10"/>
  <c r="DH57" i="10"/>
  <c r="DF57" i="10"/>
  <c r="DJ57" i="10"/>
  <c r="F57" i="10"/>
  <c r="AF50" i="10"/>
  <c r="BC53" i="10"/>
  <c r="AG79" i="9"/>
  <c r="DG61" i="10"/>
  <c r="DI61" i="10"/>
  <c r="DH61" i="10"/>
  <c r="DF61" i="10"/>
  <c r="DJ61" i="10"/>
  <c r="F61" i="10"/>
  <c r="DG66" i="10"/>
  <c r="DI66" i="10"/>
  <c r="DH66" i="10"/>
  <c r="DF66" i="10"/>
  <c r="DJ66" i="10"/>
  <c r="F66" i="10"/>
  <c r="M61" i="10"/>
  <c r="R61" i="10"/>
  <c r="R66" i="10"/>
  <c r="U61" i="10"/>
  <c r="Z66" i="10"/>
  <c r="AQ66" i="10"/>
  <c r="BC66" i="10"/>
  <c r="BM61" i="10"/>
  <c r="BK36" i="14"/>
  <c r="BG36" i="14"/>
  <c r="BC36" i="14"/>
  <c r="AZ36" i="14"/>
  <c r="AU36" i="14"/>
  <c r="AQ36" i="14"/>
  <c r="AM36" i="14"/>
  <c r="AH36" i="14"/>
  <c r="AE36" i="14"/>
  <c r="AA36" i="14"/>
  <c r="S36" i="14"/>
  <c r="BN36" i="14"/>
  <c r="BJ36" i="14"/>
  <c r="BF36" i="14"/>
  <c r="AY36" i="14"/>
  <c r="AT36" i="14"/>
  <c r="AL36" i="14"/>
  <c r="AG36" i="14"/>
  <c r="AD36" i="14"/>
  <c r="Z36" i="14"/>
  <c r="V36" i="14"/>
  <c r="R36" i="14"/>
  <c r="N36" i="14"/>
  <c r="M36" i="14"/>
  <c r="BM36" i="14"/>
  <c r="BE36" i="14"/>
  <c r="AX36" i="14"/>
  <c r="AS36" i="14"/>
  <c r="AO36" i="14"/>
  <c r="AJ36" i="14"/>
  <c r="X36" i="14"/>
  <c r="U36" i="14"/>
  <c r="Q36" i="14"/>
  <c r="AI36" i="14"/>
  <c r="AB36" i="14"/>
  <c r="AV36" i="14"/>
  <c r="AN36" i="14"/>
  <c r="T36" i="14"/>
  <c r="BH36" i="14"/>
  <c r="BA36" i="14"/>
  <c r="P36" i="14"/>
  <c r="BL36" i="14"/>
  <c r="I58" i="14"/>
  <c r="CS35" i="12"/>
  <c r="CJ35" i="12"/>
  <c r="CE35" i="12"/>
  <c r="CR35" i="12"/>
  <c r="CO35" i="12"/>
  <c r="CM35" i="12"/>
  <c r="CI35" i="12"/>
  <c r="CQ35" i="12"/>
  <c r="CL35" i="12"/>
  <c r="CK35" i="12"/>
  <c r="CF35" i="12"/>
  <c r="CG35" i="12"/>
  <c r="V39" i="13"/>
  <c r="BF39" i="13"/>
  <c r="X39" i="13"/>
  <c r="BX77" i="11"/>
  <c r="BM77" i="11"/>
  <c r="BN77" i="11"/>
  <c r="AH79" i="12"/>
  <c r="AU76" i="11"/>
  <c r="S76" i="11"/>
  <c r="U79" i="13"/>
  <c r="BQ75" i="11"/>
  <c r="BK75" i="11"/>
  <c r="BI75" i="11"/>
  <c r="BU75" i="11"/>
  <c r="BU79" i="11" s="1"/>
  <c r="BS75" i="11"/>
  <c r="AU39" i="13"/>
  <c r="AG79" i="13"/>
  <c r="BR76" i="11"/>
  <c r="CQ75" i="12"/>
  <c r="AB77" i="9"/>
  <c r="AX77" i="9"/>
  <c r="AX79" i="9" s="1"/>
  <c r="AZ77" i="9"/>
  <c r="AX75" i="14"/>
  <c r="AT79" i="9"/>
  <c r="Q75" i="14"/>
  <c r="AG75" i="14"/>
  <c r="AT75" i="14"/>
  <c r="BH75" i="14"/>
  <c r="Y76" i="9"/>
  <c r="Y79" i="9" s="1"/>
  <c r="AN75" i="14"/>
  <c r="AA79" i="9"/>
  <c r="AN37" i="14"/>
  <c r="BH37" i="14"/>
  <c r="AB77" i="14"/>
  <c r="BA77" i="14"/>
  <c r="P77" i="14"/>
  <c r="P79" i="14" s="1"/>
  <c r="AX77" i="14"/>
  <c r="AU77" i="14"/>
  <c r="BE77" i="14"/>
  <c r="AJ77" i="14"/>
  <c r="BQ35" i="3"/>
  <c r="BK35" i="3"/>
  <c r="BP77" i="3"/>
  <c r="BR77" i="3"/>
  <c r="BO77" i="3"/>
  <c r="BN76" i="3"/>
  <c r="BA76" i="14"/>
  <c r="BA79" i="14" s="1"/>
  <c r="AX76" i="14"/>
  <c r="AE37" i="14"/>
  <c r="AX37" i="14"/>
  <c r="X37" i="14"/>
  <c r="AT37" i="14"/>
  <c r="M37" i="14"/>
  <c r="AB37" i="14"/>
  <c r="AZ37" i="14"/>
  <c r="BL75" i="3"/>
  <c r="BN75" i="3"/>
  <c r="BK75" i="3"/>
  <c r="BB35" i="5"/>
  <c r="AL35" i="5"/>
  <c r="S35" i="5"/>
  <c r="BQ77" i="5"/>
  <c r="P77" i="5"/>
  <c r="AF77" i="5"/>
  <c r="BN77" i="5"/>
  <c r="AG77" i="5"/>
  <c r="AG79" i="5" s="1"/>
  <c r="BB77" i="5"/>
  <c r="BB79" i="5" s="1"/>
  <c r="BW77" i="5"/>
  <c r="AC77" i="5"/>
  <c r="AR77" i="5"/>
  <c r="BJ77" i="5"/>
  <c r="CC77" i="5"/>
  <c r="AO35" i="5"/>
  <c r="AM76" i="5"/>
  <c r="AA35" i="5"/>
  <c r="Y35" i="5"/>
  <c r="BI35" i="5"/>
  <c r="AF35" i="5"/>
  <c r="BU75" i="5"/>
  <c r="AY75" i="5"/>
  <c r="BN75" i="5"/>
  <c r="BN79" i="5" s="1"/>
  <c r="CC75" i="5"/>
  <c r="BH75" i="5"/>
  <c r="N75" i="5"/>
  <c r="AC75" i="5"/>
  <c r="AR75" i="5"/>
  <c r="BX35" i="5"/>
  <c r="AY35" i="5"/>
  <c r="BZ35" i="5"/>
  <c r="BF35" i="5"/>
  <c r="BW35" i="5"/>
  <c r="BO37" i="3"/>
  <c r="BK37" i="3"/>
  <c r="BM37" i="3"/>
  <c r="BR37" i="3"/>
  <c r="BN37" i="3"/>
  <c r="BQ37" i="3"/>
  <c r="BP37" i="3"/>
  <c r="BL37" i="3"/>
  <c r="AF39" i="13"/>
  <c r="BL39" i="13"/>
  <c r="CA39" i="13"/>
  <c r="BP79" i="13"/>
  <c r="BA77" i="11"/>
  <c r="S77" i="11"/>
  <c r="BC77" i="11"/>
  <c r="BE77" i="11"/>
  <c r="AG77" i="11"/>
  <c r="BD77" i="11"/>
  <c r="BV77" i="11"/>
  <c r="BG76" i="11"/>
  <c r="AX76" i="11"/>
  <c r="AX79" i="11" s="1"/>
  <c r="BS76" i="11"/>
  <c r="AP79" i="13"/>
  <c r="AM79" i="13"/>
  <c r="BA79" i="12"/>
  <c r="BA79" i="13"/>
  <c r="BM79" i="13"/>
  <c r="AL79" i="13"/>
  <c r="AR37" i="11"/>
  <c r="AN37" i="11"/>
  <c r="AQ37" i="11"/>
  <c r="AM37" i="11"/>
  <c r="AP37" i="11"/>
  <c r="AL37" i="11"/>
  <c r="AJ37" i="11"/>
  <c r="AS37" i="11"/>
  <c r="AO37" i="11"/>
  <c r="AK37" i="11"/>
  <c r="AS36" i="11"/>
  <c r="AO36" i="11"/>
  <c r="AK36" i="11"/>
  <c r="AR36" i="11"/>
  <c r="AN36" i="11"/>
  <c r="AQ36" i="11"/>
  <c r="AM36" i="11"/>
  <c r="AP36" i="11"/>
  <c r="AJ36" i="11"/>
  <c r="AL36" i="11"/>
  <c r="BE75" i="11"/>
  <c r="BE79" i="11" s="1"/>
  <c r="AH75" i="11"/>
  <c r="AH79" i="11" s="1"/>
  <c r="BB75" i="11"/>
  <c r="AT75" i="11"/>
  <c r="AT79" i="11" s="1"/>
  <c r="BH79" i="11"/>
  <c r="BN75" i="11"/>
  <c r="BN79" i="11" s="1"/>
  <c r="BW75" i="11"/>
  <c r="BI39" i="13"/>
  <c r="AP35" i="11"/>
  <c r="AL35" i="11"/>
  <c r="AJ35" i="11"/>
  <c r="AS35" i="11"/>
  <c r="AO35" i="11"/>
  <c r="AK35" i="11"/>
  <c r="AM35" i="11"/>
  <c r="AR35" i="11"/>
  <c r="AN35" i="11"/>
  <c r="AQ35" i="11"/>
  <c r="CF77" i="12"/>
  <c r="AD75" i="9"/>
  <c r="T79" i="13"/>
  <c r="CR76" i="12"/>
  <c r="CR79" i="12" s="1"/>
  <c r="BR79" i="13"/>
  <c r="CI76" i="12"/>
  <c r="CS75" i="12"/>
  <c r="CI75" i="12"/>
  <c r="CI79" i="12" s="1"/>
  <c r="AS75" i="9"/>
  <c r="T75" i="9"/>
  <c r="Y77" i="9"/>
  <c r="AN76" i="9"/>
  <c r="AN79" i="9" s="1"/>
  <c r="AA77" i="9"/>
  <c r="AF77" i="9"/>
  <c r="P77" i="9"/>
  <c r="AQ77" i="9"/>
  <c r="AB76" i="9"/>
  <c r="AB79" i="9" s="1"/>
  <c r="AX76" i="9"/>
  <c r="AH76" i="9"/>
  <c r="AH79" i="9" s="1"/>
  <c r="AZ76" i="9"/>
  <c r="AZ79" i="9" s="1"/>
  <c r="AE75" i="14"/>
  <c r="AS75" i="14"/>
  <c r="BF75" i="14"/>
  <c r="AR76" i="9"/>
  <c r="AR79" i="9" s="1"/>
  <c r="U77" i="9"/>
  <c r="U79" i="9" s="1"/>
  <c r="AZ75" i="14"/>
  <c r="Z75" i="14"/>
  <c r="Z79" i="14" s="1"/>
  <c r="M75" i="14"/>
  <c r="Q37" i="14"/>
  <c r="BA37" i="14"/>
  <c r="AD77" i="14"/>
  <c r="S77" i="14"/>
  <c r="BM77" i="14"/>
  <c r="T77" i="14"/>
  <c r="BJ77" i="14"/>
  <c r="BJ79" i="14" s="1"/>
  <c r="BG77" i="14"/>
  <c r="AH77" i="14"/>
  <c r="AV77" i="14"/>
  <c r="BN35" i="3"/>
  <c r="BO35" i="3"/>
  <c r="BK37" i="14"/>
  <c r="BL77" i="3"/>
  <c r="BM77" i="3"/>
  <c r="BP76" i="3"/>
  <c r="BR76" i="3"/>
  <c r="BO76" i="3"/>
  <c r="AQ37" i="14"/>
  <c r="AD76" i="14"/>
  <c r="BL76" i="14"/>
  <c r="BL79" i="14" s="1"/>
  <c r="T76" i="14"/>
  <c r="AU76" i="14"/>
  <c r="AU79" i="14" s="1"/>
  <c r="BE76" i="14"/>
  <c r="AJ76" i="14"/>
  <c r="R37" i="14"/>
  <c r="AJ37" i="14"/>
  <c r="BE37" i="14"/>
  <c r="AA37" i="14"/>
  <c r="AY37" i="14"/>
  <c r="N37" i="14"/>
  <c r="AH37" i="14"/>
  <c r="BG37" i="14"/>
  <c r="BP75" i="3"/>
  <c r="BP79" i="3" s="1"/>
  <c r="BR75" i="3"/>
  <c r="BR79" i="3" s="1"/>
  <c r="BO75" i="3"/>
  <c r="BG77" i="5"/>
  <c r="Z77" i="5"/>
  <c r="BV35" i="5"/>
  <c r="AU35" i="5"/>
  <c r="AH35" i="5"/>
  <c r="BU77" i="5"/>
  <c r="T77" i="5"/>
  <c r="AJ77" i="5"/>
  <c r="BR77" i="5"/>
  <c r="Q77" i="5"/>
  <c r="AK77" i="5"/>
  <c r="AK79" i="5" s="1"/>
  <c r="BI77" i="5"/>
  <c r="N77" i="5"/>
  <c r="AH77" i="5"/>
  <c r="AY77" i="5"/>
  <c r="BP77" i="5"/>
  <c r="CD77" i="5"/>
  <c r="BU76" i="5"/>
  <c r="T76" i="5"/>
  <c r="BR76" i="5"/>
  <c r="Q76" i="5"/>
  <c r="AK76" i="5"/>
  <c r="N76" i="5"/>
  <c r="AH76" i="5"/>
  <c r="CA35" i="5"/>
  <c r="AG35" i="5"/>
  <c r="CA76" i="5"/>
  <c r="O79" i="5"/>
  <c r="N35" i="5"/>
  <c r="P35" i="5"/>
  <c r="BJ75" i="5"/>
  <c r="BJ79" i="5" s="1"/>
  <c r="AY76" i="5"/>
  <c r="AI77" i="5"/>
  <c r="CD35" i="5"/>
  <c r="AZ35" i="5"/>
  <c r="Z35" i="5"/>
  <c r="BZ75" i="5"/>
  <c r="AH75" i="5"/>
  <c r="AH79" i="5" s="1"/>
  <c r="BC75" i="5"/>
  <c r="BC79" i="5" s="1"/>
  <c r="BR75" i="5"/>
  <c r="BR79" i="5" s="1"/>
  <c r="Q75" i="5"/>
  <c r="AM75" i="5"/>
  <c r="AM79" i="5" s="1"/>
  <c r="BO75" i="5"/>
  <c r="BO79" i="5" s="1"/>
  <c r="R75" i="5"/>
  <c r="AF75" i="5"/>
  <c r="BI75" i="5"/>
  <c r="BI79" i="5" s="1"/>
  <c r="CD75" i="5"/>
  <c r="CD79" i="5" s="1"/>
  <c r="BR35" i="5"/>
  <c r="AI35" i="5"/>
  <c r="AR35" i="5"/>
  <c r="BJ35" i="5"/>
  <c r="CC35" i="5"/>
  <c r="H46" i="6"/>
  <c r="E76" i="6"/>
  <c r="H57" i="6"/>
  <c r="H61" i="6"/>
  <c r="H66" i="6"/>
  <c r="Q46" i="6"/>
  <c r="Q52" i="6"/>
  <c r="Q76" i="6" s="1"/>
  <c r="Q57" i="6"/>
  <c r="Q61" i="6"/>
  <c r="Q66" i="6"/>
  <c r="X46" i="6"/>
  <c r="X75" i="6" s="1"/>
  <c r="AB46" i="6"/>
  <c r="AF46" i="6"/>
  <c r="AF75" i="6" s="1"/>
  <c r="X52" i="6"/>
  <c r="X76" i="6" s="1"/>
  <c r="AB52" i="6"/>
  <c r="AB76" i="6" s="1"/>
  <c r="AF52" i="6"/>
  <c r="X57" i="6"/>
  <c r="AB57" i="6"/>
  <c r="AF57" i="6"/>
  <c r="AF77" i="6" s="1"/>
  <c r="X61" i="6"/>
  <c r="AB61" i="6"/>
  <c r="AF61" i="6"/>
  <c r="X66" i="6"/>
  <c r="AB66" i="6"/>
  <c r="AF66" i="6"/>
  <c r="AR46" i="6"/>
  <c r="AR75" i="6" s="1"/>
  <c r="AV46" i="6"/>
  <c r="AZ46" i="6"/>
  <c r="AR52" i="6"/>
  <c r="AR76" i="6" s="1"/>
  <c r="AV52" i="6"/>
  <c r="AZ52" i="6"/>
  <c r="AR57" i="6"/>
  <c r="AV57" i="6"/>
  <c r="AZ57" i="6"/>
  <c r="AZ77" i="6" s="1"/>
  <c r="AR61" i="6"/>
  <c r="AV61" i="6"/>
  <c r="AZ61" i="6"/>
  <c r="AR66" i="6"/>
  <c r="AV66" i="6"/>
  <c r="AZ66" i="6"/>
  <c r="AP44" i="10"/>
  <c r="DI44" i="10"/>
  <c r="DG44" i="10"/>
  <c r="DG75" i="10" s="1"/>
  <c r="DJ44" i="10"/>
  <c r="DF44" i="10"/>
  <c r="DH44" i="10"/>
  <c r="F44" i="10"/>
  <c r="CL49" i="10"/>
  <c r="DI49" i="10"/>
  <c r="DG49" i="10"/>
  <c r="DJ49" i="10"/>
  <c r="DF49" i="10"/>
  <c r="DH49" i="10"/>
  <c r="F49" i="10"/>
  <c r="DI54" i="10"/>
  <c r="DG54" i="10"/>
  <c r="DJ54" i="10"/>
  <c r="DF54" i="10"/>
  <c r="DH54" i="10"/>
  <c r="F54" i="10"/>
  <c r="CC59" i="10"/>
  <c r="DI59" i="10"/>
  <c r="DG59" i="10"/>
  <c r="DJ59" i="10"/>
  <c r="DF59" i="10"/>
  <c r="DH59" i="10"/>
  <c r="F59" i="10"/>
  <c r="BK63" i="10"/>
  <c r="DI63" i="10"/>
  <c r="DG63" i="10"/>
  <c r="DJ63" i="10"/>
  <c r="DF63" i="10"/>
  <c r="DH63" i="10"/>
  <c r="F63" i="10"/>
  <c r="N44" i="10"/>
  <c r="N66" i="10"/>
  <c r="U44" i="10"/>
  <c r="AA49" i="10"/>
  <c r="U54" i="10"/>
  <c r="AA59" i="10"/>
  <c r="U63" i="10"/>
  <c r="AD44" i="10"/>
  <c r="AJ59" i="10"/>
  <c r="AJ66" i="10"/>
  <c r="AR49" i="10"/>
  <c r="AR63" i="10"/>
  <c r="BA44" i="10"/>
  <c r="BI44" i="10"/>
  <c r="BT59" i="10"/>
  <c r="BZ36" i="5"/>
  <c r="BW36" i="5"/>
  <c r="BS36" i="5"/>
  <c r="BO36" i="5"/>
  <c r="BH36" i="5"/>
  <c r="AY36" i="5"/>
  <c r="AU36" i="5"/>
  <c r="AO36" i="5"/>
  <c r="AK36" i="5"/>
  <c r="AG36" i="5"/>
  <c r="CC36" i="5"/>
  <c r="CA36" i="5"/>
  <c r="BU36" i="5"/>
  <c r="BP36" i="5"/>
  <c r="BK36" i="5"/>
  <c r="BF36" i="5"/>
  <c r="BD36" i="5"/>
  <c r="AZ36" i="5"/>
  <c r="AP36" i="5"/>
  <c r="AJ36" i="5"/>
  <c r="AA36" i="5"/>
  <c r="W36" i="5"/>
  <c r="S36" i="5"/>
  <c r="O36" i="5"/>
  <c r="BN36" i="5"/>
  <c r="BC36" i="5"/>
  <c r="AN36" i="5"/>
  <c r="Z36" i="5"/>
  <c r="R36" i="5"/>
  <c r="P36" i="5"/>
  <c r="M36" i="5"/>
  <c r="CD36" i="5"/>
  <c r="BT36" i="5"/>
  <c r="BJ36" i="5"/>
  <c r="AX36" i="5"/>
  <c r="AI36" i="5"/>
  <c r="AD36" i="5"/>
  <c r="N36" i="5"/>
  <c r="AL36" i="5"/>
  <c r="T36" i="5"/>
  <c r="BX36" i="5"/>
  <c r="BR36" i="5"/>
  <c r="BM36" i="5"/>
  <c r="BI36" i="5"/>
  <c r="BB36" i="5"/>
  <c r="AV36" i="5"/>
  <c r="AS36" i="5"/>
  <c r="AM36" i="5"/>
  <c r="AH36" i="5"/>
  <c r="AC36" i="5"/>
  <c r="Y36" i="5"/>
  <c r="U36" i="5"/>
  <c r="Q36" i="5"/>
  <c r="BV36" i="5"/>
  <c r="BQ36" i="5"/>
  <c r="BG36" i="5"/>
  <c r="AR36" i="5"/>
  <c r="AF36" i="5"/>
  <c r="X36" i="5"/>
  <c r="AN35" i="3"/>
  <c r="I66" i="14"/>
  <c r="I17" i="14"/>
  <c r="I60" i="14"/>
  <c r="AW36" i="9"/>
  <c r="AR36" i="9"/>
  <c r="AN36" i="9"/>
  <c r="AH36" i="9"/>
  <c r="AD36" i="9"/>
  <c r="Y36" i="9"/>
  <c r="S36" i="9"/>
  <c r="AY36" i="9"/>
  <c r="AT36" i="9"/>
  <c r="AP36" i="9"/>
  <c r="AL36" i="9"/>
  <c r="AJ36" i="9"/>
  <c r="AF36" i="9"/>
  <c r="AB36" i="9"/>
  <c r="W36" i="9"/>
  <c r="U36" i="9"/>
  <c r="Q36" i="9"/>
  <c r="AQ36" i="9"/>
  <c r="AC36" i="9"/>
  <c r="X36" i="9"/>
  <c r="AO36" i="9"/>
  <c r="AA36" i="9"/>
  <c r="T36" i="9"/>
  <c r="P36" i="9"/>
  <c r="M36" i="9"/>
  <c r="AZ36" i="9"/>
  <c r="AU36" i="9"/>
  <c r="AG36" i="9"/>
  <c r="BB36" i="9"/>
  <c r="N36" i="9"/>
  <c r="AX36" i="9"/>
  <c r="AS36" i="9"/>
  <c r="AE36" i="9"/>
  <c r="I17" i="9"/>
  <c r="I7" i="9"/>
  <c r="CO36" i="12"/>
  <c r="CM36" i="12"/>
  <c r="CI36" i="12"/>
  <c r="CF36" i="12"/>
  <c r="CS36" i="12"/>
  <c r="CL36" i="12"/>
  <c r="CG36" i="12"/>
  <c r="CR36" i="12"/>
  <c r="CK36" i="12"/>
  <c r="CQ36" i="12"/>
  <c r="CE36" i="12"/>
  <c r="CJ36" i="12"/>
  <c r="BI36" i="11"/>
  <c r="BE36" i="11"/>
  <c r="BA36" i="11"/>
  <c r="AX36" i="11"/>
  <c r="BH36" i="11"/>
  <c r="BD36" i="11"/>
  <c r="AZ36" i="11"/>
  <c r="AW36" i="11"/>
  <c r="BN36" i="11"/>
  <c r="BK36" i="11"/>
  <c r="BG36" i="11"/>
  <c r="BC36" i="11"/>
  <c r="AU36" i="11"/>
  <c r="BM36" i="11"/>
  <c r="BJ36" i="11"/>
  <c r="AT36" i="11"/>
  <c r="BF36" i="11"/>
  <c r="BB36" i="11"/>
  <c r="BN35" i="11"/>
  <c r="BI35" i="11"/>
  <c r="BE35" i="11"/>
  <c r="BA35" i="11"/>
  <c r="AU35" i="11"/>
  <c r="BM35" i="11"/>
  <c r="BH35" i="11"/>
  <c r="BD35" i="11"/>
  <c r="AZ35" i="11"/>
  <c r="AT35" i="11"/>
  <c r="AG35" i="11"/>
  <c r="BK35" i="11"/>
  <c r="BG35" i="11"/>
  <c r="BC35" i="11"/>
  <c r="AX35" i="11"/>
  <c r="BF35" i="11"/>
  <c r="BB35" i="11"/>
  <c r="BJ35" i="11"/>
  <c r="AW35" i="11"/>
  <c r="BM37" i="11"/>
  <c r="BI37" i="11"/>
  <c r="BE37" i="11"/>
  <c r="BA37" i="11"/>
  <c r="AU37" i="11"/>
  <c r="BN37" i="11"/>
  <c r="BH37" i="11"/>
  <c r="BD37" i="11"/>
  <c r="AZ37" i="11"/>
  <c r="AT37" i="11"/>
  <c r="BK37" i="11"/>
  <c r="BG37" i="11"/>
  <c r="BC37" i="11"/>
  <c r="AX37" i="11"/>
  <c r="BJ37" i="11"/>
  <c r="BF37" i="11"/>
  <c r="AW37" i="11"/>
  <c r="BB37" i="11"/>
  <c r="P75" i="3"/>
  <c r="O75" i="3"/>
  <c r="Q75" i="3"/>
  <c r="AQ75" i="3"/>
  <c r="AD75" i="3"/>
  <c r="AN75" i="3"/>
  <c r="AP75" i="3"/>
  <c r="BC75" i="3"/>
  <c r="AW75" i="3"/>
  <c r="U76" i="3"/>
  <c r="AB76" i="3"/>
  <c r="AM76" i="3"/>
  <c r="AN76" i="3"/>
  <c r="AN79" i="3" s="1"/>
  <c r="AS76" i="3"/>
  <c r="AI76" i="3"/>
  <c r="BC39" i="13"/>
  <c r="AS39" i="13"/>
  <c r="BY79" i="13"/>
  <c r="BI77" i="11"/>
  <c r="BF77" i="11"/>
  <c r="BG77" i="11"/>
  <c r="BB77" i="11"/>
  <c r="AU77" i="11"/>
  <c r="BH77" i="11"/>
  <c r="BP77" i="11"/>
  <c r="BK76" i="11"/>
  <c r="BA76" i="11"/>
  <c r="BJ76" i="11"/>
  <c r="BU76" i="11"/>
  <c r="BQ76" i="11"/>
  <c r="AA79" i="12"/>
  <c r="AN79" i="13"/>
  <c r="BV79" i="13"/>
  <c r="T77" i="11"/>
  <c r="BN76" i="11"/>
  <c r="AK79" i="12"/>
  <c r="AH79" i="13"/>
  <c r="BS79" i="13"/>
  <c r="BX75" i="11"/>
  <c r="BX79" i="11" s="1"/>
  <c r="BC75" i="11"/>
  <c r="BC79" i="11" s="1"/>
  <c r="AU75" i="11"/>
  <c r="AU79" i="11" s="1"/>
  <c r="BJ75" i="11"/>
  <c r="BJ79" i="11" s="1"/>
  <c r="AW75" i="11"/>
  <c r="BM75" i="11"/>
  <c r="BR75" i="11"/>
  <c r="BR79" i="11" s="1"/>
  <c r="AY39" i="13"/>
  <c r="AF79" i="12"/>
  <c r="CO77" i="12"/>
  <c r="CR77" i="12"/>
  <c r="CQ76" i="12"/>
  <c r="CK76" i="12"/>
  <c r="CK79" i="12" s="1"/>
  <c r="AQ75" i="9"/>
  <c r="CM76" i="12"/>
  <c r="CE75" i="12"/>
  <c r="CM75" i="12"/>
  <c r="CM79" i="12" s="1"/>
  <c r="AO75" i="9"/>
  <c r="CE76" i="12"/>
  <c r="CL76" i="12"/>
  <c r="CL79" i="12" s="1"/>
  <c r="AO77" i="9"/>
  <c r="T77" i="9"/>
  <c r="AU77" i="9"/>
  <c r="AB75" i="14"/>
  <c r="AB79" i="14" s="1"/>
  <c r="U76" i="14"/>
  <c r="V75" i="14"/>
  <c r="V79" i="14" s="1"/>
  <c r="BM76" i="14"/>
  <c r="AF76" i="9"/>
  <c r="P76" i="9"/>
  <c r="P79" i="9" s="1"/>
  <c r="AQ76" i="9"/>
  <c r="BM75" i="14"/>
  <c r="BM79" i="14" s="1"/>
  <c r="AA75" i="14"/>
  <c r="AI75" i="14"/>
  <c r="AI79" i="14" s="1"/>
  <c r="BE75" i="14"/>
  <c r="BE79" i="14" s="1"/>
  <c r="AJ75" i="14"/>
  <c r="S76" i="9"/>
  <c r="S79" i="9" s="1"/>
  <c r="AD75" i="14"/>
  <c r="T75" i="14"/>
  <c r="T79" i="14" s="1"/>
  <c r="BC37" i="14"/>
  <c r="Q77" i="14"/>
  <c r="R77" i="14"/>
  <c r="AN77" i="14"/>
  <c r="AE77" i="14"/>
  <c r="M77" i="14"/>
  <c r="Z77" i="14"/>
  <c r="BN77" i="14"/>
  <c r="AG77" i="14"/>
  <c r="AT77" i="14"/>
  <c r="BH77" i="14"/>
  <c r="BL35" i="14"/>
  <c r="BG35" i="14"/>
  <c r="AZ35" i="14"/>
  <c r="AU35" i="14"/>
  <c r="AM35" i="14"/>
  <c r="AH35" i="14"/>
  <c r="Z35" i="14"/>
  <c r="V35" i="14"/>
  <c r="R35" i="14"/>
  <c r="BK35" i="14"/>
  <c r="BF35" i="14"/>
  <c r="BC35" i="14"/>
  <c r="AY35" i="14"/>
  <c r="AT35" i="14"/>
  <c r="AQ35" i="14"/>
  <c r="AL35" i="14"/>
  <c r="AG35" i="14"/>
  <c r="U35" i="14"/>
  <c r="Q35" i="14"/>
  <c r="BN35" i="14"/>
  <c r="BJ35" i="14"/>
  <c r="BE35" i="14"/>
  <c r="AX35" i="14"/>
  <c r="AS35" i="14"/>
  <c r="AO35" i="14"/>
  <c r="AJ35" i="14"/>
  <c r="AE35" i="14"/>
  <c r="AB35" i="14"/>
  <c r="T35" i="14"/>
  <c r="P35" i="14"/>
  <c r="N35" i="14"/>
  <c r="BM35" i="14"/>
  <c r="AI35" i="14"/>
  <c r="AA35" i="14"/>
  <c r="M35" i="14"/>
  <c r="AV35" i="14"/>
  <c r="AN35" i="14"/>
  <c r="X35" i="14"/>
  <c r="BH35" i="14"/>
  <c r="BA35" i="14"/>
  <c r="AD35" i="14"/>
  <c r="S35" i="14"/>
  <c r="BP35" i="3"/>
  <c r="BR35" i="3"/>
  <c r="AF35" i="3"/>
  <c r="AD37" i="14"/>
  <c r="BQ77" i="3"/>
  <c r="BF77" i="3"/>
  <c r="BL76" i="3"/>
  <c r="BM76" i="3"/>
  <c r="AI37" i="14"/>
  <c r="R76" i="14"/>
  <c r="AN76" i="14"/>
  <c r="AE76" i="14"/>
  <c r="M76" i="14"/>
  <c r="Z76" i="14"/>
  <c r="BG76" i="14"/>
  <c r="AH76" i="14"/>
  <c r="AV76" i="14"/>
  <c r="V37" i="14"/>
  <c r="AO37" i="14"/>
  <c r="BL37" i="14"/>
  <c r="AG37" i="14"/>
  <c r="BF37" i="14"/>
  <c r="P37" i="14"/>
  <c r="AM37" i="14"/>
  <c r="BJ37" i="14"/>
  <c r="BG75" i="3"/>
  <c r="BM75" i="3"/>
  <c r="BM79" i="3" s="1"/>
  <c r="BQ35" i="5"/>
  <c r="AS35" i="5"/>
  <c r="AC35" i="5"/>
  <c r="M35" i="5"/>
  <c r="BZ77" i="5"/>
  <c r="W77" i="5"/>
  <c r="AN77" i="5"/>
  <c r="BV77" i="5"/>
  <c r="U77" i="5"/>
  <c r="AO77" i="5"/>
  <c r="BO77" i="5"/>
  <c r="R77" i="5"/>
  <c r="AL77" i="5"/>
  <c r="BC77" i="5"/>
  <c r="BT77" i="5"/>
  <c r="BV76" i="5"/>
  <c r="U76" i="5"/>
  <c r="AO76" i="5"/>
  <c r="AO79" i="5" s="1"/>
  <c r="BO76" i="5"/>
  <c r="R76" i="5"/>
  <c r="AL76" i="5"/>
  <c r="BT76" i="5"/>
  <c r="BP35" i="5"/>
  <c r="W35" i="5"/>
  <c r="BC76" i="5"/>
  <c r="CD76" i="5"/>
  <c r="BU35" i="5"/>
  <c r="BC35" i="5"/>
  <c r="BT35" i="5"/>
  <c r="AN35" i="5"/>
  <c r="U35" i="5"/>
  <c r="BM75" i="5"/>
  <c r="BM79" i="5" s="1"/>
  <c r="P75" i="5"/>
  <c r="AL75" i="5"/>
  <c r="AL79" i="5" s="1"/>
  <c r="BG75" i="5"/>
  <c r="BG79" i="5" s="1"/>
  <c r="BV75" i="5"/>
  <c r="BV79" i="5" s="1"/>
  <c r="U75" i="5"/>
  <c r="U79" i="5" s="1"/>
  <c r="AZ75" i="5"/>
  <c r="AZ79" i="5" s="1"/>
  <c r="BS75" i="5"/>
  <c r="W75" i="5"/>
  <c r="W79" i="5" s="1"/>
  <c r="AJ75" i="5"/>
  <c r="AJ79" i="5" s="1"/>
  <c r="BP75" i="5"/>
  <c r="BP79" i="5" s="1"/>
  <c r="BM35" i="5"/>
  <c r="AD35" i="5"/>
  <c r="AX35" i="5"/>
  <c r="BO35" i="5"/>
  <c r="CN67" i="10"/>
  <c r="DJ67" i="10"/>
  <c r="DF67" i="10"/>
  <c r="DH67" i="10"/>
  <c r="DG67" i="10"/>
  <c r="DI67" i="10"/>
  <c r="F67" i="10"/>
  <c r="P61" i="10"/>
  <c r="W66" i="10"/>
  <c r="AD61" i="10"/>
  <c r="AF67" i="10"/>
  <c r="AJ67" i="10"/>
  <c r="AO66" i="10"/>
  <c r="BI61" i="10"/>
  <c r="BQ66" i="10"/>
  <c r="BZ67" i="10"/>
  <c r="AB35" i="3"/>
  <c r="I63" i="14"/>
  <c r="I27" i="14"/>
  <c r="I59" i="9"/>
  <c r="I49" i="9"/>
  <c r="I24" i="9"/>
  <c r="I15" i="9"/>
  <c r="U75" i="3"/>
  <c r="AU75" i="3"/>
  <c r="BC76" i="3"/>
  <c r="AX76" i="3"/>
  <c r="AV76" i="3"/>
  <c r="AW76" i="3"/>
  <c r="P39" i="13"/>
  <c r="AW39" i="13"/>
  <c r="BR39" i="13"/>
  <c r="AW79" i="13"/>
  <c r="AV79" i="13"/>
  <c r="BR77" i="11"/>
  <c r="BS77" i="11"/>
  <c r="BK77" i="11"/>
  <c r="BJ77" i="11"/>
  <c r="AW77" i="11"/>
  <c r="BU77" i="11"/>
  <c r="BQ77" i="11"/>
  <c r="BE76" i="11"/>
  <c r="BI76" i="11"/>
  <c r="BD76" i="11"/>
  <c r="BD79" i="11" s="1"/>
  <c r="BW76" i="11"/>
  <c r="BS79" i="12"/>
  <c r="AL79" i="12"/>
  <c r="BG79" i="13"/>
  <c r="AG76" i="11"/>
  <c r="AG79" i="11" s="1"/>
  <c r="BM76" i="11"/>
  <c r="AJ79" i="13"/>
  <c r="BC79" i="13"/>
  <c r="BF75" i="11"/>
  <c r="BF79" i="11" s="1"/>
  <c r="BG75" i="11"/>
  <c r="BA75" i="11"/>
  <c r="S75" i="11"/>
  <c r="AZ75" i="11"/>
  <c r="AZ79" i="11" s="1"/>
  <c r="BP75" i="11"/>
  <c r="BV75" i="11"/>
  <c r="BV79" i="11" s="1"/>
  <c r="AG39" i="13"/>
  <c r="AD79" i="13"/>
  <c r="BD79" i="13"/>
  <c r="CI77" i="12"/>
  <c r="BZ79" i="12"/>
  <c r="AB79" i="12"/>
  <c r="CQ77" i="12"/>
  <c r="CK77" i="12"/>
  <c r="CG76" i="12"/>
  <c r="CG79" i="12" s="1"/>
  <c r="CS76" i="12"/>
  <c r="CQ37" i="12"/>
  <c r="CL37" i="12"/>
  <c r="CK37" i="12"/>
  <c r="CS37" i="12"/>
  <c r="CJ37" i="12"/>
  <c r="CF37" i="12"/>
  <c r="CR37" i="12"/>
  <c r="CO37" i="12"/>
  <c r="CI37" i="12"/>
  <c r="CG37" i="12"/>
  <c r="CE37" i="12"/>
  <c r="CM37" i="12"/>
  <c r="T75" i="11"/>
  <c r="T79" i="11" s="1"/>
  <c r="CJ76" i="12"/>
  <c r="CJ79" i="12" s="1"/>
  <c r="CF76" i="12"/>
  <c r="CO76" i="12"/>
  <c r="CF75" i="12"/>
  <c r="CF79" i="12" s="1"/>
  <c r="CO75" i="12"/>
  <c r="AF75" i="9"/>
  <c r="AF79" i="9" s="1"/>
  <c r="AN77" i="9"/>
  <c r="N77" i="9"/>
  <c r="N79" i="9" s="1"/>
  <c r="AS77" i="9"/>
  <c r="AD77" i="9"/>
  <c r="X77" i="9"/>
  <c r="X79" i="9" s="1"/>
  <c r="AW37" i="9"/>
  <c r="AR37" i="9"/>
  <c r="AN37" i="9"/>
  <c r="AH37" i="9"/>
  <c r="AD37" i="9"/>
  <c r="T37" i="9"/>
  <c r="Q37" i="9"/>
  <c r="BB37" i="9"/>
  <c r="AY37" i="9"/>
  <c r="AT37" i="9"/>
  <c r="AP37" i="9"/>
  <c r="AF37" i="9"/>
  <c r="AB37" i="9"/>
  <c r="X37" i="9"/>
  <c r="N37" i="9"/>
  <c r="M37" i="9"/>
  <c r="AZ37" i="9"/>
  <c r="AQ37" i="9"/>
  <c r="AJ37" i="9"/>
  <c r="AC37" i="9"/>
  <c r="S37" i="9"/>
  <c r="P37" i="9"/>
  <c r="AX37" i="9"/>
  <c r="AO37" i="9"/>
  <c r="AA37" i="9"/>
  <c r="AU37" i="9"/>
  <c r="AL37" i="9"/>
  <c r="AG37" i="9"/>
  <c r="Y37" i="9"/>
  <c r="W37" i="9"/>
  <c r="AS37" i="9"/>
  <c r="AE37" i="9"/>
  <c r="U37" i="9"/>
  <c r="AL75" i="14"/>
  <c r="AA76" i="14"/>
  <c r="Q76" i="14"/>
  <c r="R75" i="14"/>
  <c r="BG76" i="3"/>
  <c r="AE76" i="9"/>
  <c r="AE79" i="9" s="1"/>
  <c r="AO76" i="9"/>
  <c r="AU76" i="9"/>
  <c r="AU79" i="9" s="1"/>
  <c r="U75" i="14"/>
  <c r="U79" i="14" s="1"/>
  <c r="BG75" i="14"/>
  <c r="BG79" i="14" s="1"/>
  <c r="AH75" i="14"/>
  <c r="AH79" i="14" s="1"/>
  <c r="AV75" i="14"/>
  <c r="AR77" i="9"/>
  <c r="W76" i="9"/>
  <c r="W79" i="9" s="1"/>
  <c r="BK77" i="14"/>
  <c r="BK79" i="14" s="1"/>
  <c r="AV37" i="14"/>
  <c r="AY79" i="14"/>
  <c r="V77" i="14"/>
  <c r="AZ77" i="14"/>
  <c r="AO77" i="14"/>
  <c r="N77" i="14"/>
  <c r="AL77" i="14"/>
  <c r="AI77" i="14"/>
  <c r="AS77" i="14"/>
  <c r="BF77" i="14"/>
  <c r="BL35" i="3"/>
  <c r="BM35" i="3"/>
  <c r="BG77" i="3"/>
  <c r="BN77" i="3"/>
  <c r="BK77" i="3"/>
  <c r="BQ76" i="3"/>
  <c r="BF76" i="3"/>
  <c r="BB35" i="9"/>
  <c r="AW35" i="9"/>
  <c r="AR35" i="9"/>
  <c r="AN35" i="9"/>
  <c r="AH35" i="9"/>
  <c r="AD35" i="9"/>
  <c r="X35" i="9"/>
  <c r="Q35" i="9"/>
  <c r="N35" i="9"/>
  <c r="M35" i="9"/>
  <c r="AY35" i="9"/>
  <c r="AT35" i="9"/>
  <c r="AP35" i="9"/>
  <c r="AF35" i="9"/>
  <c r="AB35" i="9"/>
  <c r="T35" i="9"/>
  <c r="AZ35" i="9"/>
  <c r="AQ35" i="9"/>
  <c r="AC35" i="9"/>
  <c r="AX35" i="9"/>
  <c r="AO35" i="9"/>
  <c r="AJ35" i="9"/>
  <c r="AA35" i="9"/>
  <c r="Y35" i="9"/>
  <c r="AU35" i="9"/>
  <c r="AG35" i="9"/>
  <c r="W35" i="9"/>
  <c r="U35" i="9"/>
  <c r="P35" i="9"/>
  <c r="AS35" i="9"/>
  <c r="AE35" i="9"/>
  <c r="AL35" i="9"/>
  <c r="S35" i="9"/>
  <c r="U37" i="14"/>
  <c r="V76" i="14"/>
  <c r="AZ76" i="14"/>
  <c r="AO76" i="14"/>
  <c r="AO79" i="14" s="1"/>
  <c r="N76" i="14"/>
  <c r="AL76" i="14"/>
  <c r="BN76" i="14"/>
  <c r="AG76" i="14"/>
  <c r="AT76" i="14"/>
  <c r="BH76" i="14"/>
  <c r="Z37" i="14"/>
  <c r="AS37" i="14"/>
  <c r="S37" i="14"/>
  <c r="AL37" i="14"/>
  <c r="BM37" i="14"/>
  <c r="T37" i="14"/>
  <c r="AU37" i="14"/>
  <c r="BQ75" i="3"/>
  <c r="BQ79" i="3" s="1"/>
  <c r="BF75" i="3"/>
  <c r="BF79" i="3" s="1"/>
  <c r="S77" i="5"/>
  <c r="S75" i="5"/>
  <c r="BG35" i="5"/>
  <c r="AP35" i="5"/>
  <c r="X35" i="5"/>
  <c r="BM77" i="5"/>
  <c r="M77" i="5"/>
  <c r="AA77" i="5"/>
  <c r="BH77" i="5"/>
  <c r="CA77" i="5"/>
  <c r="X77" i="5"/>
  <c r="X79" i="5" s="1"/>
  <c r="AX77" i="5"/>
  <c r="BS77" i="5"/>
  <c r="Y77" i="5"/>
  <c r="AP77" i="5"/>
  <c r="BF77" i="5"/>
  <c r="BX77" i="5"/>
  <c r="BM76" i="5"/>
  <c r="BH76" i="5"/>
  <c r="AX76" i="5"/>
  <c r="AX79" i="5" s="1"/>
  <c r="BS76" i="5"/>
  <c r="Y76" i="5"/>
  <c r="Y79" i="5" s="1"/>
  <c r="BF76" i="5"/>
  <c r="BF79" i="5" s="1"/>
  <c r="BX76" i="5"/>
  <c r="BX79" i="5" s="1"/>
  <c r="CC37" i="5"/>
  <c r="BW37" i="5"/>
  <c r="BS37" i="5"/>
  <c r="BO37" i="5"/>
  <c r="BJ37" i="5"/>
  <c r="BF37" i="5"/>
  <c r="BB37" i="5"/>
  <c r="AZ37" i="5"/>
  <c r="AR37" i="5"/>
  <c r="AP37" i="5"/>
  <c r="AL37" i="5"/>
  <c r="AH37" i="5"/>
  <c r="BZ37" i="5"/>
  <c r="BU37" i="5"/>
  <c r="CD37" i="5"/>
  <c r="BT37" i="5"/>
  <c r="BN37" i="5"/>
  <c r="BK37" i="5"/>
  <c r="AV37" i="5"/>
  <c r="AO37" i="5"/>
  <c r="AJ37" i="5"/>
  <c r="AC37" i="5"/>
  <c r="Z37" i="5"/>
  <c r="S37" i="5"/>
  <c r="O37" i="5"/>
  <c r="BM37" i="5"/>
  <c r="BI37" i="5"/>
  <c r="AS37" i="5"/>
  <c r="AN37" i="5"/>
  <c r="R37" i="5"/>
  <c r="AD37" i="5"/>
  <c r="W37" i="5"/>
  <c r="T37" i="5"/>
  <c r="BR37" i="5"/>
  <c r="AU37" i="5"/>
  <c r="AI37" i="5"/>
  <c r="Y37" i="5"/>
  <c r="N37" i="5"/>
  <c r="AA37" i="5"/>
  <c r="BX37" i="5"/>
  <c r="BQ37" i="5"/>
  <c r="BH37" i="5"/>
  <c r="BD37" i="5"/>
  <c r="AY37" i="5"/>
  <c r="AM37" i="5"/>
  <c r="AG37" i="5"/>
  <c r="X37" i="5"/>
  <c r="U37" i="5"/>
  <c r="Q37" i="5"/>
  <c r="M37" i="5"/>
  <c r="CA37" i="5"/>
  <c r="BV37" i="5"/>
  <c r="BP37" i="5"/>
  <c r="BG37" i="5"/>
  <c r="BC37" i="5"/>
  <c r="AX37" i="5"/>
  <c r="AK37" i="5"/>
  <c r="AF37" i="5"/>
  <c r="P37" i="5"/>
  <c r="BK35" i="5"/>
  <c r="R35" i="5"/>
  <c r="CC76" i="5"/>
  <c r="AC76" i="5"/>
  <c r="AR76" i="5"/>
  <c r="M76" i="5"/>
  <c r="AV35" i="5"/>
  <c r="AI76" i="5"/>
  <c r="AI79" i="5" s="1"/>
  <c r="AK35" i="5"/>
  <c r="AM35" i="5"/>
  <c r="AS77" i="5"/>
  <c r="AS79" i="5" s="1"/>
  <c r="M75" i="5"/>
  <c r="BN35" i="5"/>
  <c r="AJ35" i="5"/>
  <c r="Q35" i="5"/>
  <c r="BQ75" i="5"/>
  <c r="BQ79" i="5" s="1"/>
  <c r="T75" i="5"/>
  <c r="AP75" i="5"/>
  <c r="AP79" i="5" s="1"/>
  <c r="BK75" i="5"/>
  <c r="BK79" i="5" s="1"/>
  <c r="CA75" i="5"/>
  <c r="Z75" i="5"/>
  <c r="Z79" i="5" s="1"/>
  <c r="BD75" i="5"/>
  <c r="BD79" i="5" s="1"/>
  <c r="BW75" i="5"/>
  <c r="AA75" i="5"/>
  <c r="AN75" i="5"/>
  <c r="AN79" i="5" s="1"/>
  <c r="BT75" i="5"/>
  <c r="BT79" i="5" s="1"/>
  <c r="BH35" i="5"/>
  <c r="T35" i="5"/>
  <c r="BD35" i="5"/>
  <c r="AY75" i="3"/>
  <c r="P77" i="3"/>
  <c r="U77" i="3"/>
  <c r="AD77" i="3"/>
  <c r="Y77" i="3"/>
  <c r="BB77" i="3"/>
  <c r="AM35" i="3"/>
  <c r="BG35" i="3"/>
  <c r="V35" i="3"/>
  <c r="X35" i="3"/>
  <c r="AU35" i="3"/>
  <c r="U79" i="3"/>
  <c r="AM75" i="3"/>
  <c r="BB75" i="3"/>
  <c r="AH75" i="3"/>
  <c r="BA75" i="3"/>
  <c r="V76" i="3"/>
  <c r="AL76" i="3"/>
  <c r="AU76" i="3"/>
  <c r="AP76" i="3"/>
  <c r="AB77" i="3"/>
  <c r="AI77" i="3"/>
  <c r="AC77" i="3"/>
  <c r="AP77" i="3"/>
  <c r="U35" i="3"/>
  <c r="AQ35" i="3"/>
  <c r="Y35" i="3"/>
  <c r="AA35" i="3"/>
  <c r="AT35" i="3"/>
  <c r="AZ35" i="3"/>
  <c r="I13" i="3"/>
  <c r="P76" i="3"/>
  <c r="X75" i="3"/>
  <c r="V75" i="3"/>
  <c r="AZ75" i="3"/>
  <c r="AB75" i="3"/>
  <c r="AA75" i="3"/>
  <c r="AL75" i="3"/>
  <c r="AK75" i="3"/>
  <c r="AD76" i="3"/>
  <c r="Z76" i="3"/>
  <c r="AT76" i="3"/>
  <c r="AZ76" i="3"/>
  <c r="BB76" i="3"/>
  <c r="BA76" i="3"/>
  <c r="AC76" i="3"/>
  <c r="AQ76" i="3"/>
  <c r="AL77" i="3"/>
  <c r="V77" i="3"/>
  <c r="AQ77" i="3"/>
  <c r="AA77" i="3"/>
  <c r="AM77" i="3"/>
  <c r="AN77" i="3"/>
  <c r="AK77" i="3"/>
  <c r="Z35" i="3"/>
  <c r="BI35" i="3"/>
  <c r="AV35" i="3"/>
  <c r="P35" i="3"/>
  <c r="Q35" i="3"/>
  <c r="AX35" i="3"/>
  <c r="AK35" i="3"/>
  <c r="BD35" i="3"/>
  <c r="O76" i="3"/>
  <c r="BD77" i="3"/>
  <c r="Z77" i="3"/>
  <c r="AZ77" i="3"/>
  <c r="AW77" i="3"/>
  <c r="M35" i="3"/>
  <c r="AC35" i="3"/>
  <c r="AW35" i="3"/>
  <c r="I49" i="3"/>
  <c r="I5" i="3"/>
  <c r="AV75" i="3"/>
  <c r="BD75" i="3"/>
  <c r="X76" i="3"/>
  <c r="O77" i="3"/>
  <c r="AY77" i="3"/>
  <c r="AH77" i="3"/>
  <c r="BA77" i="3"/>
  <c r="AS35" i="3"/>
  <c r="BB35" i="3"/>
  <c r="BC36" i="3"/>
  <c r="AW36" i="3"/>
  <c r="AS36" i="3"/>
  <c r="AK36" i="3"/>
  <c r="AH36" i="3"/>
  <c r="AF36" i="3"/>
  <c r="AC36" i="3"/>
  <c r="Y36" i="3"/>
  <c r="U36" i="3"/>
  <c r="S36" i="3"/>
  <c r="O36" i="3"/>
  <c r="BI36" i="3"/>
  <c r="BG36" i="3"/>
  <c r="BB36" i="3"/>
  <c r="AV36" i="3"/>
  <c r="AQ36" i="3"/>
  <c r="AN36" i="3"/>
  <c r="AB36" i="3"/>
  <c r="X36" i="3"/>
  <c r="M36" i="3"/>
  <c r="BF36" i="3"/>
  <c r="AP36" i="3"/>
  <c r="AM36" i="3"/>
  <c r="AZ36" i="3"/>
  <c r="AT36" i="3"/>
  <c r="P36" i="3"/>
  <c r="BD36" i="3"/>
  <c r="AX36" i="3"/>
  <c r="AL36" i="3"/>
  <c r="AI36" i="3"/>
  <c r="AD36" i="3"/>
  <c r="V36" i="3"/>
  <c r="BA36" i="3"/>
  <c r="AU36" i="3"/>
  <c r="AA36" i="3"/>
  <c r="Q36" i="3"/>
  <c r="Z36" i="3"/>
  <c r="I63" i="3"/>
  <c r="I54" i="3"/>
  <c r="I20" i="3"/>
  <c r="BI37" i="3"/>
  <c r="BF37" i="3"/>
  <c r="BB37" i="3"/>
  <c r="AU37" i="3"/>
  <c r="AP37" i="3"/>
  <c r="AK37" i="3"/>
  <c r="AD37" i="3"/>
  <c r="Z37" i="3"/>
  <c r="P37" i="3"/>
  <c r="M37" i="3"/>
  <c r="BA37" i="3"/>
  <c r="AX37" i="3"/>
  <c r="AT37" i="3"/>
  <c r="AN37" i="3"/>
  <c r="AI37" i="3"/>
  <c r="AC37" i="3"/>
  <c r="Y37" i="3"/>
  <c r="V37" i="3"/>
  <c r="O37" i="3"/>
  <c r="AZ37" i="3"/>
  <c r="AS37" i="3"/>
  <c r="AH37" i="3"/>
  <c r="X37" i="3"/>
  <c r="U37" i="3"/>
  <c r="BC37" i="3"/>
  <c r="AL37" i="3"/>
  <c r="AF37" i="3"/>
  <c r="Q37" i="3"/>
  <c r="BD37" i="3"/>
  <c r="AW37" i="3"/>
  <c r="AM37" i="3"/>
  <c r="AB37" i="3"/>
  <c r="BG37" i="3"/>
  <c r="AV37" i="3"/>
  <c r="AQ37" i="3"/>
  <c r="AA37" i="3"/>
  <c r="S37" i="3"/>
  <c r="AC75" i="3"/>
  <c r="Y75" i="3"/>
  <c r="Z75" i="3"/>
  <c r="AI75" i="3"/>
  <c r="AI79" i="3" s="1"/>
  <c r="AX75" i="3"/>
  <c r="AT75" i="3"/>
  <c r="AS75" i="3"/>
  <c r="Q76" i="3"/>
  <c r="AY76" i="3"/>
  <c r="BD76" i="3"/>
  <c r="AH76" i="3"/>
  <c r="AK76" i="3"/>
  <c r="Y76" i="3"/>
  <c r="AA76" i="3"/>
  <c r="Q77" i="3"/>
  <c r="AT77" i="3"/>
  <c r="X77" i="3"/>
  <c r="AX77" i="3"/>
  <c r="BC77" i="3"/>
  <c r="AU77" i="3"/>
  <c r="AV77" i="3"/>
  <c r="AS77" i="3"/>
  <c r="AL35" i="3"/>
  <c r="AH35" i="3"/>
  <c r="O35" i="3"/>
  <c r="BA35" i="3"/>
  <c r="AD35" i="3"/>
  <c r="S35" i="3"/>
  <c r="AI35" i="3"/>
  <c r="BC35" i="3"/>
  <c r="AP35" i="3"/>
  <c r="AN76" i="4"/>
  <c r="S75" i="4"/>
  <c r="S79" i="4" s="1"/>
  <c r="AB75" i="4"/>
  <c r="S77" i="4"/>
  <c r="BF75" i="4"/>
  <c r="BM75" i="4"/>
  <c r="BO75" i="4"/>
  <c r="AE76" i="4"/>
  <c r="BS75" i="4"/>
  <c r="AM75" i="4"/>
  <c r="BR75" i="4"/>
  <c r="BG75" i="4"/>
  <c r="J14" i="4"/>
  <c r="W75" i="4"/>
  <c r="AS75" i="4"/>
  <c r="AE75" i="4"/>
  <c r="AL77" i="4"/>
  <c r="AK76" i="4"/>
  <c r="BT75" i="4"/>
  <c r="AW77" i="4"/>
  <c r="U75" i="4"/>
  <c r="AT76" i="4"/>
  <c r="AZ76" i="4"/>
  <c r="AH76" i="4"/>
  <c r="AH75" i="4"/>
  <c r="BK75" i="4"/>
  <c r="AZ75" i="4"/>
  <c r="AA75" i="4"/>
  <c r="BE75" i="4"/>
  <c r="AI75" i="4"/>
  <c r="AU75" i="4"/>
  <c r="BI75" i="4"/>
  <c r="BH75" i="4"/>
  <c r="AK77" i="4"/>
  <c r="AS77" i="4"/>
  <c r="AR75" i="4"/>
  <c r="BF35" i="4"/>
  <c r="BA76" i="4"/>
  <c r="BK76" i="4"/>
  <c r="Y76" i="4"/>
  <c r="BS76" i="4"/>
  <c r="T75" i="4"/>
  <c r="AE77" i="4"/>
  <c r="AL76" i="4"/>
  <c r="AU77" i="4"/>
  <c r="AL35" i="4"/>
  <c r="AY35" i="4"/>
  <c r="AO35" i="4"/>
  <c r="BC35" i="4"/>
  <c r="BM35" i="4"/>
  <c r="J61" i="4"/>
  <c r="J27" i="4"/>
  <c r="J60" i="4"/>
  <c r="BI77" i="4"/>
  <c r="Z76" i="4"/>
  <c r="AM76" i="4"/>
  <c r="BR76" i="4"/>
  <c r="BT76" i="4"/>
  <c r="AN75" i="4"/>
  <c r="AF75" i="4"/>
  <c r="BN75" i="4"/>
  <c r="AK75" i="4"/>
  <c r="AK79" i="4" s="1"/>
  <c r="AW75" i="4"/>
  <c r="BL75" i="4"/>
  <c r="AN77" i="4"/>
  <c r="AT77" i="4"/>
  <c r="BD77" i="4"/>
  <c r="Y77" i="4"/>
  <c r="AR77" i="4"/>
  <c r="BS77" i="4"/>
  <c r="AY77" i="4"/>
  <c r="BU77" i="4"/>
  <c r="AX76" i="4"/>
  <c r="BM76" i="4"/>
  <c r="AU76" i="4"/>
  <c r="BQ76" i="4"/>
  <c r="AC76" i="4"/>
  <c r="AG76" i="4"/>
  <c r="BQ77" i="4"/>
  <c r="AF77" i="4"/>
  <c r="U76" i="4"/>
  <c r="AR35" i="4"/>
  <c r="BL35" i="4"/>
  <c r="BE35" i="4"/>
  <c r="AU35" i="4"/>
  <c r="BT35" i="4"/>
  <c r="AK35" i="4"/>
  <c r="BH35" i="4"/>
  <c r="AT35" i="4"/>
  <c r="BR35" i="4"/>
  <c r="BU36" i="4"/>
  <c r="BQ36" i="4"/>
  <c r="BL36" i="4"/>
  <c r="BG36" i="4"/>
  <c r="BC36" i="4"/>
  <c r="AY36" i="4"/>
  <c r="AS36" i="4"/>
  <c r="AM36" i="4"/>
  <c r="P36" i="4"/>
  <c r="BK36" i="4"/>
  <c r="BF36" i="4"/>
  <c r="AW36" i="4"/>
  <c r="AQ36" i="4"/>
  <c r="AK36" i="4"/>
  <c r="O36" i="4"/>
  <c r="BT36" i="4"/>
  <c r="BO36" i="4"/>
  <c r="BE36" i="4"/>
  <c r="BA36" i="4"/>
  <c r="AU36" i="4"/>
  <c r="AO36" i="4"/>
  <c r="BS36" i="4"/>
  <c r="BN36" i="4"/>
  <c r="BI36" i="4"/>
  <c r="BD36" i="4"/>
  <c r="AZ36" i="4"/>
  <c r="AT36" i="4"/>
  <c r="AN36" i="4"/>
  <c r="BR36" i="4"/>
  <c r="BM36" i="4"/>
  <c r="BH36" i="4"/>
  <c r="AX36" i="4"/>
  <c r="AR36" i="4"/>
  <c r="AL36" i="4"/>
  <c r="Q36" i="4"/>
  <c r="AH77" i="4"/>
  <c r="BT77" i="4"/>
  <c r="W77" i="4"/>
  <c r="AC75" i="4"/>
  <c r="BI35" i="4"/>
  <c r="Q35" i="4"/>
  <c r="BO35" i="4"/>
  <c r="AN35" i="4"/>
  <c r="BT37" i="4"/>
  <c r="BO37" i="4"/>
  <c r="BK37" i="4"/>
  <c r="BH37" i="4"/>
  <c r="BD37" i="4"/>
  <c r="AX37" i="4"/>
  <c r="AR37" i="4"/>
  <c r="AL37" i="4"/>
  <c r="Q37" i="4"/>
  <c r="BQ37" i="4"/>
  <c r="BL37" i="4"/>
  <c r="BE37" i="4"/>
  <c r="AW37" i="4"/>
  <c r="AQ37" i="4"/>
  <c r="AK37" i="4"/>
  <c r="BU37" i="4"/>
  <c r="BI37" i="4"/>
  <c r="BC37" i="4"/>
  <c r="BA37" i="4"/>
  <c r="AU37" i="4"/>
  <c r="AO37" i="4"/>
  <c r="P37" i="4"/>
  <c r="BS37" i="4"/>
  <c r="BN37" i="4"/>
  <c r="BG37" i="4"/>
  <c r="AZ37" i="4"/>
  <c r="AT37" i="4"/>
  <c r="AN37" i="4"/>
  <c r="O37" i="4"/>
  <c r="BR37" i="4"/>
  <c r="BM37" i="4"/>
  <c r="BF37" i="4"/>
  <c r="AY37" i="4"/>
  <c r="AS37" i="4"/>
  <c r="AM37" i="4"/>
  <c r="Z75" i="4"/>
  <c r="BN76" i="4"/>
  <c r="AX75" i="4"/>
  <c r="BU75" i="4"/>
  <c r="AO75" i="4"/>
  <c r="BA75" i="4"/>
  <c r="BQ75" i="4"/>
  <c r="BA77" i="4"/>
  <c r="BG77" i="4"/>
  <c r="BL77" i="4"/>
  <c r="AC77" i="4"/>
  <c r="AZ77" i="4"/>
  <c r="AG77" i="4"/>
  <c r="BC77" i="4"/>
  <c r="BF77" i="4"/>
  <c r="AA76" i="4"/>
  <c r="AI76" i="4"/>
  <c r="BG76" i="4"/>
  <c r="AW76" i="4"/>
  <c r="S76" i="4"/>
  <c r="BE76" i="4"/>
  <c r="BI76" i="4"/>
  <c r="U77" i="4"/>
  <c r="T77" i="4"/>
  <c r="AX35" i="4"/>
  <c r="BQ35" i="4"/>
  <c r="AM35" i="4"/>
  <c r="BN35" i="4"/>
  <c r="BA35" i="4"/>
  <c r="AQ35" i="4"/>
  <c r="BK35" i="4"/>
  <c r="AZ35" i="4"/>
  <c r="AX77" i="4"/>
  <c r="V77" i="4"/>
  <c r="BO77" i="4"/>
  <c r="BM77" i="4"/>
  <c r="BU76" i="4"/>
  <c r="AQ76" i="4"/>
  <c r="AY76" i="4"/>
  <c r="O35" i="4"/>
  <c r="J13" i="4"/>
  <c r="AL75" i="4"/>
  <c r="Z77" i="4"/>
  <c r="BF76" i="4"/>
  <c r="BD76" i="4"/>
  <c r="AB76" i="4"/>
  <c r="AF76" i="4"/>
  <c r="BH76" i="4"/>
  <c r="Y75" i="4"/>
  <c r="AY75" i="4"/>
  <c r="V75" i="4"/>
  <c r="AT75" i="4"/>
  <c r="AQ75" i="4"/>
  <c r="BC75" i="4"/>
  <c r="BD75" i="4"/>
  <c r="AB77" i="4"/>
  <c r="AO77" i="4"/>
  <c r="AQ77" i="4"/>
  <c r="BR77" i="4"/>
  <c r="AI77" i="4"/>
  <c r="BE77" i="4"/>
  <c r="AM77" i="4"/>
  <c r="BH77" i="4"/>
  <c r="BN77" i="4"/>
  <c r="AR76" i="4"/>
  <c r="BO76" i="4"/>
  <c r="BC76" i="4"/>
  <c r="AO76" i="4"/>
  <c r="AS76" i="4"/>
  <c r="BL76" i="4"/>
  <c r="AG75" i="4"/>
  <c r="W76" i="4"/>
  <c r="BK77" i="4"/>
  <c r="AA77" i="4"/>
  <c r="T76" i="4"/>
  <c r="BD35" i="4"/>
  <c r="P35" i="4"/>
  <c r="AS35" i="4"/>
  <c r="BS35" i="4"/>
  <c r="BG35" i="4"/>
  <c r="AW35" i="4"/>
  <c r="BU35" i="4"/>
  <c r="I75" i="13"/>
  <c r="I36" i="13"/>
  <c r="I76" i="13"/>
  <c r="I77" i="13"/>
  <c r="H37" i="13"/>
  <c r="H76" i="13"/>
  <c r="H36" i="13"/>
  <c r="AK39" i="13" s="1"/>
  <c r="H75" i="13"/>
  <c r="H77" i="13"/>
  <c r="H35" i="13"/>
  <c r="AC39" i="13" s="1"/>
  <c r="I4" i="11"/>
  <c r="AG36" i="11"/>
  <c r="AH36" i="11"/>
  <c r="AH35" i="11"/>
  <c r="S35" i="11"/>
  <c r="AH37" i="11"/>
  <c r="AG37" i="11"/>
  <c r="E79" i="11"/>
  <c r="I59" i="11"/>
  <c r="I24" i="11"/>
  <c r="I5" i="11"/>
  <c r="T35" i="11"/>
  <c r="S37" i="11"/>
  <c r="T37" i="11"/>
  <c r="S36" i="11"/>
  <c r="T36" i="11"/>
  <c r="I63" i="11"/>
  <c r="I49" i="11"/>
  <c r="I15" i="11"/>
  <c r="I52" i="11"/>
  <c r="F76" i="11"/>
  <c r="I67" i="11"/>
  <c r="I47" i="11"/>
  <c r="I17" i="11"/>
  <c r="I6" i="11"/>
  <c r="I19" i="11"/>
  <c r="I64" i="11"/>
  <c r="I45" i="11"/>
  <c r="F77" i="11"/>
  <c r="I26" i="11"/>
  <c r="I13" i="11"/>
  <c r="I54" i="11"/>
  <c r="I20" i="11"/>
  <c r="I62" i="11"/>
  <c r="I27" i="11"/>
  <c r="F37" i="11"/>
  <c r="I60" i="11"/>
  <c r="I14" i="11"/>
  <c r="I57" i="11"/>
  <c r="I21" i="11"/>
  <c r="I58" i="11"/>
  <c r="I22" i="11"/>
  <c r="F36" i="11"/>
  <c r="I7" i="11"/>
  <c r="I55" i="11"/>
  <c r="I9" i="11"/>
  <c r="I61" i="11"/>
  <c r="F75" i="11"/>
  <c r="I44" i="11"/>
  <c r="I10" i="11"/>
  <c r="E39" i="11"/>
  <c r="I53" i="11"/>
  <c r="I18" i="11"/>
  <c r="I12" i="11"/>
  <c r="I23" i="11"/>
  <c r="I50" i="11"/>
  <c r="I66" i="11"/>
  <c r="I46" i="11"/>
  <c r="F35" i="11"/>
  <c r="I12" i="12"/>
  <c r="I55" i="12"/>
  <c r="I10" i="12"/>
  <c r="I15" i="12"/>
  <c r="I61" i="12"/>
  <c r="I27" i="12"/>
  <c r="I18" i="12"/>
  <c r="I49" i="12"/>
  <c r="I60" i="12"/>
  <c r="I58" i="12"/>
  <c r="I59" i="12"/>
  <c r="I24" i="12"/>
  <c r="I17" i="12"/>
  <c r="I50" i="12"/>
  <c r="I6" i="12"/>
  <c r="I66" i="12"/>
  <c r="I57" i="12"/>
  <c r="F77" i="12"/>
  <c r="I46" i="12"/>
  <c r="I22" i="12"/>
  <c r="I7" i="12"/>
  <c r="I45" i="12"/>
  <c r="I26" i="12"/>
  <c r="I53" i="12"/>
  <c r="F35" i="12"/>
  <c r="I23" i="12"/>
  <c r="F76" i="12"/>
  <c r="I52" i="12"/>
  <c r="I64" i="12"/>
  <c r="F37" i="12"/>
  <c r="I21" i="12"/>
  <c r="I62" i="12"/>
  <c r="I47" i="12"/>
  <c r="I63" i="12"/>
  <c r="I54" i="12"/>
  <c r="F75" i="12"/>
  <c r="I44" i="12"/>
  <c r="I20" i="12"/>
  <c r="I13" i="12"/>
  <c r="I5" i="12"/>
  <c r="E39" i="12"/>
  <c r="E79" i="12"/>
  <c r="I9" i="12"/>
  <c r="I14" i="12"/>
  <c r="I19" i="12"/>
  <c r="I67" i="12"/>
  <c r="F36" i="12"/>
  <c r="E39" i="9"/>
  <c r="H77" i="9" s="1"/>
  <c r="I64" i="9"/>
  <c r="I67" i="9"/>
  <c r="F36" i="9"/>
  <c r="I14" i="9"/>
  <c r="I53" i="9"/>
  <c r="I66" i="9"/>
  <c r="I57" i="9"/>
  <c r="F77" i="9"/>
  <c r="I46" i="9"/>
  <c r="I22" i="9"/>
  <c r="I13" i="9"/>
  <c r="I5" i="9"/>
  <c r="I55" i="9"/>
  <c r="I21" i="9"/>
  <c r="I58" i="9"/>
  <c r="I60" i="9"/>
  <c r="I19" i="9"/>
  <c r="I63" i="9"/>
  <c r="I54" i="9"/>
  <c r="F75" i="9"/>
  <c r="I44" i="9"/>
  <c r="I20" i="9"/>
  <c r="I12" i="9"/>
  <c r="I4" i="9"/>
  <c r="F37" i="9"/>
  <c r="F39" i="9" s="1"/>
  <c r="I35" i="9" s="1"/>
  <c r="I45" i="9"/>
  <c r="I47" i="9"/>
  <c r="I50" i="9"/>
  <c r="I61" i="9"/>
  <c r="F76" i="9"/>
  <c r="I52" i="9"/>
  <c r="I27" i="9"/>
  <c r="I18" i="9"/>
  <c r="I10" i="9"/>
  <c r="E79" i="9"/>
  <c r="I9" i="9"/>
  <c r="I23" i="9"/>
  <c r="I26" i="9"/>
  <c r="I62" i="9"/>
  <c r="I6" i="9"/>
  <c r="I12" i="14"/>
  <c r="I57" i="14"/>
  <c r="F77" i="14"/>
  <c r="I53" i="14"/>
  <c r="I6" i="14"/>
  <c r="I44" i="14"/>
  <c r="I13" i="14"/>
  <c r="I55" i="14"/>
  <c r="I54" i="14"/>
  <c r="I5" i="14"/>
  <c r="I47" i="14"/>
  <c r="F37" i="14"/>
  <c r="I24" i="14"/>
  <c r="I26" i="14"/>
  <c r="F75" i="14"/>
  <c r="I7" i="14"/>
  <c r="I50" i="14"/>
  <c r="I14" i="14"/>
  <c r="E79" i="14"/>
  <c r="I61" i="14"/>
  <c r="I52" i="14"/>
  <c r="F76" i="14"/>
  <c r="I22" i="14"/>
  <c r="E39" i="14"/>
  <c r="H37" i="14" s="1"/>
  <c r="I62" i="14"/>
  <c r="I18" i="14"/>
  <c r="F36" i="14"/>
  <c r="I20" i="14"/>
  <c r="I21" i="14"/>
  <c r="I23" i="14"/>
  <c r="I45" i="14"/>
  <c r="I4" i="14"/>
  <c r="F75" i="3"/>
  <c r="I44" i="3"/>
  <c r="I55" i="3"/>
  <c r="I21" i="3"/>
  <c r="I58" i="3"/>
  <c r="I60" i="3"/>
  <c r="I19" i="3"/>
  <c r="I61" i="3"/>
  <c r="F76" i="3"/>
  <c r="I52" i="3"/>
  <c r="I27" i="3"/>
  <c r="I18" i="3"/>
  <c r="I12" i="3"/>
  <c r="I4" i="3"/>
  <c r="E39" i="3"/>
  <c r="I45" i="3"/>
  <c r="I47" i="3"/>
  <c r="I50" i="3"/>
  <c r="F37" i="3"/>
  <c r="I59" i="3"/>
  <c r="I24" i="3"/>
  <c r="I17" i="3"/>
  <c r="I10" i="3"/>
  <c r="E79" i="3"/>
  <c r="I9" i="3"/>
  <c r="I23" i="3"/>
  <c r="I26" i="3"/>
  <c r="I62" i="3"/>
  <c r="I6" i="3"/>
  <c r="I66" i="3"/>
  <c r="F77" i="3"/>
  <c r="I57" i="3"/>
  <c r="I46" i="3"/>
  <c r="I22" i="3"/>
  <c r="I15" i="3"/>
  <c r="I7" i="3"/>
  <c r="I64" i="3"/>
  <c r="I67" i="3"/>
  <c r="F36" i="3"/>
  <c r="I14" i="3"/>
  <c r="I53" i="3"/>
  <c r="F35" i="3"/>
  <c r="J66" i="4"/>
  <c r="F77" i="4"/>
  <c r="J57" i="4"/>
  <c r="J46" i="4"/>
  <c r="J22" i="4"/>
  <c r="J5" i="4"/>
  <c r="E39" i="4"/>
  <c r="J19" i="4"/>
  <c r="J64" i="4"/>
  <c r="J21" i="4"/>
  <c r="J47" i="4"/>
  <c r="J17" i="4"/>
  <c r="J63" i="4"/>
  <c r="J54" i="4"/>
  <c r="J44" i="4"/>
  <c r="F75" i="4"/>
  <c r="J20" i="4"/>
  <c r="J12" i="4"/>
  <c r="J4" i="4"/>
  <c r="F37" i="4"/>
  <c r="J45" i="4"/>
  <c r="F36" i="4"/>
  <c r="J23" i="4"/>
  <c r="J6" i="4"/>
  <c r="F76" i="4"/>
  <c r="J52" i="4"/>
  <c r="J18" i="4"/>
  <c r="J62" i="4"/>
  <c r="J9" i="4"/>
  <c r="E79" i="4"/>
  <c r="J67" i="4"/>
  <c r="J50" i="4"/>
  <c r="F35" i="4"/>
  <c r="J59" i="4"/>
  <c r="J49" i="4"/>
  <c r="J24" i="4"/>
  <c r="J15" i="4"/>
  <c r="J7" i="4"/>
  <c r="J53" i="4"/>
  <c r="J58" i="4"/>
  <c r="J26" i="4"/>
  <c r="J55" i="4"/>
  <c r="I53" i="5"/>
  <c r="I64" i="5"/>
  <c r="I66" i="5"/>
  <c r="I46" i="5"/>
  <c r="I13" i="5"/>
  <c r="F35" i="5"/>
  <c r="I47" i="5"/>
  <c r="I63" i="5"/>
  <c r="I54" i="5"/>
  <c r="F75" i="5"/>
  <c r="I44" i="5"/>
  <c r="I20" i="5"/>
  <c r="I12" i="5"/>
  <c r="I4" i="5"/>
  <c r="I19" i="5"/>
  <c r="I55" i="5"/>
  <c r="I21" i="5"/>
  <c r="I23" i="5"/>
  <c r="I26" i="5"/>
  <c r="F37" i="5"/>
  <c r="I6" i="5"/>
  <c r="I9" i="5"/>
  <c r="I67" i="5"/>
  <c r="I57" i="5"/>
  <c r="F77" i="5"/>
  <c r="I22" i="5"/>
  <c r="I5" i="5"/>
  <c r="H77" i="5"/>
  <c r="E79" i="5"/>
  <c r="I60" i="5"/>
  <c r="I61" i="5"/>
  <c r="F76" i="5"/>
  <c r="I27" i="5"/>
  <c r="I18" i="5"/>
  <c r="I10" i="5"/>
  <c r="H35" i="5"/>
  <c r="E39" i="5"/>
  <c r="I62" i="5"/>
  <c r="I17" i="5"/>
  <c r="I45" i="5"/>
  <c r="F36" i="5"/>
  <c r="I14" i="5"/>
  <c r="H7" i="10"/>
  <c r="E77" i="10"/>
  <c r="DC57" i="10"/>
  <c r="CY57" i="10"/>
  <c r="DB57" i="10"/>
  <c r="CX57" i="10"/>
  <c r="CV57" i="10"/>
  <c r="CR57" i="10"/>
  <c r="CO57" i="10"/>
  <c r="CK57" i="10"/>
  <c r="DA57" i="10"/>
  <c r="CS57" i="10"/>
  <c r="CN57" i="10"/>
  <c r="CH57" i="10"/>
  <c r="CD57" i="10"/>
  <c r="CT57" i="10"/>
  <c r="CL57" i="10"/>
  <c r="CE57" i="10"/>
  <c r="DD57" i="10"/>
  <c r="CJ57" i="10"/>
  <c r="CC57" i="10"/>
  <c r="BW57" i="10"/>
  <c r="BL57" i="10"/>
  <c r="BF57" i="10"/>
  <c r="CZ57" i="10"/>
  <c r="CP57" i="10"/>
  <c r="CB57" i="10"/>
  <c r="BV57" i="10"/>
  <c r="CM57" i="10"/>
  <c r="BZ57" i="10"/>
  <c r="BU57" i="10"/>
  <c r="BP57" i="10"/>
  <c r="BK57" i="10"/>
  <c r="BG57" i="10"/>
  <c r="BA57" i="10"/>
  <c r="AT57" i="10"/>
  <c r="AR57" i="10"/>
  <c r="AN57" i="10"/>
  <c r="CG57" i="10"/>
  <c r="BT57" i="10"/>
  <c r="BR57" i="10"/>
  <c r="BM57" i="10"/>
  <c r="BH57" i="10"/>
  <c r="AW57" i="10"/>
  <c r="BY57" i="10"/>
  <c r="BD57" i="10"/>
  <c r="AY57" i="10"/>
  <c r="AU57" i="10"/>
  <c r="AP57" i="10"/>
  <c r="AE57" i="10"/>
  <c r="CF57" i="10"/>
  <c r="BE57" i="10"/>
  <c r="AZ57" i="10"/>
  <c r="AO57" i="10"/>
  <c r="AI57" i="10"/>
  <c r="AF57" i="10"/>
  <c r="Z57" i="10"/>
  <c r="V57" i="10"/>
  <c r="Q57" i="10"/>
  <c r="BQ57" i="10"/>
  <c r="AV57" i="10"/>
  <c r="AL57" i="10"/>
  <c r="AC57" i="10"/>
  <c r="X57" i="10"/>
  <c r="S57" i="10"/>
  <c r="O57" i="10"/>
  <c r="DB64" i="10"/>
  <c r="CX64" i="10"/>
  <c r="CT64" i="10"/>
  <c r="DA64" i="10"/>
  <c r="CS64" i="10"/>
  <c r="CN64" i="10"/>
  <c r="CJ64" i="10"/>
  <c r="CZ64" i="10"/>
  <c r="DD64" i="10"/>
  <c r="CV64" i="10"/>
  <c r="CM64" i="10"/>
  <c r="CG64" i="10"/>
  <c r="CC64" i="10"/>
  <c r="CU64" i="10"/>
  <c r="CL64" i="10"/>
  <c r="CD64" i="10"/>
  <c r="BW64" i="10"/>
  <c r="DC64" i="10"/>
  <c r="CR64" i="10"/>
  <c r="CK64" i="10"/>
  <c r="CH64" i="10"/>
  <c r="CB64" i="10"/>
  <c r="BZ64" i="10"/>
  <c r="BV64" i="10"/>
  <c r="BR64" i="10"/>
  <c r="BL64" i="10"/>
  <c r="BI64" i="10"/>
  <c r="BE64" i="10"/>
  <c r="CF64" i="10"/>
  <c r="BU64" i="10"/>
  <c r="CE64" i="10"/>
  <c r="BT64" i="10"/>
  <c r="BP64" i="10"/>
  <c r="BF64" i="10"/>
  <c r="AZ64" i="10"/>
  <c r="AT64" i="10"/>
  <c r="AQ64" i="10"/>
  <c r="AM64" i="10"/>
  <c r="CY64" i="10"/>
  <c r="CP64" i="10"/>
  <c r="BM64" i="10"/>
  <c r="BH64" i="10"/>
  <c r="AV64" i="10"/>
  <c r="BY64" i="10"/>
  <c r="BD64" i="10"/>
  <c r="AY64" i="10"/>
  <c r="AO64" i="10"/>
  <c r="AJ64" i="10"/>
  <c r="AE64" i="10"/>
  <c r="X64" i="10"/>
  <c r="CO64" i="10"/>
  <c r="BQ64" i="10"/>
  <c r="BA64" i="10"/>
  <c r="AU64" i="10"/>
  <c r="AP64" i="10"/>
  <c r="AI64" i="10"/>
  <c r="AD64" i="10"/>
  <c r="Z64" i="10"/>
  <c r="U64" i="10"/>
  <c r="S64" i="10"/>
  <c r="O64" i="10"/>
  <c r="BK64" i="10"/>
  <c r="BG64" i="10"/>
  <c r="AL64" i="10"/>
  <c r="W64" i="10"/>
  <c r="Q64" i="10"/>
  <c r="M64" i="10"/>
  <c r="R46" i="10"/>
  <c r="P64" i="10"/>
  <c r="W46" i="10"/>
  <c r="W57" i="10"/>
  <c r="V64" i="10"/>
  <c r="AR46" i="10"/>
  <c r="AL55" i="10"/>
  <c r="AQ57" i="10"/>
  <c r="AV45" i="10"/>
  <c r="AW55" i="10"/>
  <c r="BI57" i="10"/>
  <c r="BP55" i="10"/>
  <c r="BX57" i="10"/>
  <c r="BX64" i="10"/>
  <c r="CU57" i="10"/>
  <c r="H5" i="10"/>
  <c r="H20" i="10"/>
  <c r="H54" i="10"/>
  <c r="DA54" i="10"/>
  <c r="DD54" i="10"/>
  <c r="CZ54" i="10"/>
  <c r="CT54" i="10"/>
  <c r="CM54" i="10"/>
  <c r="CY54" i="10"/>
  <c r="DC54" i="10"/>
  <c r="CR54" i="10"/>
  <c r="CL54" i="10"/>
  <c r="CV54" i="10"/>
  <c r="CK54" i="10"/>
  <c r="CH54" i="10"/>
  <c r="CD54" i="10"/>
  <c r="DB54" i="10"/>
  <c r="CU54" i="10"/>
  <c r="CP54" i="10"/>
  <c r="CJ54" i="10"/>
  <c r="CG54" i="10"/>
  <c r="CC54" i="10"/>
  <c r="BY54" i="10"/>
  <c r="BU54" i="10"/>
  <c r="BQ54" i="10"/>
  <c r="BL54" i="10"/>
  <c r="BH54" i="10"/>
  <c r="BD54" i="10"/>
  <c r="CO54" i="10"/>
  <c r="CF54" i="10"/>
  <c r="BZ54" i="10"/>
  <c r="BT54" i="10"/>
  <c r="CN54" i="10"/>
  <c r="CE54" i="10"/>
  <c r="BX54" i="10"/>
  <c r="BP54" i="10"/>
  <c r="BN54" i="10"/>
  <c r="BE54" i="10"/>
  <c r="AY54" i="10"/>
  <c r="AT54" i="10"/>
  <c r="CX54" i="10"/>
  <c r="CS54" i="10"/>
  <c r="CB54" i="10"/>
  <c r="BW54" i="10"/>
  <c r="BR54" i="10"/>
  <c r="BM54" i="10"/>
  <c r="BG54" i="10"/>
  <c r="AU54" i="10"/>
  <c r="BC54" i="10"/>
  <c r="AZ54" i="10"/>
  <c r="AW54" i="10"/>
  <c r="AQ54" i="10"/>
  <c r="AM54" i="10"/>
  <c r="AI54" i="10"/>
  <c r="AE54" i="10"/>
  <c r="BK54" i="10"/>
  <c r="BF54" i="10"/>
  <c r="AR54" i="10"/>
  <c r="AL54" i="10"/>
  <c r="AJ54" i="10"/>
  <c r="AC54" i="10"/>
  <c r="X54" i="10"/>
  <c r="Q54" i="10"/>
  <c r="BV54" i="10"/>
  <c r="BA54" i="10"/>
  <c r="AO54" i="10"/>
  <c r="AF54" i="10"/>
  <c r="Z54" i="10"/>
  <c r="V54" i="10"/>
  <c r="S54" i="10"/>
  <c r="O54" i="10"/>
  <c r="DD62" i="10"/>
  <c r="CZ62" i="10"/>
  <c r="DC62" i="10"/>
  <c r="CY62" i="10"/>
  <c r="CU62" i="10"/>
  <c r="CP62" i="10"/>
  <c r="CL62" i="10"/>
  <c r="CX62" i="10"/>
  <c r="DB62" i="10"/>
  <c r="CT62" i="10"/>
  <c r="CK62" i="10"/>
  <c r="CE62" i="10"/>
  <c r="CM62" i="10"/>
  <c r="CG62" i="10"/>
  <c r="CB62" i="10"/>
  <c r="BY62" i="10"/>
  <c r="BU62" i="10"/>
  <c r="DA62" i="10"/>
  <c r="CV62" i="10"/>
  <c r="CJ62" i="10"/>
  <c r="CF62" i="10"/>
  <c r="BX62" i="10"/>
  <c r="BT62" i="10"/>
  <c r="BP62" i="10"/>
  <c r="BL62" i="10"/>
  <c r="BG62" i="10"/>
  <c r="BC62" i="10"/>
  <c r="CS62" i="10"/>
  <c r="CR62" i="10"/>
  <c r="CH62" i="10"/>
  <c r="BZ62" i="10"/>
  <c r="BQ62" i="10"/>
  <c r="BM62" i="10"/>
  <c r="BI62" i="10"/>
  <c r="BD62" i="10"/>
  <c r="AT62" i="10"/>
  <c r="AO62" i="10"/>
  <c r="BR62" i="10"/>
  <c r="BN62" i="10"/>
  <c r="BH62" i="10"/>
  <c r="CO62" i="10"/>
  <c r="CD62" i="10"/>
  <c r="BW62" i="10"/>
  <c r="BE62" i="10"/>
  <c r="AZ62" i="10"/>
  <c r="AV62" i="10"/>
  <c r="AR62" i="10"/>
  <c r="AM62" i="10"/>
  <c r="AH62" i="10"/>
  <c r="AE62" i="10"/>
  <c r="BK62" i="10"/>
  <c r="AP62" i="10"/>
  <c r="AJ62" i="10"/>
  <c r="AA62" i="10"/>
  <c r="W62" i="10"/>
  <c r="S62" i="10"/>
  <c r="O62" i="10"/>
  <c r="M62" i="10"/>
  <c r="BF62" i="10"/>
  <c r="BA62" i="10"/>
  <c r="AW62" i="10"/>
  <c r="AL62" i="10"/>
  <c r="AD62" i="10"/>
  <c r="Y62" i="10"/>
  <c r="U62" i="10"/>
  <c r="Q62" i="10"/>
  <c r="P44" i="10"/>
  <c r="R45" i="10"/>
  <c r="N53" i="10"/>
  <c r="P54" i="10"/>
  <c r="R55" i="10"/>
  <c r="N62" i="10"/>
  <c r="P63" i="10"/>
  <c r="R64" i="10"/>
  <c r="W44" i="10"/>
  <c r="X45" i="10"/>
  <c r="Y46" i="10"/>
  <c r="V53" i="10"/>
  <c r="W54" i="10"/>
  <c r="X55" i="10"/>
  <c r="Y57" i="10"/>
  <c r="V62" i="10"/>
  <c r="W63" i="10"/>
  <c r="Y64" i="10"/>
  <c r="AC45" i="10"/>
  <c r="AC55" i="10"/>
  <c r="AC64" i="10"/>
  <c r="AJ46" i="10"/>
  <c r="AH57" i="10"/>
  <c r="AH64" i="10"/>
  <c r="AN44" i="10"/>
  <c r="AQ45" i="10"/>
  <c r="AR53" i="10"/>
  <c r="AO55" i="10"/>
  <c r="AN62" i="10"/>
  <c r="AN64" i="10"/>
  <c r="AV46" i="10"/>
  <c r="AV63" i="10"/>
  <c r="AZ46" i="10"/>
  <c r="BA55" i="10"/>
  <c r="BA63" i="10"/>
  <c r="BG45" i="10"/>
  <c r="BI53" i="10"/>
  <c r="BC63" i="10"/>
  <c r="BK44" i="10"/>
  <c r="BK53" i="10"/>
  <c r="BP46" i="10"/>
  <c r="BW44" i="10"/>
  <c r="CB55" i="10"/>
  <c r="CL45" i="10"/>
  <c r="CS63" i="10"/>
  <c r="H4" i="10"/>
  <c r="H15" i="10"/>
  <c r="H18" i="10"/>
  <c r="H27" i="10"/>
  <c r="DB50" i="10"/>
  <c r="CX50" i="10"/>
  <c r="DA50" i="10"/>
  <c r="CS50" i="10"/>
  <c r="DD50" i="10"/>
  <c r="CZ50" i="10"/>
  <c r="CV50" i="10"/>
  <c r="CO50" i="10"/>
  <c r="CK50" i="10"/>
  <c r="CN50" i="10"/>
  <c r="CE50" i="10"/>
  <c r="CU50" i="10"/>
  <c r="CM50" i="10"/>
  <c r="CH50" i="10"/>
  <c r="CD50" i="10"/>
  <c r="BZ50" i="10"/>
  <c r="BV50" i="10"/>
  <c r="BR50" i="10"/>
  <c r="BL50" i="10"/>
  <c r="DC50" i="10"/>
  <c r="CL50" i="10"/>
  <c r="CC50" i="10"/>
  <c r="BY50" i="10"/>
  <c r="BT50" i="10"/>
  <c r="CY50" i="10"/>
  <c r="CJ50" i="10"/>
  <c r="CB50" i="10"/>
  <c r="BX50" i="10"/>
  <c r="BH50" i="10"/>
  <c r="BD50" i="10"/>
  <c r="AZ50" i="10"/>
  <c r="AT50" i="10"/>
  <c r="CG50" i="10"/>
  <c r="BW50" i="10"/>
  <c r="BK50" i="10"/>
  <c r="BE50" i="10"/>
  <c r="BA50" i="10"/>
  <c r="CT50" i="10"/>
  <c r="BP50" i="10"/>
  <c r="BN50" i="10"/>
  <c r="BG50" i="10"/>
  <c r="AR50" i="10"/>
  <c r="AN50" i="10"/>
  <c r="AJ50" i="10"/>
  <c r="AE50" i="10"/>
  <c r="CF50" i="10"/>
  <c r="BC50" i="10"/>
  <c r="AQ50" i="10"/>
  <c r="AL50" i="10"/>
  <c r="AH50" i="10"/>
  <c r="AD50" i="10"/>
  <c r="Y50" i="10"/>
  <c r="U50" i="10"/>
  <c r="S50" i="10"/>
  <c r="O50" i="10"/>
  <c r="CP50" i="10"/>
  <c r="BU50" i="10"/>
  <c r="BQ50" i="10"/>
  <c r="BI50" i="10"/>
  <c r="AY50" i="10"/>
  <c r="AV50" i="10"/>
  <c r="AO50" i="10"/>
  <c r="AA50" i="10"/>
  <c r="W50" i="10"/>
  <c r="Q50" i="10"/>
  <c r="M50" i="10"/>
  <c r="E76" i="10"/>
  <c r="DC52" i="10"/>
  <c r="CY52" i="10"/>
  <c r="DB52" i="10"/>
  <c r="CX52" i="10"/>
  <c r="CV52" i="10"/>
  <c r="CR52" i="10"/>
  <c r="DA52" i="10"/>
  <c r="CP52" i="10"/>
  <c r="CL52" i="10"/>
  <c r="DD52" i="10"/>
  <c r="CS52" i="10"/>
  <c r="CM52" i="10"/>
  <c r="CF52" i="10"/>
  <c r="CB52" i="10"/>
  <c r="CB76" i="10" s="1"/>
  <c r="CZ52" i="10"/>
  <c r="CK52" i="10"/>
  <c r="CE52" i="10"/>
  <c r="BW52" i="10"/>
  <c r="BW76" i="10" s="1"/>
  <c r="BL52" i="10"/>
  <c r="CU52" i="10"/>
  <c r="CO52" i="10"/>
  <c r="CD52" i="10"/>
  <c r="BX52" i="10"/>
  <c r="CT52" i="10"/>
  <c r="CN52" i="10"/>
  <c r="CC52" i="10"/>
  <c r="BV52" i="10"/>
  <c r="BQ52" i="10"/>
  <c r="BK52" i="10"/>
  <c r="BI52" i="10"/>
  <c r="BE52" i="10"/>
  <c r="BA52" i="10"/>
  <c r="AT52" i="10"/>
  <c r="CJ52" i="10"/>
  <c r="BZ52" i="10"/>
  <c r="BP52" i="10"/>
  <c r="BN52" i="10"/>
  <c r="BH52" i="10"/>
  <c r="BC52" i="10"/>
  <c r="AW52" i="10"/>
  <c r="CH52" i="10"/>
  <c r="BU52" i="10"/>
  <c r="BF52" i="10"/>
  <c r="AZ52" i="10"/>
  <c r="AU52" i="10"/>
  <c r="AO52" i="10"/>
  <c r="AE52" i="10"/>
  <c r="BY52" i="10"/>
  <c r="BG52" i="10"/>
  <c r="AV52" i="10"/>
  <c r="AP52" i="10"/>
  <c r="AJ52" i="10"/>
  <c r="AF52" i="10"/>
  <c r="Z52" i="10"/>
  <c r="V52" i="10"/>
  <c r="Q52" i="10"/>
  <c r="BM52" i="10"/>
  <c r="AR52" i="10"/>
  <c r="AM52" i="10"/>
  <c r="AH52" i="10"/>
  <c r="AC52" i="10"/>
  <c r="X52" i="10"/>
  <c r="S52" i="10"/>
  <c r="O52" i="10"/>
  <c r="DB60" i="10"/>
  <c r="CX60" i="10"/>
  <c r="DA60" i="10"/>
  <c r="CS60" i="10"/>
  <c r="CN60" i="10"/>
  <c r="CJ60" i="10"/>
  <c r="DD60" i="10"/>
  <c r="CZ60" i="10"/>
  <c r="CT60" i="10"/>
  <c r="CO60" i="10"/>
  <c r="CG60" i="10"/>
  <c r="CC60" i="10"/>
  <c r="DC60" i="10"/>
  <c r="CR60" i="10"/>
  <c r="CL60" i="10"/>
  <c r="CE60" i="10"/>
  <c r="CY60" i="10"/>
  <c r="CK60" i="10"/>
  <c r="CD60" i="10"/>
  <c r="BZ60" i="10"/>
  <c r="BV60" i="10"/>
  <c r="BR60" i="10"/>
  <c r="BL60" i="10"/>
  <c r="BI60" i="10"/>
  <c r="BE60" i="10"/>
  <c r="CB60" i="10"/>
  <c r="BW60" i="10"/>
  <c r="BU60" i="10"/>
  <c r="BQ60" i="10"/>
  <c r="BG60" i="10"/>
  <c r="AZ60" i="10"/>
  <c r="AT60" i="10"/>
  <c r="AQ60" i="10"/>
  <c r="AM60" i="10"/>
  <c r="CV60" i="10"/>
  <c r="CP60" i="10"/>
  <c r="CH60" i="10"/>
  <c r="BT60" i="10"/>
  <c r="BP60" i="10"/>
  <c r="BN60" i="10"/>
  <c r="BH60" i="10"/>
  <c r="AV60" i="10"/>
  <c r="BY60" i="10"/>
  <c r="BK60" i="10"/>
  <c r="BD60" i="10"/>
  <c r="BA60" i="10"/>
  <c r="AP60" i="10"/>
  <c r="AJ60" i="10"/>
  <c r="AE60" i="10"/>
  <c r="AO60" i="10"/>
  <c r="AD60" i="10"/>
  <c r="Y60" i="10"/>
  <c r="U60" i="10"/>
  <c r="S60" i="10"/>
  <c r="O60" i="10"/>
  <c r="CU60" i="10"/>
  <c r="CM60" i="10"/>
  <c r="CF60" i="10"/>
  <c r="BM60" i="10"/>
  <c r="BF60" i="10"/>
  <c r="AU60" i="10"/>
  <c r="AL60" i="10"/>
  <c r="AH60" i="10"/>
  <c r="AA60" i="10"/>
  <c r="W60" i="10"/>
  <c r="Q60" i="10"/>
  <c r="M60" i="10"/>
  <c r="H61" i="10"/>
  <c r="DC61" i="10"/>
  <c r="CY61" i="10"/>
  <c r="DB61" i="10"/>
  <c r="CX61" i="10"/>
  <c r="CV61" i="10"/>
  <c r="CR61" i="10"/>
  <c r="CO61" i="10"/>
  <c r="CK61" i="10"/>
  <c r="DA61" i="10"/>
  <c r="CT61" i="10"/>
  <c r="CM61" i="10"/>
  <c r="CH61" i="10"/>
  <c r="CD61" i="10"/>
  <c r="CU61" i="10"/>
  <c r="CL61" i="10"/>
  <c r="CC61" i="10"/>
  <c r="CS61" i="10"/>
  <c r="CJ61" i="10"/>
  <c r="CG61" i="10"/>
  <c r="CB61" i="10"/>
  <c r="BW61" i="10"/>
  <c r="BL61" i="10"/>
  <c r="BF61" i="10"/>
  <c r="DD61" i="10"/>
  <c r="CP61" i="10"/>
  <c r="CF61" i="10"/>
  <c r="BZ61" i="10"/>
  <c r="BU61" i="10"/>
  <c r="CZ61" i="10"/>
  <c r="CN61" i="10"/>
  <c r="CE61" i="10"/>
  <c r="BY61" i="10"/>
  <c r="BT61" i="10"/>
  <c r="BK61" i="10"/>
  <c r="BE61" i="10"/>
  <c r="BA61" i="10"/>
  <c r="AT61" i="10"/>
  <c r="AR61" i="10"/>
  <c r="AN61" i="10"/>
  <c r="BX61" i="10"/>
  <c r="BH61" i="10"/>
  <c r="AZ61" i="10"/>
  <c r="AW61" i="10"/>
  <c r="BQ61" i="10"/>
  <c r="BN61" i="10"/>
  <c r="BD61" i="10"/>
  <c r="AU61" i="10"/>
  <c r="AO61" i="10"/>
  <c r="AE61" i="10"/>
  <c r="BG61" i="10"/>
  <c r="AY61" i="10"/>
  <c r="AV61" i="10"/>
  <c r="AP61" i="10"/>
  <c r="AH61" i="10"/>
  <c r="AF61" i="10"/>
  <c r="Z61" i="10"/>
  <c r="V61" i="10"/>
  <c r="Q61" i="10"/>
  <c r="BV61" i="10"/>
  <c r="BR61" i="10"/>
  <c r="AL61" i="10"/>
  <c r="AJ61" i="10"/>
  <c r="AC61" i="10"/>
  <c r="X61" i="10"/>
  <c r="S61" i="10"/>
  <c r="O61" i="10"/>
  <c r="M44" i="10"/>
  <c r="M54" i="10"/>
  <c r="M63" i="10"/>
  <c r="R44" i="10"/>
  <c r="N46" i="10"/>
  <c r="P47" i="10"/>
  <c r="R49" i="10"/>
  <c r="N52" i="10"/>
  <c r="P53" i="10"/>
  <c r="R54" i="10"/>
  <c r="N57" i="10"/>
  <c r="P58" i="10"/>
  <c r="R59" i="10"/>
  <c r="N61" i="10"/>
  <c r="P62" i="10"/>
  <c r="R63" i="10"/>
  <c r="P67" i="10"/>
  <c r="Y44" i="10"/>
  <c r="Z45" i="10"/>
  <c r="AA46" i="10"/>
  <c r="U49" i="10"/>
  <c r="V50" i="10"/>
  <c r="W52" i="10"/>
  <c r="X53" i="10"/>
  <c r="Y54" i="10"/>
  <c r="Z55" i="10"/>
  <c r="AA57" i="10"/>
  <c r="U59" i="10"/>
  <c r="V60" i="10"/>
  <c r="W61" i="10"/>
  <c r="X62" i="10"/>
  <c r="Y63" i="10"/>
  <c r="AA64" i="10"/>
  <c r="X67" i="10"/>
  <c r="AF45" i="10"/>
  <c r="AD49" i="10"/>
  <c r="AC53" i="10"/>
  <c r="AF55" i="10"/>
  <c r="AD59" i="10"/>
  <c r="AC62" i="10"/>
  <c r="AF64" i="10"/>
  <c r="AH44" i="10"/>
  <c r="AJ47" i="10"/>
  <c r="AI53" i="10"/>
  <c r="AJ57" i="10"/>
  <c r="AI61" i="10"/>
  <c r="AM46" i="10"/>
  <c r="AQ47" i="10"/>
  <c r="AM50" i="10"/>
  <c r="AQ52" i="10"/>
  <c r="AN54" i="10"/>
  <c r="AQ55" i="10"/>
  <c r="AQ58" i="10"/>
  <c r="AR60" i="10"/>
  <c r="AQ62" i="10"/>
  <c r="AR64" i="10"/>
  <c r="AR67" i="10"/>
  <c r="AU47" i="10"/>
  <c r="AU53" i="10"/>
  <c r="AV59" i="10"/>
  <c r="AW64" i="10"/>
  <c r="AZ49" i="10"/>
  <c r="BF46" i="10"/>
  <c r="BF50" i="10"/>
  <c r="BI54" i="10"/>
  <c r="BC60" i="10"/>
  <c r="BC64" i="10"/>
  <c r="BN45" i="10"/>
  <c r="BP49" i="10"/>
  <c r="BP61" i="10"/>
  <c r="BX60" i="10"/>
  <c r="H22" i="10"/>
  <c r="DB45" i="10"/>
  <c r="CX45" i="10"/>
  <c r="DA45" i="10"/>
  <c r="CS45" i="10"/>
  <c r="DD45" i="10"/>
  <c r="CU45" i="10"/>
  <c r="CO45" i="10"/>
  <c r="CK45" i="10"/>
  <c r="CZ45" i="10"/>
  <c r="CV45" i="10"/>
  <c r="CP45" i="10"/>
  <c r="CJ45" i="10"/>
  <c r="CE45" i="10"/>
  <c r="CY45" i="10"/>
  <c r="CT45" i="10"/>
  <c r="CN45" i="10"/>
  <c r="CH45" i="10"/>
  <c r="CD45" i="10"/>
  <c r="BZ45" i="10"/>
  <c r="BV45" i="10"/>
  <c r="BR45" i="10"/>
  <c r="BL45" i="10"/>
  <c r="CR45" i="10"/>
  <c r="CG45" i="10"/>
  <c r="DC45" i="10"/>
  <c r="CF45" i="10"/>
  <c r="BY45" i="10"/>
  <c r="BT45" i="10"/>
  <c r="BP45" i="10"/>
  <c r="BH45" i="10"/>
  <c r="BD45" i="10"/>
  <c r="AZ45" i="10"/>
  <c r="AT45" i="10"/>
  <c r="CC45" i="10"/>
  <c r="BU45" i="10"/>
  <c r="BQ45" i="10"/>
  <c r="BM45" i="10"/>
  <c r="BF45" i="10"/>
  <c r="CM45" i="10"/>
  <c r="BX45" i="10"/>
  <c r="BI45" i="10"/>
  <c r="BC45" i="10"/>
  <c r="AY45" i="10"/>
  <c r="AR45" i="10"/>
  <c r="AN45" i="10"/>
  <c r="AJ45" i="10"/>
  <c r="AE45" i="10"/>
  <c r="CB45" i="10"/>
  <c r="BK45" i="10"/>
  <c r="AU45" i="10"/>
  <c r="AM45" i="10"/>
  <c r="AI45" i="10"/>
  <c r="AD45" i="10"/>
  <c r="Y45" i="10"/>
  <c r="U45" i="10"/>
  <c r="S45" i="10"/>
  <c r="O45" i="10"/>
  <c r="BE45" i="10"/>
  <c r="BA45" i="10"/>
  <c r="AW45" i="10"/>
  <c r="AP45" i="10"/>
  <c r="AA45" i="10"/>
  <c r="W45" i="10"/>
  <c r="Q45" i="10"/>
  <c r="M45" i="10"/>
  <c r="H46" i="10"/>
  <c r="DC46" i="10"/>
  <c r="CY46" i="10"/>
  <c r="DB46" i="10"/>
  <c r="CX46" i="10"/>
  <c r="CV46" i="10"/>
  <c r="CR46" i="10"/>
  <c r="CU46" i="10"/>
  <c r="CP46" i="10"/>
  <c r="CL46" i="10"/>
  <c r="DD46" i="10"/>
  <c r="CN46" i="10"/>
  <c r="CF46" i="10"/>
  <c r="CB46" i="10"/>
  <c r="DA46" i="10"/>
  <c r="CM46" i="10"/>
  <c r="CE46" i="10"/>
  <c r="BW46" i="10"/>
  <c r="BL46" i="10"/>
  <c r="CZ46" i="10"/>
  <c r="CK46" i="10"/>
  <c r="CH46" i="10"/>
  <c r="BY46" i="10"/>
  <c r="BT46" i="10"/>
  <c r="CJ46" i="10"/>
  <c r="CG46" i="10"/>
  <c r="BX46" i="10"/>
  <c r="BR46" i="10"/>
  <c r="BK46" i="10"/>
  <c r="BI46" i="10"/>
  <c r="BE46" i="10"/>
  <c r="BA46" i="10"/>
  <c r="AT46" i="10"/>
  <c r="CT46" i="10"/>
  <c r="BV46" i="10"/>
  <c r="BD46" i="10"/>
  <c r="AY46" i="10"/>
  <c r="CD46" i="10"/>
  <c r="BQ46" i="10"/>
  <c r="BM46" i="10"/>
  <c r="BG46" i="10"/>
  <c r="AU46" i="10"/>
  <c r="AO46" i="10"/>
  <c r="AE46" i="10"/>
  <c r="CO46" i="10"/>
  <c r="BC46" i="10"/>
  <c r="AW46" i="10"/>
  <c r="AQ46" i="10"/>
  <c r="AL46" i="10"/>
  <c r="AF46" i="10"/>
  <c r="Z46" i="10"/>
  <c r="V46" i="10"/>
  <c r="Q46" i="10"/>
  <c r="CS46" i="10"/>
  <c r="BU46" i="10"/>
  <c r="BN46" i="10"/>
  <c r="BH46" i="10"/>
  <c r="AN46" i="10"/>
  <c r="AI46" i="10"/>
  <c r="AC46" i="10"/>
  <c r="X46" i="10"/>
  <c r="S46" i="10"/>
  <c r="O46" i="10"/>
  <c r="DB55" i="10"/>
  <c r="CX55" i="10"/>
  <c r="DA55" i="10"/>
  <c r="CS55" i="10"/>
  <c r="CN55" i="10"/>
  <c r="CJ55" i="10"/>
  <c r="CZ55" i="10"/>
  <c r="DD55" i="10"/>
  <c r="CR55" i="10"/>
  <c r="CP55" i="10"/>
  <c r="CK55" i="10"/>
  <c r="CG55" i="10"/>
  <c r="CC55" i="10"/>
  <c r="CY55" i="10"/>
  <c r="CL55" i="10"/>
  <c r="CL76" i="10" s="1"/>
  <c r="CF55" i="10"/>
  <c r="CV55" i="10"/>
  <c r="CE55" i="10"/>
  <c r="BZ55" i="10"/>
  <c r="BV55" i="10"/>
  <c r="BR55" i="10"/>
  <c r="BL55" i="10"/>
  <c r="BI55" i="10"/>
  <c r="BE55" i="10"/>
  <c r="CU55" i="10"/>
  <c r="BX55" i="10"/>
  <c r="DC55" i="10"/>
  <c r="DC76" i="10" s="1"/>
  <c r="CT55" i="10"/>
  <c r="CH55" i="10"/>
  <c r="BW55" i="10"/>
  <c r="BH55" i="10"/>
  <c r="BC55" i="10"/>
  <c r="AZ55" i="10"/>
  <c r="AT55" i="10"/>
  <c r="CO55" i="10"/>
  <c r="BG55" i="10"/>
  <c r="AY55" i="10"/>
  <c r="AV55" i="10"/>
  <c r="CD55" i="10"/>
  <c r="BU55" i="10"/>
  <c r="BQ55" i="10"/>
  <c r="BM55" i="10"/>
  <c r="BD55" i="10"/>
  <c r="AR55" i="10"/>
  <c r="AN55" i="10"/>
  <c r="AJ55" i="10"/>
  <c r="AE55" i="10"/>
  <c r="CM55" i="10"/>
  <c r="BY55" i="10"/>
  <c r="AU55" i="10"/>
  <c r="AP55" i="10"/>
  <c r="AD55" i="10"/>
  <c r="Y55" i="10"/>
  <c r="U55" i="10"/>
  <c r="S55" i="10"/>
  <c r="O55" i="10"/>
  <c r="BN55" i="10"/>
  <c r="BF55" i="10"/>
  <c r="AM55" i="10"/>
  <c r="AI55" i="10"/>
  <c r="AA55" i="10"/>
  <c r="W55" i="10"/>
  <c r="Q55" i="10"/>
  <c r="M55" i="10"/>
  <c r="P45" i="10"/>
  <c r="P55" i="10"/>
  <c r="R57" i="10"/>
  <c r="R77" i="10" s="1"/>
  <c r="V45" i="10"/>
  <c r="V55" i="10"/>
  <c r="AH46" i="10"/>
  <c r="AH55" i="10"/>
  <c r="AO45" i="10"/>
  <c r="E75" i="10"/>
  <c r="E79" i="10" s="1"/>
  <c r="DA44" i="10"/>
  <c r="DD44" i="10"/>
  <c r="CZ44" i="10"/>
  <c r="CT44" i="10"/>
  <c r="DC44" i="10"/>
  <c r="CU44" i="10"/>
  <c r="CN44" i="10"/>
  <c r="CJ44" i="10"/>
  <c r="CX44" i="10"/>
  <c r="CS44" i="10"/>
  <c r="CL44" i="10"/>
  <c r="CH44" i="10"/>
  <c r="CD44" i="10"/>
  <c r="CR44" i="10"/>
  <c r="CP44" i="10"/>
  <c r="CK44" i="10"/>
  <c r="CG44" i="10"/>
  <c r="CC44" i="10"/>
  <c r="BY44" i="10"/>
  <c r="BU44" i="10"/>
  <c r="BQ44" i="10"/>
  <c r="BL44" i="10"/>
  <c r="CO44" i="10"/>
  <c r="CF44" i="10"/>
  <c r="CV44" i="10"/>
  <c r="CM44" i="10"/>
  <c r="CE44" i="10"/>
  <c r="BV44" i="10"/>
  <c r="BN44" i="10"/>
  <c r="BG44" i="10"/>
  <c r="BC44" i="10"/>
  <c r="AY44" i="10"/>
  <c r="AT44" i="10"/>
  <c r="DB44" i="10"/>
  <c r="BT44" i="10"/>
  <c r="BH44" i="10"/>
  <c r="AZ44" i="10"/>
  <c r="CB44" i="10"/>
  <c r="BX44" i="10"/>
  <c r="BP44" i="10"/>
  <c r="BM44" i="10"/>
  <c r="BE44" i="10"/>
  <c r="AW44" i="10"/>
  <c r="AQ44" i="10"/>
  <c r="AM44" i="10"/>
  <c r="AI44" i="10"/>
  <c r="AE44" i="10"/>
  <c r="CY44" i="10"/>
  <c r="BZ44" i="10"/>
  <c r="BF44" i="10"/>
  <c r="AO44" i="10"/>
  <c r="AC44" i="10"/>
  <c r="X44" i="10"/>
  <c r="Q44" i="10"/>
  <c r="BR44" i="10"/>
  <c r="AU44" i="10"/>
  <c r="AR44" i="10"/>
  <c r="AR75" i="10" s="1"/>
  <c r="AL44" i="10"/>
  <c r="AJ44" i="10"/>
  <c r="AF44" i="10"/>
  <c r="Z44" i="10"/>
  <c r="V44" i="10"/>
  <c r="S44" i="10"/>
  <c r="O44" i="10"/>
  <c r="DD53" i="10"/>
  <c r="CZ53" i="10"/>
  <c r="DC53" i="10"/>
  <c r="CY53" i="10"/>
  <c r="CU53" i="10"/>
  <c r="CP53" i="10"/>
  <c r="CL53" i="10"/>
  <c r="CX53" i="10"/>
  <c r="DB53" i="10"/>
  <c r="CR53" i="10"/>
  <c r="CN53" i="10"/>
  <c r="CT53" i="10"/>
  <c r="CK53" i="10"/>
  <c r="CG53" i="10"/>
  <c r="CC53" i="10"/>
  <c r="CS53" i="10"/>
  <c r="CJ53" i="10"/>
  <c r="CF53" i="10"/>
  <c r="CB53" i="10"/>
  <c r="BX53" i="10"/>
  <c r="BT53" i="10"/>
  <c r="BP53" i="10"/>
  <c r="BL53" i="10"/>
  <c r="BG53" i="10"/>
  <c r="CE53" i="10"/>
  <c r="BV53" i="10"/>
  <c r="CD53" i="10"/>
  <c r="BZ53" i="10"/>
  <c r="BU53" i="10"/>
  <c r="BM53" i="10"/>
  <c r="BF53" i="10"/>
  <c r="AT53" i="10"/>
  <c r="BH53" i="10"/>
  <c r="AZ53" i="10"/>
  <c r="CO53" i="10"/>
  <c r="BY53" i="10"/>
  <c r="BQ53" i="10"/>
  <c r="BN53" i="10"/>
  <c r="BD53" i="10"/>
  <c r="AV53" i="10"/>
  <c r="AP53" i="10"/>
  <c r="AL53" i="10"/>
  <c r="AH53" i="10"/>
  <c r="AE53" i="10"/>
  <c r="CV53" i="10"/>
  <c r="BR53" i="10"/>
  <c r="AY53" i="10"/>
  <c r="AN53" i="10"/>
  <c r="AA53" i="10"/>
  <c r="AA76" i="10" s="1"/>
  <c r="W53" i="10"/>
  <c r="S53" i="10"/>
  <c r="O53" i="10"/>
  <c r="M53" i="10"/>
  <c r="M76" i="10" s="1"/>
  <c r="DA53" i="10"/>
  <c r="CH53" i="10"/>
  <c r="BE53" i="10"/>
  <c r="AW53" i="10"/>
  <c r="AQ53" i="10"/>
  <c r="AJ53" i="10"/>
  <c r="AD53" i="10"/>
  <c r="Y53" i="10"/>
  <c r="U53" i="10"/>
  <c r="Q53" i="10"/>
  <c r="H63" i="10"/>
  <c r="DA63" i="10"/>
  <c r="DD63" i="10"/>
  <c r="CZ63" i="10"/>
  <c r="CT63" i="10"/>
  <c r="CM63" i="10"/>
  <c r="CY63" i="10"/>
  <c r="DC63" i="10"/>
  <c r="CU63" i="10"/>
  <c r="CO63" i="10"/>
  <c r="CJ63" i="10"/>
  <c r="CF63" i="10"/>
  <c r="CB63" i="10"/>
  <c r="CX63" i="10"/>
  <c r="CR63" i="10"/>
  <c r="CL63" i="10"/>
  <c r="CE63" i="10"/>
  <c r="BZ63" i="10"/>
  <c r="BV63" i="10"/>
  <c r="CK63" i="10"/>
  <c r="CD63" i="10"/>
  <c r="BY63" i="10"/>
  <c r="BU63" i="10"/>
  <c r="BQ63" i="10"/>
  <c r="BL63" i="10"/>
  <c r="BH63" i="10"/>
  <c r="BD63" i="10"/>
  <c r="CP63" i="10"/>
  <c r="CC63" i="10"/>
  <c r="BT63" i="10"/>
  <c r="CN63" i="10"/>
  <c r="BN63" i="10"/>
  <c r="BG63" i="10"/>
  <c r="AY63" i="10"/>
  <c r="AT63" i="10"/>
  <c r="AP63" i="10"/>
  <c r="AL63" i="10"/>
  <c r="CH63" i="10"/>
  <c r="BX63" i="10"/>
  <c r="BI63" i="10"/>
  <c r="AZ63" i="10"/>
  <c r="AU63" i="10"/>
  <c r="CV63" i="10"/>
  <c r="BR63" i="10"/>
  <c r="BM63" i="10"/>
  <c r="BE63" i="10"/>
  <c r="AW63" i="10"/>
  <c r="AQ63" i="10"/>
  <c r="AI63" i="10"/>
  <c r="AE63" i="10"/>
  <c r="DB63" i="10"/>
  <c r="CG63" i="10"/>
  <c r="BW63" i="10"/>
  <c r="BF63" i="10"/>
  <c r="AO63" i="10"/>
  <c r="AC63" i="10"/>
  <c r="X63" i="10"/>
  <c r="Q63" i="10"/>
  <c r="AM63" i="10"/>
  <c r="AJ63" i="10"/>
  <c r="AF63" i="10"/>
  <c r="Z63" i="10"/>
  <c r="V63" i="10"/>
  <c r="S63" i="10"/>
  <c r="O63" i="10"/>
  <c r="CN62" i="10"/>
  <c r="H10" i="10"/>
  <c r="H24" i="10"/>
  <c r="DD47" i="10"/>
  <c r="CZ47" i="10"/>
  <c r="DC47" i="10"/>
  <c r="CY47" i="10"/>
  <c r="CU47" i="10"/>
  <c r="CX47" i="10"/>
  <c r="CV47" i="10"/>
  <c r="CM47" i="10"/>
  <c r="CS47" i="10"/>
  <c r="CL47" i="10"/>
  <c r="CG47" i="10"/>
  <c r="CC47" i="10"/>
  <c r="CR47" i="10"/>
  <c r="CP47" i="10"/>
  <c r="CK47" i="10"/>
  <c r="CF47" i="10"/>
  <c r="CB47" i="10"/>
  <c r="BX47" i="10"/>
  <c r="BT47" i="10"/>
  <c r="BP47" i="10"/>
  <c r="BL47" i="10"/>
  <c r="CO47" i="10"/>
  <c r="BW47" i="10"/>
  <c r="CT47" i="10"/>
  <c r="CN47" i="10"/>
  <c r="CH47" i="10"/>
  <c r="BV47" i="10"/>
  <c r="BM47" i="10"/>
  <c r="BF47" i="10"/>
  <c r="AT47" i="10"/>
  <c r="CJ47" i="10"/>
  <c r="CE47" i="10"/>
  <c r="BZ47" i="10"/>
  <c r="BR47" i="10"/>
  <c r="BK47" i="10"/>
  <c r="BH47" i="10"/>
  <c r="BC47" i="10"/>
  <c r="BA47" i="10"/>
  <c r="DB47" i="10"/>
  <c r="BU47" i="10"/>
  <c r="BE47" i="10"/>
  <c r="AY47" i="10"/>
  <c r="AV47" i="10"/>
  <c r="AP47" i="10"/>
  <c r="AL47" i="10"/>
  <c r="AH47" i="10"/>
  <c r="AE47" i="10"/>
  <c r="BY47" i="10"/>
  <c r="BQ47" i="10"/>
  <c r="BG47" i="10"/>
  <c r="AZ47" i="10"/>
  <c r="AO47" i="10"/>
  <c r="AI47" i="10"/>
  <c r="AA47" i="10"/>
  <c r="W47" i="10"/>
  <c r="S47" i="10"/>
  <c r="O47" i="10"/>
  <c r="M47" i="10"/>
  <c r="CD47" i="10"/>
  <c r="AW47" i="10"/>
  <c r="AR47" i="10"/>
  <c r="AM47" i="10"/>
  <c r="AD47" i="10"/>
  <c r="Y47" i="10"/>
  <c r="U47" i="10"/>
  <c r="Q47" i="10"/>
  <c r="H49" i="10"/>
  <c r="DA49" i="10"/>
  <c r="DD49" i="10"/>
  <c r="CZ49" i="10"/>
  <c r="CT49" i="10"/>
  <c r="DC49" i="10"/>
  <c r="CY49" i="10"/>
  <c r="CV49" i="10"/>
  <c r="CN49" i="10"/>
  <c r="CJ49" i="10"/>
  <c r="DB49" i="10"/>
  <c r="CU49" i="10"/>
  <c r="CP49" i="10"/>
  <c r="CK49" i="10"/>
  <c r="CH49" i="10"/>
  <c r="CD49" i="10"/>
  <c r="CX49" i="10"/>
  <c r="CS49" i="10"/>
  <c r="CO49" i="10"/>
  <c r="CG49" i="10"/>
  <c r="CC49" i="10"/>
  <c r="BY49" i="10"/>
  <c r="BU49" i="10"/>
  <c r="BQ49" i="10"/>
  <c r="BL49" i="10"/>
  <c r="CR49" i="10"/>
  <c r="CB49" i="10"/>
  <c r="BV49" i="10"/>
  <c r="BZ49" i="10"/>
  <c r="BT49" i="10"/>
  <c r="BR49" i="10"/>
  <c r="BN49" i="10"/>
  <c r="BG49" i="10"/>
  <c r="BC49" i="10"/>
  <c r="AY49" i="10"/>
  <c r="AT49" i="10"/>
  <c r="BF49" i="10"/>
  <c r="CM49" i="10"/>
  <c r="CF49" i="10"/>
  <c r="BX49" i="10"/>
  <c r="BK49" i="10"/>
  <c r="BI49" i="10"/>
  <c r="BD49" i="10"/>
  <c r="BA49" i="10"/>
  <c r="AW49" i="10"/>
  <c r="AQ49" i="10"/>
  <c r="AM49" i="10"/>
  <c r="AI49" i="10"/>
  <c r="AE49" i="10"/>
  <c r="BM49" i="10"/>
  <c r="AV49" i="10"/>
  <c r="AN49" i="10"/>
  <c r="AC49" i="10"/>
  <c r="X49" i="10"/>
  <c r="Q49" i="10"/>
  <c r="BE49" i="10"/>
  <c r="AP49" i="10"/>
  <c r="AH49" i="10"/>
  <c r="AF49" i="10"/>
  <c r="Z49" i="10"/>
  <c r="V49" i="10"/>
  <c r="S49" i="10"/>
  <c r="O49" i="10"/>
  <c r="DD58" i="10"/>
  <c r="CZ58" i="10"/>
  <c r="DC58" i="10"/>
  <c r="CY58" i="10"/>
  <c r="CU58" i="10"/>
  <c r="CP58" i="10"/>
  <c r="CL58" i="10"/>
  <c r="DB58" i="10"/>
  <c r="CX58" i="10"/>
  <c r="CS58" i="10"/>
  <c r="CM58" i="10"/>
  <c r="CE58" i="10"/>
  <c r="DA58" i="10"/>
  <c r="CV58" i="10"/>
  <c r="CK58" i="10"/>
  <c r="CH58" i="10"/>
  <c r="CC58" i="10"/>
  <c r="CT58" i="10"/>
  <c r="CJ58" i="10"/>
  <c r="CG58" i="10"/>
  <c r="CB58" i="10"/>
  <c r="BX58" i="10"/>
  <c r="BT58" i="10"/>
  <c r="BP58" i="10"/>
  <c r="BL58" i="10"/>
  <c r="BG58" i="10"/>
  <c r="BC58" i="10"/>
  <c r="CF58" i="10"/>
  <c r="BZ58" i="10"/>
  <c r="BU58" i="10"/>
  <c r="CD58" i="10"/>
  <c r="BY58" i="10"/>
  <c r="BR58" i="10"/>
  <c r="BM58" i="10"/>
  <c r="BE58" i="10"/>
  <c r="AT58" i="10"/>
  <c r="AO58" i="10"/>
  <c r="BW58" i="10"/>
  <c r="BH58" i="10"/>
  <c r="AY58" i="10"/>
  <c r="CR58" i="10"/>
  <c r="CO58" i="10"/>
  <c r="BK58" i="10"/>
  <c r="BD58" i="10"/>
  <c r="BA58" i="10"/>
  <c r="AV58" i="10"/>
  <c r="AN58" i="10"/>
  <c r="AH58" i="10"/>
  <c r="AE58" i="10"/>
  <c r="BN58" i="10"/>
  <c r="AW58" i="10"/>
  <c r="AP58" i="10"/>
  <c r="AA58" i="10"/>
  <c r="W58" i="10"/>
  <c r="S58" i="10"/>
  <c r="O58" i="10"/>
  <c r="M58" i="10"/>
  <c r="BV58" i="10"/>
  <c r="BF58" i="10"/>
  <c r="AR58" i="10"/>
  <c r="AL58" i="10"/>
  <c r="AI58" i="10"/>
  <c r="AD58" i="10"/>
  <c r="Y58" i="10"/>
  <c r="U58" i="10"/>
  <c r="Q58" i="10"/>
  <c r="H59" i="10"/>
  <c r="DA59" i="10"/>
  <c r="DD59" i="10"/>
  <c r="CZ59" i="10"/>
  <c r="CT59" i="10"/>
  <c r="CM59" i="10"/>
  <c r="DC59" i="10"/>
  <c r="CY59" i="10"/>
  <c r="CS59" i="10"/>
  <c r="CP59" i="10"/>
  <c r="CK59" i="10"/>
  <c r="CF59" i="10"/>
  <c r="CB59" i="10"/>
  <c r="CL59" i="10"/>
  <c r="CG59" i="10"/>
  <c r="CV59" i="10"/>
  <c r="CJ59" i="10"/>
  <c r="CE59" i="10"/>
  <c r="BY59" i="10"/>
  <c r="BU59" i="10"/>
  <c r="BQ59" i="10"/>
  <c r="BL59" i="10"/>
  <c r="BH59" i="10"/>
  <c r="BD59" i="10"/>
  <c r="CU59" i="10"/>
  <c r="CO59" i="10"/>
  <c r="BX59" i="10"/>
  <c r="CR59" i="10"/>
  <c r="CN59" i="10"/>
  <c r="CH59" i="10"/>
  <c r="BW59" i="10"/>
  <c r="BN59" i="10"/>
  <c r="BI59" i="10"/>
  <c r="BC59" i="10"/>
  <c r="AY59" i="10"/>
  <c r="AT59" i="10"/>
  <c r="AP59" i="10"/>
  <c r="AL59" i="10"/>
  <c r="BK59" i="10"/>
  <c r="BG59" i="10"/>
  <c r="BA59" i="10"/>
  <c r="AU59" i="10"/>
  <c r="DB59" i="10"/>
  <c r="CD59" i="10"/>
  <c r="BV59" i="10"/>
  <c r="BP59" i="10"/>
  <c r="BE59" i="10"/>
  <c r="AW59" i="10"/>
  <c r="AR59" i="10"/>
  <c r="AM59" i="10"/>
  <c r="AI59" i="10"/>
  <c r="AE59" i="10"/>
  <c r="BZ59" i="10"/>
  <c r="BR59" i="10"/>
  <c r="BF59" i="10"/>
  <c r="AO59" i="10"/>
  <c r="AH59" i="10"/>
  <c r="AC59" i="10"/>
  <c r="X59" i="10"/>
  <c r="Q59" i="10"/>
  <c r="AZ59" i="10"/>
  <c r="AF59" i="10"/>
  <c r="Z59" i="10"/>
  <c r="V59" i="10"/>
  <c r="S59" i="10"/>
  <c r="O59" i="10"/>
  <c r="DD67" i="10"/>
  <c r="CZ67" i="10"/>
  <c r="CV67" i="10"/>
  <c r="CR67" i="10"/>
  <c r="DC67" i="10"/>
  <c r="CY67" i="10"/>
  <c r="CU67" i="10"/>
  <c r="CP67" i="10"/>
  <c r="CL67" i="10"/>
  <c r="DB67" i="10"/>
  <c r="CX67" i="10"/>
  <c r="CT67" i="10"/>
  <c r="CO67" i="10"/>
  <c r="CJ67" i="10"/>
  <c r="CE67" i="10"/>
  <c r="CM67" i="10"/>
  <c r="CF67" i="10"/>
  <c r="BY67" i="10"/>
  <c r="BU67" i="10"/>
  <c r="CS67" i="10"/>
  <c r="CK67" i="10"/>
  <c r="CD67" i="10"/>
  <c r="BX67" i="10"/>
  <c r="BT67" i="10"/>
  <c r="BP67" i="10"/>
  <c r="BL67" i="10"/>
  <c r="BG67" i="10"/>
  <c r="BC67" i="10"/>
  <c r="DA67" i="10"/>
  <c r="CC67" i="10"/>
  <c r="BW67" i="10"/>
  <c r="CB67" i="10"/>
  <c r="BV67" i="10"/>
  <c r="BM67" i="10"/>
  <c r="BH67" i="10"/>
  <c r="AT67" i="10"/>
  <c r="AO67" i="10"/>
  <c r="CH67" i="10"/>
  <c r="BK67" i="10"/>
  <c r="BI67" i="10"/>
  <c r="BA67" i="10"/>
  <c r="BQ67" i="10"/>
  <c r="BE67" i="10"/>
  <c r="AY67" i="10"/>
  <c r="AV67" i="10"/>
  <c r="AQ67" i="10"/>
  <c r="AL67" i="10"/>
  <c r="AH67" i="10"/>
  <c r="AE67" i="10"/>
  <c r="Z67" i="10"/>
  <c r="V67" i="10"/>
  <c r="AW67" i="10"/>
  <c r="AP67" i="10"/>
  <c r="AI67" i="10"/>
  <c r="W67" i="10"/>
  <c r="S67" i="10"/>
  <c r="O67" i="10"/>
  <c r="M67" i="10"/>
  <c r="CG67" i="10"/>
  <c r="BR67" i="10"/>
  <c r="BF67" i="10"/>
  <c r="AZ67" i="10"/>
  <c r="AM67" i="10"/>
  <c r="AD67" i="10"/>
  <c r="Y67" i="10"/>
  <c r="Q67" i="10"/>
  <c r="M46" i="10"/>
  <c r="M57" i="10"/>
  <c r="M77" i="10" s="1"/>
  <c r="N45" i="10"/>
  <c r="P46" i="10"/>
  <c r="R47" i="10"/>
  <c r="N50" i="10"/>
  <c r="P52" i="10"/>
  <c r="R53" i="10"/>
  <c r="R76" i="10" s="1"/>
  <c r="N55" i="10"/>
  <c r="P57" i="10"/>
  <c r="P77" i="10" s="1"/>
  <c r="R58" i="10"/>
  <c r="N60" i="10"/>
  <c r="R62" i="10"/>
  <c r="N64" i="10"/>
  <c r="R67" i="10"/>
  <c r="AA44" i="10"/>
  <c r="U46" i="10"/>
  <c r="V47" i="10"/>
  <c r="W49" i="10"/>
  <c r="X50" i="10"/>
  <c r="Y52" i="10"/>
  <c r="Z53" i="10"/>
  <c r="AA54" i="10"/>
  <c r="U57" i="10"/>
  <c r="V58" i="10"/>
  <c r="W59" i="10"/>
  <c r="X60" i="10"/>
  <c r="Y61" i="10"/>
  <c r="Z62" i="10"/>
  <c r="AA63" i="10"/>
  <c r="AA67" i="10"/>
  <c r="AD46" i="10"/>
  <c r="AC50" i="10"/>
  <c r="AF53" i="10"/>
  <c r="AD57" i="10"/>
  <c r="AC60" i="10"/>
  <c r="AF62" i="10"/>
  <c r="AH45" i="10"/>
  <c r="AJ49" i="10"/>
  <c r="AH54" i="10"/>
  <c r="AJ58" i="10"/>
  <c r="AI62" i="10"/>
  <c r="AL45" i="10"/>
  <c r="AP46" i="10"/>
  <c r="AL49" i="10"/>
  <c r="AP50" i="10"/>
  <c r="AM53" i="10"/>
  <c r="AP54" i="10"/>
  <c r="AM57" i="10"/>
  <c r="AN59" i="10"/>
  <c r="AM61" i="10"/>
  <c r="AN63" i="10"/>
  <c r="AV44" i="10"/>
  <c r="AU49" i="10"/>
  <c r="AV54" i="10"/>
  <c r="AW60" i="10"/>
  <c r="AU67" i="10"/>
  <c r="AY52" i="10"/>
  <c r="AY76" i="10" s="1"/>
  <c r="AY60" i="10"/>
  <c r="BD44" i="10"/>
  <c r="BD47" i="10"/>
  <c r="BD52" i="10"/>
  <c r="BC57" i="10"/>
  <c r="BC61" i="10"/>
  <c r="BN47" i="10"/>
  <c r="BN57" i="10"/>
  <c r="BN77" i="10" s="1"/>
  <c r="BN64" i="10"/>
  <c r="BR52" i="10"/>
  <c r="BP63" i="10"/>
  <c r="BZ46" i="10"/>
  <c r="BT55" i="10"/>
  <c r="BV62" i="10"/>
  <c r="CE49" i="10"/>
  <c r="CC62" i="10"/>
  <c r="CM53" i="10"/>
  <c r="CR50" i="10"/>
  <c r="CX59" i="10"/>
  <c r="H66" i="10"/>
  <c r="DC66" i="10"/>
  <c r="CY66" i="10"/>
  <c r="CS66" i="10"/>
  <c r="DB66" i="10"/>
  <c r="CX66" i="10"/>
  <c r="CV66" i="10"/>
  <c r="CR66" i="10"/>
  <c r="CO66" i="10"/>
  <c r="CK66" i="10"/>
  <c r="DA66" i="10"/>
  <c r="CL66" i="10"/>
  <c r="CH66" i="10"/>
  <c r="CD66" i="10"/>
  <c r="CZ66" i="10"/>
  <c r="CM66" i="10"/>
  <c r="CG66" i="10"/>
  <c r="CB66" i="10"/>
  <c r="BX66" i="10"/>
  <c r="BT66" i="10"/>
  <c r="CJ66" i="10"/>
  <c r="CF66" i="10"/>
  <c r="BW66" i="10"/>
  <c r="BL66" i="10"/>
  <c r="BF66" i="10"/>
  <c r="CU66" i="10"/>
  <c r="CP66" i="10"/>
  <c r="BV66" i="10"/>
  <c r="DD66" i="10"/>
  <c r="CT66" i="10"/>
  <c r="CN66" i="10"/>
  <c r="BU66" i="10"/>
  <c r="BR66" i="10"/>
  <c r="BK66" i="10"/>
  <c r="BI66" i="10"/>
  <c r="BD66" i="10"/>
  <c r="BA66" i="10"/>
  <c r="AT66" i="10"/>
  <c r="AR66" i="10"/>
  <c r="AN66" i="10"/>
  <c r="BZ66" i="10"/>
  <c r="BP66" i="10"/>
  <c r="BH66" i="10"/>
  <c r="AY66" i="10"/>
  <c r="AW66" i="10"/>
  <c r="CE66" i="10"/>
  <c r="BM66" i="10"/>
  <c r="BE66" i="10"/>
  <c r="AU66" i="10"/>
  <c r="AM66" i="10"/>
  <c r="AE66" i="10"/>
  <c r="Y66" i="10"/>
  <c r="U66" i="10"/>
  <c r="O66" i="10"/>
  <c r="S66" i="10"/>
  <c r="V66" i="10"/>
  <c r="AA66" i="10"/>
  <c r="AC66" i="10"/>
  <c r="AI66" i="10"/>
  <c r="AL66" i="10"/>
  <c r="AV66" i="10"/>
  <c r="BY66" i="10"/>
  <c r="Q66" i="10"/>
  <c r="X66" i="10"/>
  <c r="AF66" i="10"/>
  <c r="AP66" i="10"/>
  <c r="BG66" i="10"/>
  <c r="BN66" i="10"/>
  <c r="H6" i="10"/>
  <c r="H19" i="10"/>
  <c r="E36" i="10"/>
  <c r="H47" i="10"/>
  <c r="H55" i="10"/>
  <c r="H60" i="10"/>
  <c r="H64" i="10"/>
  <c r="I7" i="10"/>
  <c r="I22" i="10"/>
  <c r="I66" i="10"/>
  <c r="H9" i="10"/>
  <c r="H14" i="10"/>
  <c r="CX36" i="10" s="1"/>
  <c r="H21" i="10"/>
  <c r="H23" i="10"/>
  <c r="H26" i="10"/>
  <c r="E35" i="10"/>
  <c r="E37" i="10"/>
  <c r="H45" i="10"/>
  <c r="H50" i="10"/>
  <c r="H53" i="10"/>
  <c r="H58" i="10"/>
  <c r="H62" i="10"/>
  <c r="H67" i="10"/>
  <c r="H44" i="10"/>
  <c r="H52" i="10"/>
  <c r="H57" i="10"/>
  <c r="H21" i="6"/>
  <c r="H23" i="6"/>
  <c r="H26" i="6"/>
  <c r="H45" i="6"/>
  <c r="H60" i="6"/>
  <c r="H62" i="6"/>
  <c r="H64" i="6"/>
  <c r="H67" i="6"/>
  <c r="F5" i="6"/>
  <c r="F7" i="6"/>
  <c r="F10" i="6"/>
  <c r="F13" i="6"/>
  <c r="F15" i="6"/>
  <c r="F18" i="6"/>
  <c r="F20" i="6"/>
  <c r="F22" i="6"/>
  <c r="F24" i="6"/>
  <c r="F27" i="6"/>
  <c r="E36" i="6"/>
  <c r="F44" i="6"/>
  <c r="F46" i="6"/>
  <c r="F49" i="6"/>
  <c r="F52" i="6"/>
  <c r="F54" i="6"/>
  <c r="F57" i="6"/>
  <c r="F59" i="6"/>
  <c r="F61" i="6"/>
  <c r="F63" i="6"/>
  <c r="F66" i="6"/>
  <c r="H6" i="6"/>
  <c r="H12" i="6"/>
  <c r="H17" i="6"/>
  <c r="H19" i="6"/>
  <c r="H47" i="6"/>
  <c r="H50" i="6"/>
  <c r="E77" i="6"/>
  <c r="E79" i="6" s="1"/>
  <c r="H5" i="6"/>
  <c r="H13" i="6"/>
  <c r="H18" i="6"/>
  <c r="E37" i="6"/>
  <c r="H44" i="6"/>
  <c r="H52" i="6"/>
  <c r="H4" i="6"/>
  <c r="H9" i="6"/>
  <c r="H14" i="6"/>
  <c r="H53" i="6"/>
  <c r="I13" i="7"/>
  <c r="F36" i="7"/>
  <c r="I9" i="7"/>
  <c r="I45" i="7"/>
  <c r="I5" i="7"/>
  <c r="I10" i="7"/>
  <c r="H19" i="7"/>
  <c r="H26" i="7"/>
  <c r="E35" i="7"/>
  <c r="H45" i="7"/>
  <c r="H50" i="7"/>
  <c r="H55" i="7"/>
  <c r="H58" i="7"/>
  <c r="H60" i="7"/>
  <c r="H62" i="7"/>
  <c r="H64" i="7"/>
  <c r="H67" i="7"/>
  <c r="F7" i="7"/>
  <c r="I7" i="7" s="1"/>
  <c r="F15" i="7"/>
  <c r="I15" i="7" s="1"/>
  <c r="F22" i="7"/>
  <c r="F27" i="7"/>
  <c r="E36" i="7"/>
  <c r="F44" i="7"/>
  <c r="F49" i="7"/>
  <c r="I49" i="7" s="1"/>
  <c r="F54" i="7"/>
  <c r="I54" i="7" s="1"/>
  <c r="F63" i="7"/>
  <c r="F66" i="7"/>
  <c r="H5" i="7"/>
  <c r="H10" i="7"/>
  <c r="H13" i="7"/>
  <c r="H18" i="7"/>
  <c r="H20" i="7"/>
  <c r="H24" i="7"/>
  <c r="E37" i="7"/>
  <c r="H44" i="7"/>
  <c r="H46" i="7"/>
  <c r="H52" i="7"/>
  <c r="H57" i="7"/>
  <c r="H59" i="7"/>
  <c r="H61" i="7"/>
  <c r="H6" i="7"/>
  <c r="H9" i="7"/>
  <c r="H12" i="7"/>
  <c r="H14" i="7"/>
  <c r="H21" i="7"/>
  <c r="H23" i="7"/>
  <c r="H47" i="7"/>
  <c r="H53" i="7"/>
  <c r="E77" i="7"/>
  <c r="E79" i="7" s="1"/>
  <c r="F52" i="7"/>
  <c r="E67" i="8"/>
  <c r="E66" i="8"/>
  <c r="E64" i="8"/>
  <c r="E63" i="8"/>
  <c r="E62" i="8"/>
  <c r="E61" i="8"/>
  <c r="E60" i="8"/>
  <c r="E59" i="8"/>
  <c r="E58" i="8"/>
  <c r="E57" i="8"/>
  <c r="E55" i="8"/>
  <c r="E54" i="8"/>
  <c r="E53" i="8"/>
  <c r="E52" i="8"/>
  <c r="E50" i="8"/>
  <c r="E49" i="8"/>
  <c r="E47" i="8"/>
  <c r="E46" i="8"/>
  <c r="E45" i="8"/>
  <c r="E44" i="8"/>
  <c r="E27" i="8"/>
  <c r="E26" i="8"/>
  <c r="E24" i="8"/>
  <c r="E23" i="8"/>
  <c r="E22" i="8"/>
  <c r="E21" i="8"/>
  <c r="E20" i="8"/>
  <c r="E19" i="8"/>
  <c r="E18" i="8"/>
  <c r="E17" i="8"/>
  <c r="E15" i="8"/>
  <c r="E14" i="8"/>
  <c r="E13" i="8"/>
  <c r="E12" i="8"/>
  <c r="E10" i="8"/>
  <c r="E9" i="8"/>
  <c r="E7" i="8"/>
  <c r="E6" i="8"/>
  <c r="E5" i="8"/>
  <c r="E4" i="8"/>
  <c r="R79" i="6" l="1"/>
  <c r="AL79" i="6"/>
  <c r="AY79" i="6"/>
  <c r="AC79" i="6"/>
  <c r="BH79" i="7"/>
  <c r="AF79" i="6"/>
  <c r="AV79" i="7"/>
  <c r="CG79" i="7"/>
  <c r="P79" i="6"/>
  <c r="AI79" i="6"/>
  <c r="F7" i="8"/>
  <c r="H7" i="8"/>
  <c r="F18" i="8"/>
  <c r="H18" i="8"/>
  <c r="F22" i="8"/>
  <c r="H22" i="8"/>
  <c r="F47" i="8"/>
  <c r="CE47" i="8"/>
  <c r="CA47" i="8"/>
  <c r="BW47" i="8"/>
  <c r="BS47" i="8"/>
  <c r="BO47" i="8"/>
  <c r="BK47" i="8"/>
  <c r="BG47" i="8"/>
  <c r="BC47" i="8"/>
  <c r="AY47" i="8"/>
  <c r="AU47" i="8"/>
  <c r="CC47" i="8"/>
  <c r="BX47" i="8"/>
  <c r="BR47" i="8"/>
  <c r="BM47" i="8"/>
  <c r="BH47" i="8"/>
  <c r="BB47" i="8"/>
  <c r="AW47" i="8"/>
  <c r="AR47" i="8"/>
  <c r="AM47" i="8"/>
  <c r="AI47" i="8"/>
  <c r="CG47" i="8"/>
  <c r="BV47" i="8"/>
  <c r="BL47" i="8"/>
  <c r="BA47" i="8"/>
  <c r="AP47" i="8"/>
  <c r="AF47" i="8"/>
  <c r="H47" i="8"/>
  <c r="BZ47" i="8"/>
  <c r="BP47" i="8"/>
  <c r="BJ47" i="8"/>
  <c r="AZ47" i="8"/>
  <c r="AO47" i="8"/>
  <c r="CB47" i="8"/>
  <c r="BQ47" i="8"/>
  <c r="BF47" i="8"/>
  <c r="AV47" i="8"/>
  <c r="AL47" i="8"/>
  <c r="AG47" i="8"/>
  <c r="CF47" i="8"/>
  <c r="BU47" i="8"/>
  <c r="BE47" i="8"/>
  <c r="AT47" i="8"/>
  <c r="AK47" i="8"/>
  <c r="CD47" i="8"/>
  <c r="BI47" i="8"/>
  <c r="BT47" i="8"/>
  <c r="AX47" i="8"/>
  <c r="AN47" i="8"/>
  <c r="BN47" i="8"/>
  <c r="AJ47" i="8"/>
  <c r="BY47" i="8"/>
  <c r="BD47" i="8"/>
  <c r="AS47" i="8"/>
  <c r="F58" i="8"/>
  <c r="CE58" i="8"/>
  <c r="CA58" i="8"/>
  <c r="BW58" i="8"/>
  <c r="BS58" i="8"/>
  <c r="BO58" i="8"/>
  <c r="BK58" i="8"/>
  <c r="BG58" i="8"/>
  <c r="BC58" i="8"/>
  <c r="AY58" i="8"/>
  <c r="AU58" i="8"/>
  <c r="CC58" i="8"/>
  <c r="BX58" i="8"/>
  <c r="BR58" i="8"/>
  <c r="BM58" i="8"/>
  <c r="BH58" i="8"/>
  <c r="BB58" i="8"/>
  <c r="AW58" i="8"/>
  <c r="AR58" i="8"/>
  <c r="AM58" i="8"/>
  <c r="AI58" i="8"/>
  <c r="CB58" i="8"/>
  <c r="BQ58" i="8"/>
  <c r="BL58" i="8"/>
  <c r="BA58" i="8"/>
  <c r="AP58" i="8"/>
  <c r="AF58" i="8"/>
  <c r="CF58" i="8"/>
  <c r="BU58" i="8"/>
  <c r="BJ58" i="8"/>
  <c r="AZ58" i="8"/>
  <c r="AK58" i="8"/>
  <c r="CG58" i="8"/>
  <c r="BV58" i="8"/>
  <c r="BF58" i="8"/>
  <c r="AV58" i="8"/>
  <c r="AL58" i="8"/>
  <c r="AG58" i="8"/>
  <c r="H58" i="8"/>
  <c r="BZ58" i="8"/>
  <c r="BP58" i="8"/>
  <c r="BE58" i="8"/>
  <c r="AT58" i="8"/>
  <c r="AO58" i="8"/>
  <c r="BN58" i="8"/>
  <c r="AS58" i="8"/>
  <c r="BD58" i="8"/>
  <c r="AN58" i="8"/>
  <c r="BT58" i="8"/>
  <c r="AJ58" i="8"/>
  <c r="CD58" i="8"/>
  <c r="BI58" i="8"/>
  <c r="BY58" i="8"/>
  <c r="AX58" i="8"/>
  <c r="F67" i="8"/>
  <c r="CE67" i="8"/>
  <c r="CA67" i="8"/>
  <c r="BW67" i="8"/>
  <c r="BS67" i="8"/>
  <c r="BO67" i="8"/>
  <c r="BK67" i="8"/>
  <c r="BG67" i="8"/>
  <c r="BC67" i="8"/>
  <c r="AY67" i="8"/>
  <c r="AU67" i="8"/>
  <c r="CC67" i="8"/>
  <c r="BX67" i="8"/>
  <c r="BR67" i="8"/>
  <c r="BM67" i="8"/>
  <c r="BH67" i="8"/>
  <c r="BB67" i="8"/>
  <c r="AW67" i="8"/>
  <c r="AR67" i="8"/>
  <c r="AM67" i="8"/>
  <c r="AI67" i="8"/>
  <c r="CB67" i="8"/>
  <c r="BL67" i="8"/>
  <c r="AV67" i="8"/>
  <c r="AP67" i="8"/>
  <c r="AG67" i="8"/>
  <c r="H67" i="8"/>
  <c r="BU67" i="8"/>
  <c r="BE67" i="8"/>
  <c r="AT67" i="8"/>
  <c r="AK67" i="8"/>
  <c r="CD67" i="8"/>
  <c r="BY67" i="8"/>
  <c r="BT67" i="8"/>
  <c r="BI67" i="8"/>
  <c r="AX67" i="8"/>
  <c r="AS67" i="8"/>
  <c r="CG67" i="8"/>
  <c r="BV67" i="8"/>
  <c r="BQ67" i="8"/>
  <c r="BF67" i="8"/>
  <c r="BA67" i="8"/>
  <c r="AL67" i="8"/>
  <c r="AF67" i="8"/>
  <c r="CF67" i="8"/>
  <c r="BZ67" i="8"/>
  <c r="BP67" i="8"/>
  <c r="BJ67" i="8"/>
  <c r="AZ67" i="8"/>
  <c r="AO67" i="8"/>
  <c r="BD67" i="8"/>
  <c r="BN67" i="8"/>
  <c r="AN67" i="8"/>
  <c r="AJ67" i="8"/>
  <c r="BW37" i="11"/>
  <c r="BS37" i="11"/>
  <c r="BV37" i="11"/>
  <c r="BR37" i="11"/>
  <c r="BP37" i="11"/>
  <c r="BU37" i="11"/>
  <c r="BQ37" i="11"/>
  <c r="BX37" i="11"/>
  <c r="AP39" i="9"/>
  <c r="AY39" i="14"/>
  <c r="BK79" i="11"/>
  <c r="BA79" i="6"/>
  <c r="AD75" i="6"/>
  <c r="AD79" i="6" s="1"/>
  <c r="AG79" i="6"/>
  <c r="BM77" i="7"/>
  <c r="AX77" i="7"/>
  <c r="AF79" i="7"/>
  <c r="AC77" i="7"/>
  <c r="CE75" i="7"/>
  <c r="CE79" i="7" s="1"/>
  <c r="BV75" i="7"/>
  <c r="BV79" i="7" s="1"/>
  <c r="AK75" i="7"/>
  <c r="CG35" i="7"/>
  <c r="CB35" i="7"/>
  <c r="BW35" i="7"/>
  <c r="BR35" i="7"/>
  <c r="BM35" i="7"/>
  <c r="BJ35" i="7"/>
  <c r="BA35" i="7"/>
  <c r="AU35" i="7"/>
  <c r="AO35" i="7"/>
  <c r="AJ35" i="7"/>
  <c r="AF35" i="7"/>
  <c r="AA35" i="7"/>
  <c r="V35" i="7"/>
  <c r="Q35" i="7"/>
  <c r="CF35" i="7"/>
  <c r="CD35" i="7"/>
  <c r="BY35" i="7"/>
  <c r="BU35" i="7"/>
  <c r="BO35" i="7"/>
  <c r="BB35" i="7"/>
  <c r="AS35" i="7"/>
  <c r="AM35" i="7"/>
  <c r="AG35" i="7"/>
  <c r="Y35" i="7"/>
  <c r="S35" i="7"/>
  <c r="M35" i="7"/>
  <c r="BT35" i="7"/>
  <c r="BQ35" i="7"/>
  <c r="AY35" i="7"/>
  <c r="AK35" i="7"/>
  <c r="X35" i="7"/>
  <c r="CA35" i="7"/>
  <c r="AQ35" i="7"/>
  <c r="AI35" i="7"/>
  <c r="W35" i="7"/>
  <c r="CE35" i="7"/>
  <c r="BV35" i="7"/>
  <c r="AN35" i="7"/>
  <c r="AB35" i="7"/>
  <c r="BN35" i="7"/>
  <c r="AR35" i="7"/>
  <c r="AD35" i="7"/>
  <c r="R35" i="7"/>
  <c r="BL35" i="7"/>
  <c r="AX35" i="7"/>
  <c r="AC35" i="7"/>
  <c r="P35" i="7"/>
  <c r="BZ35" i="7"/>
  <c r="AH35" i="7"/>
  <c r="N35" i="7"/>
  <c r="AV35" i="7"/>
  <c r="T35" i="7"/>
  <c r="F9" i="8"/>
  <c r="H9" i="8"/>
  <c r="F23" i="8"/>
  <c r="H23" i="8"/>
  <c r="F59" i="8"/>
  <c r="CG59" i="8"/>
  <c r="CC59" i="8"/>
  <c r="BY59" i="8"/>
  <c r="BU59" i="8"/>
  <c r="BQ59" i="8"/>
  <c r="BM59" i="8"/>
  <c r="BI59" i="8"/>
  <c r="BE59" i="8"/>
  <c r="BA59" i="8"/>
  <c r="AW59" i="8"/>
  <c r="AS59" i="8"/>
  <c r="CD59" i="8"/>
  <c r="BX59" i="8"/>
  <c r="BS59" i="8"/>
  <c r="BN59" i="8"/>
  <c r="BH59" i="8"/>
  <c r="BC59" i="8"/>
  <c r="AX59" i="8"/>
  <c r="AR59" i="8"/>
  <c r="AM59" i="8"/>
  <c r="AI59" i="8"/>
  <c r="AG59" i="8"/>
  <c r="AF59" i="8"/>
  <c r="BW59" i="8"/>
  <c r="BL59" i="8"/>
  <c r="BG59" i="8"/>
  <c r="AV59" i="8"/>
  <c r="AP59" i="8"/>
  <c r="CF59" i="8"/>
  <c r="BV59" i="8"/>
  <c r="BK59" i="8"/>
  <c r="AZ59" i="8"/>
  <c r="AK59" i="8"/>
  <c r="CB59" i="8"/>
  <c r="BR59" i="8"/>
  <c r="BB59" i="8"/>
  <c r="AL59" i="8"/>
  <c r="CA59" i="8"/>
  <c r="BP59" i="8"/>
  <c r="BF59" i="8"/>
  <c r="AU59" i="8"/>
  <c r="AO59" i="8"/>
  <c r="BO59" i="8"/>
  <c r="AT59" i="8"/>
  <c r="AN59" i="8"/>
  <c r="BD59" i="8"/>
  <c r="BT59" i="8"/>
  <c r="H59" i="8"/>
  <c r="CE59" i="8"/>
  <c r="BJ59" i="8"/>
  <c r="AJ59" i="8"/>
  <c r="BZ59" i="8"/>
  <c r="AY59" i="8"/>
  <c r="BX76" i="10"/>
  <c r="O75" i="10"/>
  <c r="CJ76" i="10"/>
  <c r="AX79" i="3"/>
  <c r="AW79" i="3"/>
  <c r="O79" i="3"/>
  <c r="AD79" i="3"/>
  <c r="AB79" i="3"/>
  <c r="P79" i="3"/>
  <c r="AP79" i="3"/>
  <c r="BA79" i="3"/>
  <c r="T79" i="5"/>
  <c r="BN79" i="14"/>
  <c r="U39" i="9"/>
  <c r="Y39" i="9"/>
  <c r="AT39" i="9"/>
  <c r="AN39" i="9"/>
  <c r="BO39" i="13"/>
  <c r="S79" i="11"/>
  <c r="BS39" i="13"/>
  <c r="Z39" i="13"/>
  <c r="W39" i="13"/>
  <c r="BS79" i="5"/>
  <c r="BG79" i="3"/>
  <c r="BR39" i="3"/>
  <c r="AB39" i="14"/>
  <c r="BC39" i="14"/>
  <c r="AD79" i="14"/>
  <c r="AV39" i="13"/>
  <c r="Y39" i="13"/>
  <c r="BT39" i="13"/>
  <c r="BG39" i="11"/>
  <c r="DH75" i="10"/>
  <c r="DI75" i="10"/>
  <c r="AB77" i="6"/>
  <c r="AB79" i="6" s="1"/>
  <c r="AZ79" i="14"/>
  <c r="AS79" i="14"/>
  <c r="CS79" i="12"/>
  <c r="AR39" i="13"/>
  <c r="AN39" i="13"/>
  <c r="AP39" i="13"/>
  <c r="BH79" i="5"/>
  <c r="BU79" i="5"/>
  <c r="BH79" i="14"/>
  <c r="AM39" i="13"/>
  <c r="BQ79" i="11"/>
  <c r="BZ39" i="13"/>
  <c r="AH39" i="13"/>
  <c r="BH39" i="13"/>
  <c r="CS39" i="12"/>
  <c r="DI77" i="10"/>
  <c r="AV75" i="6"/>
  <c r="AM79" i="6"/>
  <c r="AE75" i="6"/>
  <c r="AE79" i="6" s="1"/>
  <c r="Q75" i="6"/>
  <c r="AH75" i="6"/>
  <c r="AU75" i="6"/>
  <c r="AU79" i="6" s="1"/>
  <c r="DI76" i="10"/>
  <c r="M75" i="7"/>
  <c r="CD77" i="7"/>
  <c r="BT76" i="7"/>
  <c r="S76" i="7"/>
  <c r="BN76" i="7"/>
  <c r="AA76" i="7"/>
  <c r="AB76" i="7"/>
  <c r="BA76" i="7"/>
  <c r="BA79" i="7" s="1"/>
  <c r="S77" i="7"/>
  <c r="BR77" i="7"/>
  <c r="AF77" i="7"/>
  <c r="P77" i="7"/>
  <c r="AV77" i="7"/>
  <c r="BV77" i="7"/>
  <c r="AH77" i="7"/>
  <c r="AB77" i="7"/>
  <c r="BA77" i="7"/>
  <c r="AV76" i="6"/>
  <c r="AK76" i="6"/>
  <c r="AK79" i="6" s="1"/>
  <c r="BO75" i="7"/>
  <c r="AU76" i="7"/>
  <c r="BL75" i="7"/>
  <c r="Q75" i="7"/>
  <c r="Q79" i="7" s="1"/>
  <c r="BR79" i="7"/>
  <c r="AC75" i="7"/>
  <c r="X75" i="7"/>
  <c r="CA75" i="7"/>
  <c r="AM75" i="7"/>
  <c r="AM79" i="7" s="1"/>
  <c r="AN75" i="7"/>
  <c r="BD75" i="7"/>
  <c r="F13" i="8"/>
  <c r="H13" i="8"/>
  <c r="F27" i="8"/>
  <c r="H27" i="8"/>
  <c r="F53" i="8"/>
  <c r="CE53" i="8"/>
  <c r="CA53" i="8"/>
  <c r="BW53" i="8"/>
  <c r="BS53" i="8"/>
  <c r="BO53" i="8"/>
  <c r="BK53" i="8"/>
  <c r="BG53" i="8"/>
  <c r="BC53" i="8"/>
  <c r="AY53" i="8"/>
  <c r="AU53" i="8"/>
  <c r="CF53" i="8"/>
  <c r="BZ53" i="8"/>
  <c r="BU53" i="8"/>
  <c r="BP53" i="8"/>
  <c r="BJ53" i="8"/>
  <c r="BE53" i="8"/>
  <c r="AZ53" i="8"/>
  <c r="AT53" i="8"/>
  <c r="AM53" i="8"/>
  <c r="AI53" i="8"/>
  <c r="CD53" i="8"/>
  <c r="BN53" i="8"/>
  <c r="BI53" i="8"/>
  <c r="AX53" i="8"/>
  <c r="AP53" i="8"/>
  <c r="AG53" i="8"/>
  <c r="H53" i="8"/>
  <c r="BX53" i="8"/>
  <c r="BM53" i="8"/>
  <c r="BB53" i="8"/>
  <c r="AR53" i="8"/>
  <c r="AO53" i="8"/>
  <c r="BY53" i="8"/>
  <c r="BT53" i="8"/>
  <c r="BD53" i="8"/>
  <c r="AS53" i="8"/>
  <c r="AL53" i="8"/>
  <c r="AF53" i="8"/>
  <c r="CC53" i="8"/>
  <c r="BR53" i="8"/>
  <c r="BH53" i="8"/>
  <c r="AW53" i="8"/>
  <c r="AK53" i="8"/>
  <c r="CG53" i="8"/>
  <c r="BL53" i="8"/>
  <c r="BV53" i="8"/>
  <c r="AN53" i="8"/>
  <c r="BQ53" i="8"/>
  <c r="AJ53" i="8"/>
  <c r="CB53" i="8"/>
  <c r="BF53" i="8"/>
  <c r="BA53" i="8"/>
  <c r="AV53" i="8"/>
  <c r="F62" i="8"/>
  <c r="CE62" i="8"/>
  <c r="CA62" i="8"/>
  <c r="BW62" i="8"/>
  <c r="BS62" i="8"/>
  <c r="BO62" i="8"/>
  <c r="BK62" i="8"/>
  <c r="BG62" i="8"/>
  <c r="BC62" i="8"/>
  <c r="AY62" i="8"/>
  <c r="AU62" i="8"/>
  <c r="CF62" i="8"/>
  <c r="BZ62" i="8"/>
  <c r="BU62" i="8"/>
  <c r="BP62" i="8"/>
  <c r="BJ62" i="8"/>
  <c r="BE62" i="8"/>
  <c r="AZ62" i="8"/>
  <c r="AT62" i="8"/>
  <c r="AM62" i="8"/>
  <c r="AI62" i="8"/>
  <c r="BY62" i="8"/>
  <c r="BT62" i="8"/>
  <c r="BI62" i="8"/>
  <c r="AX62" i="8"/>
  <c r="AP62" i="8"/>
  <c r="H62" i="8"/>
  <c r="CC62" i="8"/>
  <c r="BR62" i="8"/>
  <c r="BB62" i="8"/>
  <c r="AR62" i="8"/>
  <c r="AK62" i="8"/>
  <c r="CG62" i="8"/>
  <c r="BL62" i="8"/>
  <c r="BA62" i="8"/>
  <c r="CD62" i="8"/>
  <c r="BN62" i="8"/>
  <c r="BD62" i="8"/>
  <c r="AS62" i="8"/>
  <c r="AL62" i="8"/>
  <c r="AG62" i="8"/>
  <c r="AF62" i="8"/>
  <c r="BX62" i="8"/>
  <c r="BM62" i="8"/>
  <c r="BH62" i="8"/>
  <c r="AW62" i="8"/>
  <c r="AO62" i="8"/>
  <c r="BV62" i="8"/>
  <c r="BQ62" i="8"/>
  <c r="BF62" i="8"/>
  <c r="CB62" i="8"/>
  <c r="AV62" i="8"/>
  <c r="AN62" i="8"/>
  <c r="AJ62" i="8"/>
  <c r="AN36" i="10"/>
  <c r="BW35" i="11"/>
  <c r="BQ35" i="11"/>
  <c r="BV35" i="11"/>
  <c r="BU35" i="11"/>
  <c r="BS35" i="11"/>
  <c r="BR35" i="11"/>
  <c r="BX35" i="11"/>
  <c r="BP35" i="11"/>
  <c r="AU39" i="9"/>
  <c r="AI39" i="14"/>
  <c r="AO79" i="9"/>
  <c r="BC39" i="11"/>
  <c r="AY79" i="5"/>
  <c r="BL79" i="3"/>
  <c r="Q79" i="14"/>
  <c r="CQ79" i="12"/>
  <c r="CM39" i="12"/>
  <c r="AX79" i="6"/>
  <c r="BQ75" i="7"/>
  <c r="BQ79" i="7" s="1"/>
  <c r="BM76" i="7"/>
  <c r="BM79" i="7" s="1"/>
  <c r="CE77" i="7"/>
  <c r="AU77" i="7"/>
  <c r="BB77" i="7"/>
  <c r="R77" i="7"/>
  <c r="R79" i="7" s="1"/>
  <c r="AI75" i="7"/>
  <c r="F4" i="8"/>
  <c r="H4" i="8"/>
  <c r="F19" i="8"/>
  <c r="H19" i="8"/>
  <c r="F49" i="8"/>
  <c r="CG49" i="8"/>
  <c r="CC49" i="8"/>
  <c r="BY49" i="8"/>
  <c r="BU49" i="8"/>
  <c r="BQ49" i="8"/>
  <c r="BM49" i="8"/>
  <c r="BI49" i="8"/>
  <c r="BE49" i="8"/>
  <c r="BA49" i="8"/>
  <c r="AW49" i="8"/>
  <c r="AS49" i="8"/>
  <c r="CD49" i="8"/>
  <c r="BX49" i="8"/>
  <c r="BS49" i="8"/>
  <c r="BN49" i="8"/>
  <c r="BH49" i="8"/>
  <c r="BC49" i="8"/>
  <c r="AX49" i="8"/>
  <c r="AR49" i="8"/>
  <c r="AM49" i="8"/>
  <c r="AI49" i="8"/>
  <c r="AG49" i="8"/>
  <c r="AF49" i="8"/>
  <c r="BW49" i="8"/>
  <c r="BL49" i="8"/>
  <c r="BB49" i="8"/>
  <c r="AP49" i="8"/>
  <c r="CF49" i="8"/>
  <c r="BV49" i="8"/>
  <c r="BK49" i="8"/>
  <c r="AU49" i="8"/>
  <c r="AO49" i="8"/>
  <c r="CB49" i="8"/>
  <c r="BR49" i="8"/>
  <c r="BG49" i="8"/>
  <c r="AV49" i="8"/>
  <c r="AL49" i="8"/>
  <c r="CA49" i="8"/>
  <c r="BP49" i="8"/>
  <c r="BF49" i="8"/>
  <c r="AZ49" i="8"/>
  <c r="AK49" i="8"/>
  <c r="CE49" i="8"/>
  <c r="BJ49" i="8"/>
  <c r="AN49" i="8"/>
  <c r="BT49" i="8"/>
  <c r="BO49" i="8"/>
  <c r="BZ49" i="8"/>
  <c r="BD49" i="8"/>
  <c r="AJ49" i="8"/>
  <c r="AY49" i="8"/>
  <c r="AT49" i="8"/>
  <c r="H49" i="8"/>
  <c r="F54" i="8"/>
  <c r="CG54" i="8"/>
  <c r="CC54" i="8"/>
  <c r="BY54" i="8"/>
  <c r="BU54" i="8"/>
  <c r="BQ54" i="8"/>
  <c r="BM54" i="8"/>
  <c r="BI54" i="8"/>
  <c r="BE54" i="8"/>
  <c r="BA54" i="8"/>
  <c r="AW54" i="8"/>
  <c r="AS54" i="8"/>
  <c r="CF54" i="8"/>
  <c r="CA54" i="8"/>
  <c r="BV54" i="8"/>
  <c r="BP54" i="8"/>
  <c r="BK54" i="8"/>
  <c r="BF54" i="8"/>
  <c r="AZ54" i="8"/>
  <c r="AU54" i="8"/>
  <c r="AM54" i="8"/>
  <c r="AI54" i="8"/>
  <c r="AG54" i="8"/>
  <c r="AF54" i="8"/>
  <c r="CE54" i="8"/>
  <c r="BT54" i="8"/>
  <c r="BJ54" i="8"/>
  <c r="AY54" i="8"/>
  <c r="AP54" i="8"/>
  <c r="BH54" i="8"/>
  <c r="AR54" i="8"/>
  <c r="AO54" i="8"/>
  <c r="BZ54" i="8"/>
  <c r="BO54" i="8"/>
  <c r="BD54" i="8"/>
  <c r="AT54" i="8"/>
  <c r="AL54" i="8"/>
  <c r="CD54" i="8"/>
  <c r="BX54" i="8"/>
  <c r="BS54" i="8"/>
  <c r="BN54" i="8"/>
  <c r="BC54" i="8"/>
  <c r="AX54" i="8"/>
  <c r="AK54" i="8"/>
  <c r="BL54" i="8"/>
  <c r="AN54" i="8"/>
  <c r="BW54" i="8"/>
  <c r="BR54" i="8"/>
  <c r="CB54" i="8"/>
  <c r="BG54" i="8"/>
  <c r="AJ54" i="8"/>
  <c r="H54" i="8"/>
  <c r="BB54" i="8"/>
  <c r="AV54" i="8"/>
  <c r="I22" i="7"/>
  <c r="I9" i="6"/>
  <c r="AD76" i="10"/>
  <c r="AC75" i="10"/>
  <c r="BA75" i="10"/>
  <c r="DD76" i="10"/>
  <c r="F5" i="8"/>
  <c r="H5" i="8"/>
  <c r="F10" i="8"/>
  <c r="I10" i="8" s="1"/>
  <c r="H10" i="8"/>
  <c r="F15" i="8"/>
  <c r="H15" i="8"/>
  <c r="F20" i="8"/>
  <c r="I20" i="8" s="1"/>
  <c r="H20" i="8"/>
  <c r="F24" i="8"/>
  <c r="H24" i="8"/>
  <c r="F45" i="8"/>
  <c r="CD45" i="8"/>
  <c r="BZ45" i="8"/>
  <c r="BV45" i="8"/>
  <c r="BR45" i="8"/>
  <c r="BN45" i="8"/>
  <c r="BJ45" i="8"/>
  <c r="BF45" i="8"/>
  <c r="BB45" i="8"/>
  <c r="AX45" i="8"/>
  <c r="AT45" i="8"/>
  <c r="AM45" i="8"/>
  <c r="AI45" i="8"/>
  <c r="CC45" i="8"/>
  <c r="BY45" i="8"/>
  <c r="BQ45" i="8"/>
  <c r="BI45" i="8"/>
  <c r="BA45" i="8"/>
  <c r="AS45" i="8"/>
  <c r="AP45" i="8"/>
  <c r="CB45" i="8"/>
  <c r="BT45" i="8"/>
  <c r="BP45" i="8"/>
  <c r="BH45" i="8"/>
  <c r="AZ45" i="8"/>
  <c r="AR45" i="8"/>
  <c r="AO45" i="8"/>
  <c r="CG45" i="8"/>
  <c r="BU45" i="8"/>
  <c r="BM45" i="8"/>
  <c r="BE45" i="8"/>
  <c r="AW45" i="8"/>
  <c r="AL45" i="8"/>
  <c r="H45" i="8"/>
  <c r="CF45" i="8"/>
  <c r="BX45" i="8"/>
  <c r="BL45" i="8"/>
  <c r="BD45" i="8"/>
  <c r="AV45" i="8"/>
  <c r="AK45" i="8"/>
  <c r="BS45" i="8"/>
  <c r="BC45" i="8"/>
  <c r="AF45" i="8"/>
  <c r="BK45" i="8"/>
  <c r="BW45" i="8"/>
  <c r="CE45" i="8"/>
  <c r="BO45" i="8"/>
  <c r="AY45" i="8"/>
  <c r="CA45" i="8"/>
  <c r="AU45" i="8"/>
  <c r="AN45" i="8"/>
  <c r="AG45" i="8"/>
  <c r="BG45" i="8"/>
  <c r="AJ45" i="8"/>
  <c r="F50" i="8"/>
  <c r="CE50" i="8"/>
  <c r="CA50" i="8"/>
  <c r="BW50" i="8"/>
  <c r="BS50" i="8"/>
  <c r="BO50" i="8"/>
  <c r="BK50" i="8"/>
  <c r="BG50" i="8"/>
  <c r="BC50" i="8"/>
  <c r="AY50" i="8"/>
  <c r="AU50" i="8"/>
  <c r="CD50" i="8"/>
  <c r="BY50" i="8"/>
  <c r="BT50" i="8"/>
  <c r="BN50" i="8"/>
  <c r="BI50" i="8"/>
  <c r="BD50" i="8"/>
  <c r="AX50" i="8"/>
  <c r="AS50" i="8"/>
  <c r="AM50" i="8"/>
  <c r="AI50" i="8"/>
  <c r="BX50" i="8"/>
  <c r="BM50" i="8"/>
  <c r="BB50" i="8"/>
  <c r="AR50" i="8"/>
  <c r="AP50" i="8"/>
  <c r="CG50" i="8"/>
  <c r="BV50" i="8"/>
  <c r="BL50" i="8"/>
  <c r="BA50" i="8"/>
  <c r="AO50" i="8"/>
  <c r="CC50" i="8"/>
  <c r="BR50" i="8"/>
  <c r="BH50" i="8"/>
  <c r="AW50" i="8"/>
  <c r="AL50" i="8"/>
  <c r="H50" i="8"/>
  <c r="CB50" i="8"/>
  <c r="BQ50" i="8"/>
  <c r="BF50" i="8"/>
  <c r="AV50" i="8"/>
  <c r="AK50" i="8"/>
  <c r="CF50" i="8"/>
  <c r="BJ50" i="8"/>
  <c r="BU50" i="8"/>
  <c r="BP50" i="8"/>
  <c r="AF50" i="8"/>
  <c r="BZ50" i="8"/>
  <c r="BE50" i="8"/>
  <c r="AG50" i="8"/>
  <c r="AZ50" i="8"/>
  <c r="AN50" i="8"/>
  <c r="AT50" i="8"/>
  <c r="AJ50" i="8"/>
  <c r="F55" i="8"/>
  <c r="F76" i="8" s="1"/>
  <c r="CE55" i="8"/>
  <c r="CA55" i="8"/>
  <c r="BW55" i="8"/>
  <c r="BS55" i="8"/>
  <c r="BO55" i="8"/>
  <c r="BK55" i="8"/>
  <c r="BG55" i="8"/>
  <c r="BC55" i="8"/>
  <c r="AY55" i="8"/>
  <c r="AU55" i="8"/>
  <c r="CG55" i="8"/>
  <c r="CB55" i="8"/>
  <c r="BV55" i="8"/>
  <c r="BQ55" i="8"/>
  <c r="BL55" i="8"/>
  <c r="BF55" i="8"/>
  <c r="BA55" i="8"/>
  <c r="AV55" i="8"/>
  <c r="AM55" i="8"/>
  <c r="AI55" i="8"/>
  <c r="CF55" i="8"/>
  <c r="BU55" i="8"/>
  <c r="BJ55" i="8"/>
  <c r="AZ55" i="8"/>
  <c r="AP55" i="8"/>
  <c r="CD55" i="8"/>
  <c r="BT55" i="8"/>
  <c r="BZ55" i="8"/>
  <c r="BP55" i="8"/>
  <c r="BE55" i="8"/>
  <c r="AT55" i="8"/>
  <c r="AL55" i="8"/>
  <c r="H55" i="8"/>
  <c r="BY55" i="8"/>
  <c r="BN55" i="8"/>
  <c r="BI55" i="8"/>
  <c r="BD55" i="8"/>
  <c r="AX55" i="8"/>
  <c r="AS55" i="8"/>
  <c r="AO55" i="8"/>
  <c r="AK55" i="8"/>
  <c r="BM55" i="8"/>
  <c r="AR55" i="8"/>
  <c r="AG55" i="8"/>
  <c r="BX55" i="8"/>
  <c r="AF55" i="8"/>
  <c r="BR55" i="8"/>
  <c r="CC55" i="8"/>
  <c r="BH55" i="8"/>
  <c r="BB55" i="8"/>
  <c r="AN55" i="8"/>
  <c r="AW55" i="8"/>
  <c r="AJ55" i="8"/>
  <c r="F60" i="8"/>
  <c r="CE60" i="8"/>
  <c r="CA60" i="8"/>
  <c r="BW60" i="8"/>
  <c r="BS60" i="8"/>
  <c r="BO60" i="8"/>
  <c r="BK60" i="8"/>
  <c r="BG60" i="8"/>
  <c r="BC60" i="8"/>
  <c r="AY60" i="8"/>
  <c r="AU60" i="8"/>
  <c r="CD60" i="8"/>
  <c r="BY60" i="8"/>
  <c r="BT60" i="8"/>
  <c r="BN60" i="8"/>
  <c r="BI60" i="8"/>
  <c r="BD60" i="8"/>
  <c r="AX60" i="8"/>
  <c r="AS60" i="8"/>
  <c r="AM60" i="8"/>
  <c r="AI60" i="8"/>
  <c r="BX60" i="8"/>
  <c r="BM60" i="8"/>
  <c r="BB60" i="8"/>
  <c r="AR60" i="8"/>
  <c r="AP60" i="8"/>
  <c r="H60" i="8"/>
  <c r="CG60" i="8"/>
  <c r="BV60" i="8"/>
  <c r="BL60" i="8"/>
  <c r="BA60" i="8"/>
  <c r="AK60" i="8"/>
  <c r="CC60" i="8"/>
  <c r="BR60" i="8"/>
  <c r="BH60" i="8"/>
  <c r="AW60" i="8"/>
  <c r="AL60" i="8"/>
  <c r="CB60" i="8"/>
  <c r="BQ60" i="8"/>
  <c r="BF60" i="8"/>
  <c r="AV60" i="8"/>
  <c r="AO60" i="8"/>
  <c r="BP60" i="8"/>
  <c r="AT60" i="8"/>
  <c r="BE60" i="8"/>
  <c r="AZ60" i="8"/>
  <c r="AJ60" i="8"/>
  <c r="AG60" i="8"/>
  <c r="CF60" i="8"/>
  <c r="BJ60" i="8"/>
  <c r="AF60" i="8"/>
  <c r="BZ60" i="8"/>
  <c r="AN60" i="8"/>
  <c r="BU60" i="8"/>
  <c r="F64" i="8"/>
  <c r="CE64" i="8"/>
  <c r="CA64" i="8"/>
  <c r="BW64" i="8"/>
  <c r="BS64" i="8"/>
  <c r="BO64" i="8"/>
  <c r="BK64" i="8"/>
  <c r="BG64" i="8"/>
  <c r="BC64" i="8"/>
  <c r="AY64" i="8"/>
  <c r="AU64" i="8"/>
  <c r="CG64" i="8"/>
  <c r="CB64" i="8"/>
  <c r="BV64" i="8"/>
  <c r="BQ64" i="8"/>
  <c r="BL64" i="8"/>
  <c r="BF64" i="8"/>
  <c r="BA64" i="8"/>
  <c r="AV64" i="8"/>
  <c r="AM64" i="8"/>
  <c r="AI64" i="8"/>
  <c r="CF64" i="8"/>
  <c r="BU64" i="8"/>
  <c r="BJ64" i="8"/>
  <c r="AZ64" i="8"/>
  <c r="AP64" i="8"/>
  <c r="BY64" i="8"/>
  <c r="BN64" i="8"/>
  <c r="BD64" i="8"/>
  <c r="AS64" i="8"/>
  <c r="AO64" i="8"/>
  <c r="BR64" i="8"/>
  <c r="BM64" i="8"/>
  <c r="AW64" i="8"/>
  <c r="BZ64" i="8"/>
  <c r="BP64" i="8"/>
  <c r="BE64" i="8"/>
  <c r="AT64" i="8"/>
  <c r="AL64" i="8"/>
  <c r="H64" i="8"/>
  <c r="CD64" i="8"/>
  <c r="BT64" i="8"/>
  <c r="BI64" i="8"/>
  <c r="AX64" i="8"/>
  <c r="AK64" i="8"/>
  <c r="CC64" i="8"/>
  <c r="BH64" i="8"/>
  <c r="AR64" i="8"/>
  <c r="BX64" i="8"/>
  <c r="BB64" i="8"/>
  <c r="AF64" i="8"/>
  <c r="AG64" i="8"/>
  <c r="AJ64" i="8"/>
  <c r="AN64" i="8"/>
  <c r="CG36" i="7"/>
  <c r="CB36" i="7"/>
  <c r="BW36" i="7"/>
  <c r="BM36" i="7"/>
  <c r="AY36" i="7"/>
  <c r="AS36" i="7"/>
  <c r="AN36" i="7"/>
  <c r="AI36" i="7"/>
  <c r="AD36" i="7"/>
  <c r="Y36" i="7"/>
  <c r="T36" i="7"/>
  <c r="P36" i="7"/>
  <c r="CF36" i="7"/>
  <c r="BZ36" i="7"/>
  <c r="BV36" i="7"/>
  <c r="BQ36" i="7"/>
  <c r="BJ36" i="7"/>
  <c r="BA36" i="7"/>
  <c r="AR36" i="7"/>
  <c r="AK36" i="7"/>
  <c r="AF36" i="7"/>
  <c r="X36" i="7"/>
  <c r="R36" i="7"/>
  <c r="CE36" i="7"/>
  <c r="BY36" i="7"/>
  <c r="BU36" i="7"/>
  <c r="BO36" i="7"/>
  <c r="AX36" i="7"/>
  <c r="AJ36" i="7"/>
  <c r="W36" i="7"/>
  <c r="CD36" i="7"/>
  <c r="BN36" i="7"/>
  <c r="AO36" i="7"/>
  <c r="AB36" i="7"/>
  <c r="N36" i="7"/>
  <c r="BL36" i="7"/>
  <c r="BB36" i="7"/>
  <c r="AG36" i="7"/>
  <c r="S36" i="7"/>
  <c r="AQ36" i="7"/>
  <c r="AC36" i="7"/>
  <c r="Q36" i="7"/>
  <c r="BT36" i="7"/>
  <c r="AV36" i="7"/>
  <c r="AH36" i="7"/>
  <c r="V36" i="7"/>
  <c r="BR36" i="7"/>
  <c r="AM36" i="7"/>
  <c r="M36" i="7"/>
  <c r="CA36" i="7"/>
  <c r="AU36" i="7"/>
  <c r="AA36" i="7"/>
  <c r="F35" i="7"/>
  <c r="I47" i="7"/>
  <c r="AZ37" i="6"/>
  <c r="AV37" i="6"/>
  <c r="AR37" i="6"/>
  <c r="AL37" i="6"/>
  <c r="AH37" i="6"/>
  <c r="AD37" i="6"/>
  <c r="Z37" i="6"/>
  <c r="V37" i="6"/>
  <c r="R37" i="6"/>
  <c r="M37" i="6"/>
  <c r="AY37" i="6"/>
  <c r="AT37" i="6"/>
  <c r="AO37" i="6"/>
  <c r="AF37" i="6"/>
  <c r="AA37" i="6"/>
  <c r="U37" i="6"/>
  <c r="Q37" i="6"/>
  <c r="N37" i="6"/>
  <c r="AX37" i="6"/>
  <c r="AS37" i="6"/>
  <c r="AM37" i="6"/>
  <c r="AE37" i="6"/>
  <c r="Y37" i="6"/>
  <c r="P37" i="6"/>
  <c r="AQ37" i="6"/>
  <c r="AK37" i="6"/>
  <c r="AI37" i="6"/>
  <c r="X37" i="6"/>
  <c r="AW37" i="6"/>
  <c r="BA37" i="6"/>
  <c r="AP37" i="6"/>
  <c r="AG37" i="6"/>
  <c r="W37" i="6"/>
  <c r="S37" i="6"/>
  <c r="AC37" i="6"/>
  <c r="AU37" i="6"/>
  <c r="AB37" i="6"/>
  <c r="I54" i="6"/>
  <c r="I13" i="6"/>
  <c r="I14" i="6"/>
  <c r="BD75" i="10"/>
  <c r="AD75" i="10"/>
  <c r="AA75" i="10"/>
  <c r="AA79" i="10" s="1"/>
  <c r="CS36" i="10"/>
  <c r="BW36" i="11"/>
  <c r="BR36" i="11"/>
  <c r="BV36" i="11"/>
  <c r="BQ36" i="11"/>
  <c r="BU36" i="11"/>
  <c r="BP36" i="11"/>
  <c r="BS36" i="11"/>
  <c r="BX36" i="11"/>
  <c r="AU79" i="3"/>
  <c r="Q79" i="3"/>
  <c r="BD79" i="3"/>
  <c r="AQ79" i="3"/>
  <c r="AA79" i="5"/>
  <c r="CA79" i="5"/>
  <c r="M79" i="5"/>
  <c r="W39" i="9"/>
  <c r="AA39" i="9"/>
  <c r="AY39" i="9"/>
  <c r="X39" i="9"/>
  <c r="AV79" i="14"/>
  <c r="AL79" i="14"/>
  <c r="O39" i="13"/>
  <c r="BA79" i="11"/>
  <c r="AZ39" i="13"/>
  <c r="BW39" i="13"/>
  <c r="M39" i="13"/>
  <c r="BP39" i="3"/>
  <c r="AX39" i="14"/>
  <c r="Z39" i="14"/>
  <c r="AA79" i="14"/>
  <c r="CE79" i="12"/>
  <c r="BM79" i="11"/>
  <c r="R39" i="13"/>
  <c r="AL39" i="13"/>
  <c r="BK39" i="11"/>
  <c r="Q39" i="9"/>
  <c r="DF75" i="10"/>
  <c r="AV77" i="6"/>
  <c r="X77" i="6"/>
  <c r="X79" i="6" s="1"/>
  <c r="AF79" i="5"/>
  <c r="Q79" i="5"/>
  <c r="BZ79" i="5"/>
  <c r="T79" i="9"/>
  <c r="AD79" i="9"/>
  <c r="BM39" i="13"/>
  <c r="AB39" i="13"/>
  <c r="BK39" i="13"/>
  <c r="AA39" i="13"/>
  <c r="AR79" i="5"/>
  <c r="CC79" i="5"/>
  <c r="BK79" i="3"/>
  <c r="BK39" i="3"/>
  <c r="AN79" i="14"/>
  <c r="AT79" i="14"/>
  <c r="BP39" i="13"/>
  <c r="AO39" i="13"/>
  <c r="BG39" i="13"/>
  <c r="BD39" i="13"/>
  <c r="CG39" i="12"/>
  <c r="CQ39" i="12"/>
  <c r="DJ77" i="10"/>
  <c r="DG77" i="10"/>
  <c r="AQ75" i="6"/>
  <c r="AQ79" i="6" s="1"/>
  <c r="Y75" i="6"/>
  <c r="Y79" i="6" s="1"/>
  <c r="V75" i="6"/>
  <c r="AP75" i="6"/>
  <c r="AP79" i="6" s="1"/>
  <c r="AO75" i="6"/>
  <c r="AO79" i="6" s="1"/>
  <c r="DF76" i="10"/>
  <c r="AS77" i="7"/>
  <c r="AN76" i="7"/>
  <c r="CD75" i="7"/>
  <c r="BY77" i="7"/>
  <c r="S75" i="7"/>
  <c r="W76" i="7"/>
  <c r="BU76" i="7"/>
  <c r="AO76" i="7"/>
  <c r="BV76" i="7"/>
  <c r="AJ76" i="7"/>
  <c r="AG76" i="7"/>
  <c r="CG37" i="7"/>
  <c r="CB37" i="7"/>
  <c r="BW37" i="7"/>
  <c r="BR37" i="7"/>
  <c r="BM37" i="7"/>
  <c r="AX37" i="7"/>
  <c r="AR37" i="7"/>
  <c r="AM37" i="7"/>
  <c r="AH37" i="7"/>
  <c r="AC37" i="7"/>
  <c r="X37" i="7"/>
  <c r="S37" i="7"/>
  <c r="N37" i="7"/>
  <c r="CF37" i="7"/>
  <c r="CA37" i="7"/>
  <c r="CD37" i="7"/>
  <c r="BL37" i="7"/>
  <c r="AY37" i="7"/>
  <c r="AQ37" i="7"/>
  <c r="AJ37" i="7"/>
  <c r="AD37" i="7"/>
  <c r="W37" i="7"/>
  <c r="Q37" i="7"/>
  <c r="AO37" i="7"/>
  <c r="V37" i="7"/>
  <c r="BU37" i="7"/>
  <c r="BQ37" i="7"/>
  <c r="BB37" i="7"/>
  <c r="AN37" i="7"/>
  <c r="AA37" i="7"/>
  <c r="M37" i="7"/>
  <c r="BT37" i="7"/>
  <c r="AS37" i="7"/>
  <c r="AF37" i="7"/>
  <c r="BZ37" i="7"/>
  <c r="BV37" i="7"/>
  <c r="AV37" i="7"/>
  <c r="AI37" i="7"/>
  <c r="AB37" i="7"/>
  <c r="P37" i="7"/>
  <c r="BY37" i="7"/>
  <c r="BO37" i="7"/>
  <c r="AU37" i="7"/>
  <c r="AG37" i="7"/>
  <c r="T37" i="7"/>
  <c r="CE37" i="7"/>
  <c r="BJ37" i="7"/>
  <c r="BA37" i="7"/>
  <c r="AK37" i="7"/>
  <c r="R37" i="7"/>
  <c r="BN37" i="7"/>
  <c r="Y37" i="7"/>
  <c r="BH76" i="7"/>
  <c r="M76" i="7"/>
  <c r="DG76" i="10"/>
  <c r="DG79" i="10" s="1"/>
  <c r="BE77" i="7"/>
  <c r="W77" i="7"/>
  <c r="BU77" i="7"/>
  <c r="AN77" i="7"/>
  <c r="T77" i="7"/>
  <c r="T79" i="7" s="1"/>
  <c r="BD77" i="7"/>
  <c r="CA77" i="7"/>
  <c r="AO77" i="7"/>
  <c r="AO79" i="7" s="1"/>
  <c r="AG77" i="7"/>
  <c r="BW79" i="7"/>
  <c r="V76" i="6"/>
  <c r="BO77" i="7"/>
  <c r="AU75" i="7"/>
  <c r="Y75" i="7"/>
  <c r="Y79" i="7" s="1"/>
  <c r="Y80" i="7" s="1"/>
  <c r="P75" i="7"/>
  <c r="BB75" i="7"/>
  <c r="BB79" i="7" s="1"/>
  <c r="AJ75" i="7"/>
  <c r="V75" i="7"/>
  <c r="V79" i="7" s="1"/>
  <c r="W75" i="7"/>
  <c r="BU75" i="7"/>
  <c r="BU79" i="7" s="1"/>
  <c r="AH75" i="7"/>
  <c r="BF75" i="7"/>
  <c r="CF75" i="7"/>
  <c r="AB75" i="7"/>
  <c r="AB79" i="7" s="1"/>
  <c r="AR75" i="7"/>
  <c r="AO39" i="9"/>
  <c r="N39" i="9"/>
  <c r="AM39" i="14"/>
  <c r="AQ79" i="9"/>
  <c r="CJ39" i="12"/>
  <c r="BF79" i="14"/>
  <c r="N79" i="5"/>
  <c r="CK39" i="12"/>
  <c r="DH77" i="10"/>
  <c r="M75" i="6"/>
  <c r="M79" i="6" s="1"/>
  <c r="BT79" i="7"/>
  <c r="CF76" i="7"/>
  <c r="M77" i="7"/>
  <c r="N77" i="7"/>
  <c r="N79" i="7" s="1"/>
  <c r="AA77" i="7"/>
  <c r="F14" i="8"/>
  <c r="H14" i="8"/>
  <c r="F44" i="8"/>
  <c r="CF44" i="8"/>
  <c r="CB44" i="8"/>
  <c r="BX44" i="8"/>
  <c r="BT44" i="8"/>
  <c r="BT75" i="8" s="1"/>
  <c r="BP44" i="8"/>
  <c r="BL44" i="8"/>
  <c r="BH44" i="8"/>
  <c r="BD44" i="8"/>
  <c r="BD75" i="8" s="1"/>
  <c r="AZ44" i="8"/>
  <c r="AV44" i="8"/>
  <c r="AR44" i="8"/>
  <c r="AR75" i="8" s="1"/>
  <c r="AM44" i="8"/>
  <c r="AM75" i="8" s="1"/>
  <c r="AI44" i="8"/>
  <c r="AG44" i="8"/>
  <c r="AF44" i="8"/>
  <c r="CA44" i="8"/>
  <c r="CA75" i="8" s="1"/>
  <c r="BS44" i="8"/>
  <c r="BO44" i="8"/>
  <c r="BG44" i="8"/>
  <c r="AY44" i="8"/>
  <c r="AY75" i="8" s="1"/>
  <c r="AP44" i="8"/>
  <c r="BZ44" i="8"/>
  <c r="BV44" i="8"/>
  <c r="BN44" i="8"/>
  <c r="BN75" i="8" s="1"/>
  <c r="BF44" i="8"/>
  <c r="AX44" i="8"/>
  <c r="AO44" i="8"/>
  <c r="CE44" i="8"/>
  <c r="BW44" i="8"/>
  <c r="BK44" i="8"/>
  <c r="BC44" i="8"/>
  <c r="BC75" i="8" s="1"/>
  <c r="AU44" i="8"/>
  <c r="AL44" i="8"/>
  <c r="CD44" i="8"/>
  <c r="BR44" i="8"/>
  <c r="BJ44" i="8"/>
  <c r="BB44" i="8"/>
  <c r="AT44" i="8"/>
  <c r="AK44" i="8"/>
  <c r="CC44" i="8"/>
  <c r="CC75" i="8" s="1"/>
  <c r="BM44" i="8"/>
  <c r="AW44" i="8"/>
  <c r="AN44" i="8"/>
  <c r="BU44" i="8"/>
  <c r="BU75" i="8" s="1"/>
  <c r="CG44" i="8"/>
  <c r="BA44" i="8"/>
  <c r="BY44" i="8"/>
  <c r="BY75" i="8" s="1"/>
  <c r="BI44" i="8"/>
  <c r="BI75" i="8" s="1"/>
  <c r="AS44" i="8"/>
  <c r="AJ44" i="8"/>
  <c r="H44" i="8"/>
  <c r="BE44" i="8"/>
  <c r="BE75" i="8" s="1"/>
  <c r="BQ44" i="8"/>
  <c r="F63" i="8"/>
  <c r="CG63" i="8"/>
  <c r="CC63" i="8"/>
  <c r="BY63" i="8"/>
  <c r="BU63" i="8"/>
  <c r="BQ63" i="8"/>
  <c r="BM63" i="8"/>
  <c r="BI63" i="8"/>
  <c r="BE63" i="8"/>
  <c r="BA63" i="8"/>
  <c r="AW63" i="8"/>
  <c r="AS63" i="8"/>
  <c r="CF63" i="8"/>
  <c r="CA63" i="8"/>
  <c r="BV63" i="8"/>
  <c r="BP63" i="8"/>
  <c r="BK63" i="8"/>
  <c r="BF63" i="8"/>
  <c r="AZ63" i="8"/>
  <c r="AU63" i="8"/>
  <c r="AM63" i="8"/>
  <c r="AI63" i="8"/>
  <c r="AG63" i="8"/>
  <c r="AF63" i="8"/>
  <c r="CE63" i="8"/>
  <c r="BO63" i="8"/>
  <c r="BJ63" i="8"/>
  <c r="AY63" i="8"/>
  <c r="AP63" i="8"/>
  <c r="BX63" i="8"/>
  <c r="BS63" i="8"/>
  <c r="BH63" i="8"/>
  <c r="AX63" i="8"/>
  <c r="AO63" i="8"/>
  <c r="AK63" i="8"/>
  <c r="CB63" i="8"/>
  <c r="BL63" i="8"/>
  <c r="BB63" i="8"/>
  <c r="BZ63" i="8"/>
  <c r="BT63" i="8"/>
  <c r="BD63" i="8"/>
  <c r="AT63" i="8"/>
  <c r="AL63" i="8"/>
  <c r="CD63" i="8"/>
  <c r="BN63" i="8"/>
  <c r="BC63" i="8"/>
  <c r="AR63" i="8"/>
  <c r="BW63" i="8"/>
  <c r="BG63" i="8"/>
  <c r="AV63" i="8"/>
  <c r="BR63" i="8"/>
  <c r="AN63" i="8"/>
  <c r="AJ63" i="8"/>
  <c r="H63" i="8"/>
  <c r="AN76" i="10"/>
  <c r="CS76" i="10"/>
  <c r="AM76" i="10"/>
  <c r="U75" i="10"/>
  <c r="AT35" i="10"/>
  <c r="M35" i="10"/>
  <c r="I77" i="9"/>
  <c r="F6" i="8"/>
  <c r="H6" i="8"/>
  <c r="H12" i="8"/>
  <c r="H17" i="8"/>
  <c r="F21" i="8"/>
  <c r="H21" i="8"/>
  <c r="F26" i="8"/>
  <c r="H26" i="8"/>
  <c r="F46" i="8"/>
  <c r="CG46" i="8"/>
  <c r="CC46" i="8"/>
  <c r="BY46" i="8"/>
  <c r="BU46" i="8"/>
  <c r="BQ46" i="8"/>
  <c r="BM46" i="8"/>
  <c r="CB46" i="8"/>
  <c r="BW46" i="8"/>
  <c r="BR46" i="8"/>
  <c r="BL46" i="8"/>
  <c r="BH46" i="8"/>
  <c r="BD46" i="8"/>
  <c r="AZ46" i="8"/>
  <c r="AV46" i="8"/>
  <c r="AR46" i="8"/>
  <c r="AM46" i="8"/>
  <c r="AI46" i="8"/>
  <c r="CF46" i="8"/>
  <c r="BP46" i="8"/>
  <c r="BG46" i="8"/>
  <c r="AU46" i="8"/>
  <c r="AP46" i="8"/>
  <c r="BZ46" i="8"/>
  <c r="BT46" i="8"/>
  <c r="BJ46" i="8"/>
  <c r="BB46" i="8"/>
  <c r="AT46" i="8"/>
  <c r="AK46" i="8"/>
  <c r="AG46" i="8"/>
  <c r="AF46" i="8"/>
  <c r="CA46" i="8"/>
  <c r="BV46" i="8"/>
  <c r="BK46" i="8"/>
  <c r="BC46" i="8"/>
  <c r="AY46" i="8"/>
  <c r="AL46" i="8"/>
  <c r="CE46" i="8"/>
  <c r="BO46" i="8"/>
  <c r="BF46" i="8"/>
  <c r="AX46" i="8"/>
  <c r="AO46" i="8"/>
  <c r="CD46" i="8"/>
  <c r="BI46" i="8"/>
  <c r="AS46" i="8"/>
  <c r="AN46" i="8"/>
  <c r="H46" i="8"/>
  <c r="BA46" i="8"/>
  <c r="BN46" i="8"/>
  <c r="BX46" i="8"/>
  <c r="BE46" i="8"/>
  <c r="AJ46" i="8"/>
  <c r="BS46" i="8"/>
  <c r="AW46" i="8"/>
  <c r="F52" i="8"/>
  <c r="CG52" i="8"/>
  <c r="CC52" i="8"/>
  <c r="BY52" i="8"/>
  <c r="BY76" i="8" s="1"/>
  <c r="BU52" i="8"/>
  <c r="BQ52" i="8"/>
  <c r="BM52" i="8"/>
  <c r="BI52" i="8"/>
  <c r="BI76" i="8" s="1"/>
  <c r="BE52" i="8"/>
  <c r="BA52" i="8"/>
  <c r="AW52" i="8"/>
  <c r="AS52" i="8"/>
  <c r="AS76" i="8" s="1"/>
  <c r="CE52" i="8"/>
  <c r="BZ52" i="8"/>
  <c r="BT52" i="8"/>
  <c r="BT76" i="8" s="1"/>
  <c r="BO52" i="8"/>
  <c r="BO76" i="8" s="1"/>
  <c r="BJ52" i="8"/>
  <c r="BD52" i="8"/>
  <c r="AY52" i="8"/>
  <c r="AT52" i="8"/>
  <c r="AT76" i="8" s="1"/>
  <c r="AM52" i="8"/>
  <c r="AI52" i="8"/>
  <c r="CD52" i="8"/>
  <c r="BS52" i="8"/>
  <c r="BS76" i="8" s="1"/>
  <c r="BC52" i="8"/>
  <c r="AR52" i="8"/>
  <c r="AP52" i="8"/>
  <c r="BW52" i="8"/>
  <c r="BW76" i="8" s="1"/>
  <c r="BL52" i="8"/>
  <c r="BB52" i="8"/>
  <c r="BB76" i="8" s="1"/>
  <c r="AK52" i="8"/>
  <c r="AK76" i="8" s="1"/>
  <c r="BX52" i="8"/>
  <c r="BX76" i="8" s="1"/>
  <c r="BN52" i="8"/>
  <c r="BH52" i="8"/>
  <c r="AX52" i="8"/>
  <c r="AL52" i="8"/>
  <c r="AL76" i="8" s="1"/>
  <c r="CB52" i="8"/>
  <c r="BR52" i="8"/>
  <c r="BG52" i="8"/>
  <c r="BG76" i="8" s="1"/>
  <c r="AV52" i="8"/>
  <c r="AV76" i="8" s="1"/>
  <c r="AO52" i="8"/>
  <c r="AG52" i="8"/>
  <c r="AF52" i="8"/>
  <c r="AF76" i="8" s="1"/>
  <c r="CF52" i="8"/>
  <c r="CF76" i="8" s="1"/>
  <c r="BK52" i="8"/>
  <c r="AN52" i="8"/>
  <c r="BV52" i="8"/>
  <c r="H52" i="8"/>
  <c r="BP52" i="8"/>
  <c r="BP76" i="8" s="1"/>
  <c r="CA52" i="8"/>
  <c r="BF52" i="8"/>
  <c r="AJ52" i="8"/>
  <c r="AJ76" i="8" s="1"/>
  <c r="AZ52" i="8"/>
  <c r="AU52" i="8"/>
  <c r="AU76" i="8" s="1"/>
  <c r="F57" i="8"/>
  <c r="CG57" i="8"/>
  <c r="CC57" i="8"/>
  <c r="BY57" i="8"/>
  <c r="BU57" i="8"/>
  <c r="BQ57" i="8"/>
  <c r="BM57" i="8"/>
  <c r="BI57" i="8"/>
  <c r="BE57" i="8"/>
  <c r="BA57" i="8"/>
  <c r="AW57" i="8"/>
  <c r="AS57" i="8"/>
  <c r="CB57" i="8"/>
  <c r="BW57" i="8"/>
  <c r="BR57" i="8"/>
  <c r="BL57" i="8"/>
  <c r="BG57" i="8"/>
  <c r="BB57" i="8"/>
  <c r="AV57" i="8"/>
  <c r="AM57" i="8"/>
  <c r="AI57" i="8"/>
  <c r="CF57" i="8"/>
  <c r="CF77" i="8" s="1"/>
  <c r="BV57" i="8"/>
  <c r="BF57" i="8"/>
  <c r="AZ57" i="8"/>
  <c r="AP57" i="8"/>
  <c r="CE57" i="8"/>
  <c r="BT57" i="8"/>
  <c r="BJ57" i="8"/>
  <c r="AY57" i="8"/>
  <c r="AY77" i="8" s="1"/>
  <c r="AK57" i="8"/>
  <c r="AG57" i="8"/>
  <c r="AF57" i="8"/>
  <c r="CA57" i="8"/>
  <c r="BP57" i="8"/>
  <c r="BK57" i="8"/>
  <c r="AU57" i="8"/>
  <c r="AL57" i="8"/>
  <c r="AL77" i="8" s="1"/>
  <c r="BZ57" i="8"/>
  <c r="BO57" i="8"/>
  <c r="BD57" i="8"/>
  <c r="AT57" i="8"/>
  <c r="AO57" i="8"/>
  <c r="BN57" i="8"/>
  <c r="AR57" i="8"/>
  <c r="AN57" i="8"/>
  <c r="AN77" i="8" s="1"/>
  <c r="H57" i="8"/>
  <c r="BS57" i="8"/>
  <c r="CD57" i="8"/>
  <c r="BH57" i="8"/>
  <c r="AJ57" i="8"/>
  <c r="BX57" i="8"/>
  <c r="BC57" i="8"/>
  <c r="AX57" i="8"/>
  <c r="F61" i="8"/>
  <c r="CG61" i="8"/>
  <c r="CC61" i="8"/>
  <c r="BY61" i="8"/>
  <c r="BU61" i="8"/>
  <c r="BQ61" i="8"/>
  <c r="BM61" i="8"/>
  <c r="BI61" i="8"/>
  <c r="BE61" i="8"/>
  <c r="BA61" i="8"/>
  <c r="AW61" i="8"/>
  <c r="AS61" i="8"/>
  <c r="CE61" i="8"/>
  <c r="BZ61" i="8"/>
  <c r="BT61" i="8"/>
  <c r="BO61" i="8"/>
  <c r="BJ61" i="8"/>
  <c r="BD61" i="8"/>
  <c r="AY61" i="8"/>
  <c r="AT61" i="8"/>
  <c r="AM61" i="8"/>
  <c r="AI61" i="8"/>
  <c r="CD61" i="8"/>
  <c r="BS61" i="8"/>
  <c r="BH61" i="8"/>
  <c r="AR61" i="8"/>
  <c r="AP61" i="8"/>
  <c r="BW61" i="8"/>
  <c r="BL61" i="8"/>
  <c r="BB61" i="8"/>
  <c r="AK61" i="8"/>
  <c r="AG61" i="8"/>
  <c r="AF61" i="8"/>
  <c r="CA61" i="8"/>
  <c r="BP61" i="8"/>
  <c r="BF61" i="8"/>
  <c r="BX61" i="8"/>
  <c r="BN61" i="8"/>
  <c r="BC61" i="8"/>
  <c r="AX61" i="8"/>
  <c r="AL61" i="8"/>
  <c r="CB61" i="8"/>
  <c r="BR61" i="8"/>
  <c r="BG61" i="8"/>
  <c r="AV61" i="8"/>
  <c r="AO61" i="8"/>
  <c r="CF61" i="8"/>
  <c r="BK61" i="8"/>
  <c r="BV61" i="8"/>
  <c r="AU61" i="8"/>
  <c r="AN61" i="8"/>
  <c r="AZ61" i="8"/>
  <c r="AJ61" i="8"/>
  <c r="H61" i="8"/>
  <c r="F66" i="8"/>
  <c r="CG66" i="8"/>
  <c r="CC66" i="8"/>
  <c r="BY66" i="8"/>
  <c r="BU66" i="8"/>
  <c r="BQ66" i="8"/>
  <c r="BM66" i="8"/>
  <c r="BI66" i="8"/>
  <c r="BE66" i="8"/>
  <c r="BA66" i="8"/>
  <c r="AW66" i="8"/>
  <c r="AS66" i="8"/>
  <c r="CB66" i="8"/>
  <c r="BW66" i="8"/>
  <c r="BR66" i="8"/>
  <c r="BL66" i="8"/>
  <c r="BG66" i="8"/>
  <c r="BB66" i="8"/>
  <c r="AV66" i="8"/>
  <c r="AM66" i="8"/>
  <c r="AI66" i="8"/>
  <c r="CA66" i="8"/>
  <c r="BV66" i="8"/>
  <c r="BK66" i="8"/>
  <c r="AZ66" i="8"/>
  <c r="AP66" i="8"/>
  <c r="BZ66" i="8"/>
  <c r="BO66" i="8"/>
  <c r="BD66" i="8"/>
  <c r="AT66" i="8"/>
  <c r="AO66" i="8"/>
  <c r="AF66" i="8"/>
  <c r="BS66" i="8"/>
  <c r="BH66" i="8"/>
  <c r="AR66" i="8"/>
  <c r="CF66" i="8"/>
  <c r="BP66" i="8"/>
  <c r="BF66" i="8"/>
  <c r="AU66" i="8"/>
  <c r="AL66" i="8"/>
  <c r="CE66" i="8"/>
  <c r="BT66" i="8"/>
  <c r="BJ66" i="8"/>
  <c r="AY66" i="8"/>
  <c r="AK66" i="8"/>
  <c r="AG66" i="8"/>
  <c r="CD66" i="8"/>
  <c r="BN66" i="8"/>
  <c r="AX66" i="8"/>
  <c r="BX66" i="8"/>
  <c r="BC66" i="8"/>
  <c r="AN66" i="8"/>
  <c r="H66" i="8"/>
  <c r="AJ66" i="8"/>
  <c r="I46" i="7"/>
  <c r="AX35" i="6"/>
  <c r="AT35" i="6"/>
  <c r="AP35" i="6"/>
  <c r="AI35" i="6"/>
  <c r="AE35" i="6"/>
  <c r="AA35" i="6"/>
  <c r="W35" i="6"/>
  <c r="R35" i="6"/>
  <c r="M35" i="6"/>
  <c r="AY35" i="6"/>
  <c r="AS35" i="6"/>
  <c r="AH35" i="6"/>
  <c r="AC35" i="6"/>
  <c r="X35" i="6"/>
  <c r="AW35" i="6"/>
  <c r="AR35" i="6"/>
  <c r="AM35" i="6"/>
  <c r="AG35" i="6"/>
  <c r="AB35" i="6"/>
  <c r="V35" i="6"/>
  <c r="S35" i="6"/>
  <c r="AV35" i="6"/>
  <c r="AF35" i="6"/>
  <c r="U35" i="6"/>
  <c r="Q35" i="6"/>
  <c r="BA35" i="6"/>
  <c r="AL35" i="6"/>
  <c r="Z35" i="6"/>
  <c r="AZ35" i="6"/>
  <c r="AK35" i="6"/>
  <c r="AU35" i="6"/>
  <c r="AD35" i="6"/>
  <c r="P35" i="6"/>
  <c r="AQ35" i="6"/>
  <c r="AO35" i="6"/>
  <c r="N35" i="6"/>
  <c r="Y35" i="6"/>
  <c r="BA36" i="6"/>
  <c r="AW36" i="6"/>
  <c r="AS36" i="6"/>
  <c r="AO36" i="6"/>
  <c r="AK36" i="6"/>
  <c r="V36" i="6"/>
  <c r="AG36" i="6"/>
  <c r="AC36" i="6"/>
  <c r="Y36" i="6"/>
  <c r="R36" i="6"/>
  <c r="AV36" i="6"/>
  <c r="AQ36" i="6"/>
  <c r="AL36" i="6"/>
  <c r="AE36" i="6"/>
  <c r="Z36" i="6"/>
  <c r="P36" i="6"/>
  <c r="AZ36" i="6"/>
  <c r="AU36" i="6"/>
  <c r="AP36" i="6"/>
  <c r="AI36" i="6"/>
  <c r="AD36" i="6"/>
  <c r="X36" i="6"/>
  <c r="N36" i="6"/>
  <c r="AT36" i="6"/>
  <c r="AB36" i="6"/>
  <c r="AH36" i="6"/>
  <c r="M36" i="6"/>
  <c r="U36" i="6"/>
  <c r="Q36" i="6"/>
  <c r="AR36" i="6"/>
  <c r="AM36" i="6"/>
  <c r="AA36" i="6"/>
  <c r="AY36" i="6"/>
  <c r="W36" i="6"/>
  <c r="S36" i="6"/>
  <c r="AX36" i="6"/>
  <c r="AF36" i="6"/>
  <c r="I61" i="6"/>
  <c r="I20" i="6"/>
  <c r="I10" i="6"/>
  <c r="CC36" i="10"/>
  <c r="U76" i="10"/>
  <c r="AL76" i="10"/>
  <c r="AL75" i="10"/>
  <c r="AL79" i="10" s="1"/>
  <c r="Q75" i="10"/>
  <c r="BF75" i="10"/>
  <c r="AI75" i="10"/>
  <c r="BE75" i="10"/>
  <c r="CB75" i="10"/>
  <c r="DB75" i="10"/>
  <c r="BG75" i="10"/>
  <c r="BL75" i="10"/>
  <c r="CU75" i="10"/>
  <c r="DD75" i="10"/>
  <c r="CC76" i="10"/>
  <c r="AP75" i="10"/>
  <c r="BI75" i="10"/>
  <c r="P76" i="10"/>
  <c r="N75" i="10"/>
  <c r="O76" i="10"/>
  <c r="AJ76" i="10"/>
  <c r="AW76" i="10"/>
  <c r="CT76" i="10"/>
  <c r="CM76" i="10"/>
  <c r="DG37" i="10"/>
  <c r="BC79" i="3"/>
  <c r="AS79" i="3"/>
  <c r="Z79" i="3"/>
  <c r="BW79" i="5"/>
  <c r="S79" i="5"/>
  <c r="N79" i="14"/>
  <c r="AG39" i="9"/>
  <c r="AJ39" i="9"/>
  <c r="M39" i="9"/>
  <c r="AD39" i="9"/>
  <c r="R79" i="14"/>
  <c r="CO79" i="12"/>
  <c r="BE39" i="13"/>
  <c r="BP79" i="11"/>
  <c r="BG79" i="11"/>
  <c r="T39" i="13"/>
  <c r="AD39" i="13"/>
  <c r="AJ39" i="13"/>
  <c r="P79" i="5"/>
  <c r="X39" i="14"/>
  <c r="U39" i="14"/>
  <c r="AJ79" i="14"/>
  <c r="AI39" i="13"/>
  <c r="AW79" i="11"/>
  <c r="U39" i="13"/>
  <c r="Q39" i="13"/>
  <c r="BE39" i="11"/>
  <c r="DJ75" i="10"/>
  <c r="AR77" i="6"/>
  <c r="AR79" i="6" s="1"/>
  <c r="AF76" i="6"/>
  <c r="Q77" i="6"/>
  <c r="R79" i="5"/>
  <c r="BO79" i="3"/>
  <c r="M79" i="14"/>
  <c r="AE79" i="14"/>
  <c r="AS79" i="9"/>
  <c r="AX39" i="13"/>
  <c r="BW79" i="11"/>
  <c r="BB79" i="11"/>
  <c r="N39" i="13"/>
  <c r="BJ39" i="13"/>
  <c r="BA39" i="13"/>
  <c r="AC79" i="5"/>
  <c r="BN79" i="3"/>
  <c r="BQ39" i="3"/>
  <c r="AG79" i="14"/>
  <c r="AX79" i="14"/>
  <c r="AT39" i="13"/>
  <c r="BS79" i="11"/>
  <c r="BI79" i="11"/>
  <c r="BV39" i="13"/>
  <c r="BY39" i="13"/>
  <c r="CF39" i="12"/>
  <c r="DF77" i="10"/>
  <c r="DH76" i="10"/>
  <c r="AT75" i="6"/>
  <c r="AT79" i="6" s="1"/>
  <c r="AI76" i="7"/>
  <c r="DJ76" i="10"/>
  <c r="AQ75" i="7"/>
  <c r="AM76" i="7"/>
  <c r="AC76" i="7"/>
  <c r="CD76" i="7"/>
  <c r="BY75" i="7"/>
  <c r="BT77" i="7"/>
  <c r="BG75" i="7"/>
  <c r="BG79" i="7" s="1"/>
  <c r="BZ76" i="7"/>
  <c r="CA76" i="7"/>
  <c r="AS76" i="7"/>
  <c r="AS79" i="7" s="1"/>
  <c r="AK76" i="7"/>
  <c r="BL77" i="7"/>
  <c r="Q77" i="7"/>
  <c r="BG77" i="7"/>
  <c r="BZ77" i="7"/>
  <c r="AQ77" i="7"/>
  <c r="X77" i="7"/>
  <c r="BH77" i="7"/>
  <c r="CF77" i="7"/>
  <c r="AR77" i="7"/>
  <c r="AK77" i="7"/>
  <c r="AD77" i="7"/>
  <c r="AA75" i="7"/>
  <c r="AZ76" i="6"/>
  <c r="AZ79" i="6" s="1"/>
  <c r="AH76" i="6"/>
  <c r="BF77" i="7"/>
  <c r="BE75" i="7"/>
  <c r="BE79" i="7" s="1"/>
  <c r="BZ75" i="7"/>
  <c r="BZ79" i="7" s="1"/>
  <c r="AY75" i="7"/>
  <c r="AY79" i="7" s="1"/>
  <c r="BN75" i="7"/>
  <c r="BN79" i="7" s="1"/>
  <c r="AD75" i="7"/>
  <c r="AD79" i="7" s="1"/>
  <c r="AG75" i="7"/>
  <c r="AG79" i="7" s="1"/>
  <c r="AX75" i="7"/>
  <c r="AK79" i="3"/>
  <c r="AZ79" i="3"/>
  <c r="AT79" i="3"/>
  <c r="Y79" i="3"/>
  <c r="AV79" i="3"/>
  <c r="AL79" i="3"/>
  <c r="V79" i="3"/>
  <c r="BB79" i="3"/>
  <c r="AH79" i="3"/>
  <c r="AC79" i="3"/>
  <c r="AA79" i="3"/>
  <c r="X79" i="3"/>
  <c r="AM79" i="3"/>
  <c r="AY79" i="3"/>
  <c r="AG79" i="4"/>
  <c r="T79" i="4"/>
  <c r="V79" i="4"/>
  <c r="AE79" i="4"/>
  <c r="BK79" i="4"/>
  <c r="AS79" i="4"/>
  <c r="AR79" i="4"/>
  <c r="W79" i="4"/>
  <c r="AA79" i="4"/>
  <c r="AM79" i="4"/>
  <c r="AI79" i="4"/>
  <c r="BQ79" i="4"/>
  <c r="AQ79" i="4"/>
  <c r="Y79" i="4"/>
  <c r="BS79" i="4"/>
  <c r="AU79" i="4"/>
  <c r="AT79" i="4"/>
  <c r="BI79" i="4"/>
  <c r="BG79" i="4"/>
  <c r="BA79" i="4"/>
  <c r="BE79" i="4"/>
  <c r="BT79" i="4"/>
  <c r="BO79" i="4"/>
  <c r="AB79" i="4"/>
  <c r="AZ79" i="4"/>
  <c r="Z79" i="4"/>
  <c r="AH79" i="4"/>
  <c r="U79" i="4"/>
  <c r="BH79" i="4"/>
  <c r="BF79" i="4"/>
  <c r="BU79" i="4"/>
  <c r="BL79" i="4"/>
  <c r="BN79" i="4"/>
  <c r="BR79" i="4"/>
  <c r="BD79" i="4"/>
  <c r="AO79" i="4"/>
  <c r="AX79" i="4"/>
  <c r="AC79" i="4"/>
  <c r="AF79" i="4"/>
  <c r="BC79" i="4"/>
  <c r="AY79" i="4"/>
  <c r="AL79" i="4"/>
  <c r="BM79" i="4"/>
  <c r="AW79" i="4"/>
  <c r="AN79" i="4"/>
  <c r="H76" i="11"/>
  <c r="H36" i="11"/>
  <c r="H75" i="11"/>
  <c r="H77" i="11"/>
  <c r="H37" i="11"/>
  <c r="F39" i="11"/>
  <c r="I77" i="11" s="1"/>
  <c r="H35" i="11"/>
  <c r="AZ39" i="11" s="1"/>
  <c r="F79" i="11"/>
  <c r="F39" i="12"/>
  <c r="I36" i="12" s="1"/>
  <c r="I35" i="12"/>
  <c r="H76" i="12"/>
  <c r="H36" i="12"/>
  <c r="H37" i="12"/>
  <c r="CE39" i="12" s="1"/>
  <c r="H75" i="12"/>
  <c r="I37" i="12"/>
  <c r="H77" i="12"/>
  <c r="F79" i="12"/>
  <c r="I75" i="12"/>
  <c r="I76" i="12"/>
  <c r="H35" i="12"/>
  <c r="CL39" i="12" s="1"/>
  <c r="I77" i="12"/>
  <c r="I76" i="9"/>
  <c r="I37" i="9"/>
  <c r="F79" i="9"/>
  <c r="I75" i="9"/>
  <c r="H76" i="9"/>
  <c r="H37" i="9"/>
  <c r="H36" i="9"/>
  <c r="P39" i="9" s="1"/>
  <c r="H75" i="9"/>
  <c r="I36" i="9"/>
  <c r="H35" i="9"/>
  <c r="AH39" i="9" s="1"/>
  <c r="H75" i="14"/>
  <c r="F39" i="14"/>
  <c r="I35" i="14" s="1"/>
  <c r="H77" i="14"/>
  <c r="H76" i="14"/>
  <c r="H36" i="14"/>
  <c r="H35" i="14"/>
  <c r="BL39" i="14" s="1"/>
  <c r="F79" i="14"/>
  <c r="F39" i="3"/>
  <c r="I37" i="3" s="1"/>
  <c r="I35" i="3"/>
  <c r="H75" i="3"/>
  <c r="H76" i="3"/>
  <c r="H37" i="3"/>
  <c r="H36" i="3"/>
  <c r="H35" i="3"/>
  <c r="BN39" i="3" s="1"/>
  <c r="I36" i="3"/>
  <c r="I77" i="3"/>
  <c r="H77" i="3"/>
  <c r="I76" i="3"/>
  <c r="F79" i="3"/>
  <c r="I75" i="3"/>
  <c r="I36" i="4"/>
  <c r="I75" i="4"/>
  <c r="I76" i="4"/>
  <c r="I37" i="4"/>
  <c r="F39" i="4"/>
  <c r="J36" i="4" s="1"/>
  <c r="I35" i="4"/>
  <c r="I77" i="4"/>
  <c r="F79" i="4"/>
  <c r="H37" i="5"/>
  <c r="H36" i="5"/>
  <c r="O39" i="5" s="1"/>
  <c r="H76" i="5"/>
  <c r="H75" i="5"/>
  <c r="F79" i="5"/>
  <c r="F39" i="5"/>
  <c r="I76" i="5" s="1"/>
  <c r="I61" i="10"/>
  <c r="BR76" i="10"/>
  <c r="U77" i="10"/>
  <c r="DG36" i="10"/>
  <c r="CJ36" i="10"/>
  <c r="BT36" i="10"/>
  <c r="S36" i="10"/>
  <c r="Q36" i="10"/>
  <c r="AF75" i="10"/>
  <c r="AF79" i="10" s="1"/>
  <c r="AU75" i="10"/>
  <c r="CY75" i="10"/>
  <c r="AQ75" i="10"/>
  <c r="BP75" i="10"/>
  <c r="BH75" i="10"/>
  <c r="AY75" i="10"/>
  <c r="BV75" i="10"/>
  <c r="CF75" i="10"/>
  <c r="BU75" i="10"/>
  <c r="CK75" i="10"/>
  <c r="CH75" i="10"/>
  <c r="CJ75" i="10"/>
  <c r="CT75" i="10"/>
  <c r="CY36" i="10"/>
  <c r="O36" i="10"/>
  <c r="BY76" i="10"/>
  <c r="BQ76" i="10"/>
  <c r="CU76" i="10"/>
  <c r="AJ77" i="10"/>
  <c r="M75" i="10"/>
  <c r="M79" i="10" s="1"/>
  <c r="CG36" i="10"/>
  <c r="BI36" i="10"/>
  <c r="AM36" i="10"/>
  <c r="R36" i="10"/>
  <c r="X76" i="10"/>
  <c r="AR76" i="10"/>
  <c r="AV76" i="10"/>
  <c r="AO76" i="10"/>
  <c r="BI76" i="10"/>
  <c r="CD76" i="10"/>
  <c r="AN75" i="10"/>
  <c r="DI36" i="10"/>
  <c r="CE36" i="10"/>
  <c r="BG36" i="10"/>
  <c r="AJ36" i="10"/>
  <c r="CD36" i="10"/>
  <c r="BF36" i="10"/>
  <c r="AD36" i="10"/>
  <c r="O77" i="10"/>
  <c r="O79" i="10" s="1"/>
  <c r="AL77" i="10"/>
  <c r="V77" i="10"/>
  <c r="AO77" i="10"/>
  <c r="AE77" i="10"/>
  <c r="BD77" i="10"/>
  <c r="BM77" i="10"/>
  <c r="AN77" i="10"/>
  <c r="BG77" i="10"/>
  <c r="BZ77" i="10"/>
  <c r="CP77" i="10"/>
  <c r="BW77" i="10"/>
  <c r="CE77" i="10"/>
  <c r="CH77" i="10"/>
  <c r="CK77" i="10"/>
  <c r="CX77" i="10"/>
  <c r="AI36" i="10"/>
  <c r="BA36" i="10"/>
  <c r="BU36" i="10"/>
  <c r="CL36" i="10"/>
  <c r="DB36" i="10"/>
  <c r="AN37" i="10"/>
  <c r="CB37" i="10"/>
  <c r="X37" i="10"/>
  <c r="BN37" i="10"/>
  <c r="CV37" i="10"/>
  <c r="Q37" i="10"/>
  <c r="AY37" i="10"/>
  <c r="CL37" i="10"/>
  <c r="AV37" i="10"/>
  <c r="CH37" i="10"/>
  <c r="AF37" i="10"/>
  <c r="AA37" i="10"/>
  <c r="AR37" i="10"/>
  <c r="BH37" i="10"/>
  <c r="CF37" i="10"/>
  <c r="DH37" i="10"/>
  <c r="Y37" i="10"/>
  <c r="AQ37" i="10"/>
  <c r="BM37" i="10"/>
  <c r="CC37" i="10"/>
  <c r="CY37" i="10"/>
  <c r="I15" i="10"/>
  <c r="I50" i="10"/>
  <c r="BC77" i="10"/>
  <c r="AD77" i="10"/>
  <c r="AD79" i="10" s="1"/>
  <c r="DC36" i="10"/>
  <c r="CH36" i="10"/>
  <c r="BE36" i="10"/>
  <c r="N36" i="10"/>
  <c r="M36" i="10"/>
  <c r="Q76" i="10"/>
  <c r="S75" i="10"/>
  <c r="AJ75" i="10"/>
  <c r="BR75" i="10"/>
  <c r="AO75" i="10"/>
  <c r="AE75" i="10"/>
  <c r="AE79" i="10" s="1"/>
  <c r="AW75" i="10"/>
  <c r="BX75" i="10"/>
  <c r="BT75" i="10"/>
  <c r="BC75" i="10"/>
  <c r="CE75" i="10"/>
  <c r="CO75" i="10"/>
  <c r="BY75" i="10"/>
  <c r="CP75" i="10"/>
  <c r="CL75" i="10"/>
  <c r="CN75" i="10"/>
  <c r="CZ75" i="10"/>
  <c r="V76" i="10"/>
  <c r="CK36" i="10"/>
  <c r="AI76" i="10"/>
  <c r="BU76" i="10"/>
  <c r="CG76" i="10"/>
  <c r="AQ76" i="10"/>
  <c r="N76" i="10"/>
  <c r="R75" i="10"/>
  <c r="R79" i="10" s="1"/>
  <c r="DA36" i="10"/>
  <c r="BX36" i="10"/>
  <c r="BC36" i="10"/>
  <c r="AF36" i="10"/>
  <c r="AC76" i="10"/>
  <c r="AC79" i="10" s="1"/>
  <c r="BM76" i="10"/>
  <c r="AF76" i="10"/>
  <c r="BG76" i="10"/>
  <c r="AU76" i="10"/>
  <c r="CH76" i="10"/>
  <c r="BN76" i="10"/>
  <c r="AT76" i="10"/>
  <c r="BK76" i="10"/>
  <c r="CN76" i="10"/>
  <c r="CO76" i="10"/>
  <c r="CE76" i="10"/>
  <c r="CF76" i="10"/>
  <c r="DG35" i="10"/>
  <c r="DA35" i="10"/>
  <c r="CU35" i="10"/>
  <c r="CO35" i="10"/>
  <c r="CK35" i="10"/>
  <c r="CE35" i="10"/>
  <c r="BX35" i="10"/>
  <c r="BT35" i="10"/>
  <c r="BR35" i="10"/>
  <c r="BM35" i="10"/>
  <c r="BG35" i="10"/>
  <c r="BC35" i="10"/>
  <c r="AZ35" i="10"/>
  <c r="AU35" i="10"/>
  <c r="AO35" i="10"/>
  <c r="AH35" i="10"/>
  <c r="AC35" i="10"/>
  <c r="AA35" i="10"/>
  <c r="W35" i="10"/>
  <c r="R35" i="10"/>
  <c r="N35" i="10"/>
  <c r="DF35" i="10"/>
  <c r="DD35" i="10"/>
  <c r="CY35" i="10"/>
  <c r="CS35" i="10"/>
  <c r="CL35" i="10"/>
  <c r="CD35" i="10"/>
  <c r="BV35" i="10"/>
  <c r="BQ35" i="10"/>
  <c r="BN35" i="10"/>
  <c r="BF35" i="10"/>
  <c r="BA35" i="10"/>
  <c r="AW35" i="10"/>
  <c r="AP35" i="10"/>
  <c r="AJ35" i="10"/>
  <c r="AF35" i="10"/>
  <c r="Y35" i="10"/>
  <c r="O35" i="10"/>
  <c r="AM35" i="10"/>
  <c r="AD35" i="10"/>
  <c r="V35" i="10"/>
  <c r="CT35" i="10"/>
  <c r="CF35" i="10"/>
  <c r="BH35" i="10"/>
  <c r="AQ35" i="10"/>
  <c r="U35" i="10"/>
  <c r="DJ35" i="10"/>
  <c r="DC35" i="10"/>
  <c r="CX35" i="10"/>
  <c r="CR35" i="10"/>
  <c r="CP35" i="10"/>
  <c r="CJ35" i="10"/>
  <c r="CH35" i="10"/>
  <c r="CC35" i="10"/>
  <c r="BZ35" i="10"/>
  <c r="BU35" i="10"/>
  <c r="BP35" i="10"/>
  <c r="BL35" i="10"/>
  <c r="BE35" i="10"/>
  <c r="AY35" i="10"/>
  <c r="AV35" i="10"/>
  <c r="AN35" i="10"/>
  <c r="AI35" i="10"/>
  <c r="AE35" i="10"/>
  <c r="X35" i="10"/>
  <c r="S35" i="10"/>
  <c r="DI35" i="10"/>
  <c r="DB35" i="10"/>
  <c r="CV35" i="10"/>
  <c r="CN35" i="10"/>
  <c r="CG35" i="10"/>
  <c r="CB35" i="10"/>
  <c r="BY35" i="10"/>
  <c r="BK35" i="10"/>
  <c r="BI35" i="10"/>
  <c r="BD35" i="10"/>
  <c r="AR35" i="10"/>
  <c r="Q35" i="10"/>
  <c r="DH35" i="10"/>
  <c r="CZ35" i="10"/>
  <c r="CM35" i="10"/>
  <c r="BW35" i="10"/>
  <c r="AL35" i="10"/>
  <c r="Z35" i="10"/>
  <c r="P35" i="10"/>
  <c r="BK75" i="10"/>
  <c r="CZ36" i="10"/>
  <c r="BW36" i="10"/>
  <c r="AZ36" i="10"/>
  <c r="AE36" i="10"/>
  <c r="CR76" i="10"/>
  <c r="CU77" i="10"/>
  <c r="BI77" i="10"/>
  <c r="BI79" i="10" s="1"/>
  <c r="DH36" i="10"/>
  <c r="BV36" i="10"/>
  <c r="AY36" i="10"/>
  <c r="S77" i="10"/>
  <c r="AV77" i="10"/>
  <c r="Z77" i="10"/>
  <c r="AZ77" i="10"/>
  <c r="AP77" i="10"/>
  <c r="AP79" i="10" s="1"/>
  <c r="BY77" i="10"/>
  <c r="BR77" i="10"/>
  <c r="AR77" i="10"/>
  <c r="BK77" i="10"/>
  <c r="CM77" i="10"/>
  <c r="CZ77" i="10"/>
  <c r="CC77" i="10"/>
  <c r="CL77" i="10"/>
  <c r="CN77" i="10"/>
  <c r="CO77" i="10"/>
  <c r="DB77" i="10"/>
  <c r="P36" i="10"/>
  <c r="AL36" i="10"/>
  <c r="BD36" i="10"/>
  <c r="BY36" i="10"/>
  <c r="CP36" i="10"/>
  <c r="DF36" i="10"/>
  <c r="O37" i="10"/>
  <c r="BA37" i="10"/>
  <c r="CJ37" i="10"/>
  <c r="AO37" i="10"/>
  <c r="CD37" i="10"/>
  <c r="CX37" i="10"/>
  <c r="Z37" i="10"/>
  <c r="BG37" i="10"/>
  <c r="CR37" i="10"/>
  <c r="BL37" i="10"/>
  <c r="CU37" i="10"/>
  <c r="BU37" i="10"/>
  <c r="AD37" i="10"/>
  <c r="AT37" i="10"/>
  <c r="BK37" i="10"/>
  <c r="CN37" i="10"/>
  <c r="N37" i="10"/>
  <c r="AC37" i="10"/>
  <c r="AU37" i="10"/>
  <c r="BP37" i="10"/>
  <c r="CG37" i="10"/>
  <c r="DC37" i="10"/>
  <c r="V75" i="10"/>
  <c r="CM75" i="10"/>
  <c r="CC75" i="10"/>
  <c r="CC79" i="10" s="1"/>
  <c r="CR75" i="10"/>
  <c r="CS75" i="10"/>
  <c r="AH36" i="10"/>
  <c r="BD76" i="10"/>
  <c r="BD79" i="10" s="1"/>
  <c r="BH76" i="10"/>
  <c r="AA77" i="10"/>
  <c r="W76" i="10"/>
  <c r="N77" i="10"/>
  <c r="CR36" i="10"/>
  <c r="BR36" i="10"/>
  <c r="AW36" i="10"/>
  <c r="AA36" i="10"/>
  <c r="AH76" i="10"/>
  <c r="BP76" i="10"/>
  <c r="CK76" i="10"/>
  <c r="CX76" i="10"/>
  <c r="BW75" i="10"/>
  <c r="BA76" i="10"/>
  <c r="AH77" i="10"/>
  <c r="W75" i="10"/>
  <c r="P75" i="10"/>
  <c r="CV36" i="10"/>
  <c r="BQ36" i="10"/>
  <c r="AV36" i="10"/>
  <c r="U36" i="10"/>
  <c r="AZ76" i="10"/>
  <c r="AQ77" i="10"/>
  <c r="DD36" i="10"/>
  <c r="BP36" i="10"/>
  <c r="AT36" i="10"/>
  <c r="X77" i="10"/>
  <c r="BQ77" i="10"/>
  <c r="AF77" i="10"/>
  <c r="BE77" i="10"/>
  <c r="AU77" i="10"/>
  <c r="AW77" i="10"/>
  <c r="BT77" i="10"/>
  <c r="AT77" i="10"/>
  <c r="BP77" i="10"/>
  <c r="BV77" i="10"/>
  <c r="BF77" i="10"/>
  <c r="CJ77" i="10"/>
  <c r="CT77" i="10"/>
  <c r="CS77" i="10"/>
  <c r="CR77" i="10"/>
  <c r="CY77" i="10"/>
  <c r="X36" i="10"/>
  <c r="AP36" i="10"/>
  <c r="BH36" i="10"/>
  <c r="CB36" i="10"/>
  <c r="CT36" i="10"/>
  <c r="DJ36" i="10"/>
  <c r="W37" i="10"/>
  <c r="BD37" i="10"/>
  <c r="CO37" i="10"/>
  <c r="AW37" i="10"/>
  <c r="CK37" i="10"/>
  <c r="DD37" i="10"/>
  <c r="AH37" i="10"/>
  <c r="BW37" i="10"/>
  <c r="CZ37" i="10"/>
  <c r="BR37" i="10"/>
  <c r="DB37" i="10"/>
  <c r="S37" i="10"/>
  <c r="AI37" i="10"/>
  <c r="AZ37" i="10"/>
  <c r="BQ37" i="10"/>
  <c r="CT37" i="10"/>
  <c r="R37" i="10"/>
  <c r="AJ37" i="10"/>
  <c r="BE37" i="10"/>
  <c r="BV37" i="10"/>
  <c r="CM37" i="10"/>
  <c r="DI37" i="10"/>
  <c r="AV75" i="10"/>
  <c r="AV79" i="10" s="1"/>
  <c r="AM77" i="10"/>
  <c r="Y76" i="10"/>
  <c r="CO36" i="10"/>
  <c r="BZ36" i="10"/>
  <c r="W36" i="10"/>
  <c r="Z36" i="10"/>
  <c r="BT76" i="10"/>
  <c r="Z75" i="10"/>
  <c r="Z79" i="10" s="1"/>
  <c r="X75" i="10"/>
  <c r="BZ75" i="10"/>
  <c r="AM75" i="10"/>
  <c r="BM75" i="10"/>
  <c r="AZ75" i="10"/>
  <c r="AT75" i="10"/>
  <c r="BN75" i="10"/>
  <c r="BN79" i="10" s="1"/>
  <c r="CV75" i="10"/>
  <c r="BQ75" i="10"/>
  <c r="BQ79" i="10" s="1"/>
  <c r="CG75" i="10"/>
  <c r="CD75" i="10"/>
  <c r="CX75" i="10"/>
  <c r="DC75" i="10"/>
  <c r="DC79" i="10" s="1"/>
  <c r="DA75" i="10"/>
  <c r="Y36" i="10"/>
  <c r="CY76" i="10"/>
  <c r="CP76" i="10"/>
  <c r="AH75" i="10"/>
  <c r="Z76" i="10"/>
  <c r="Y75" i="10"/>
  <c r="CN36" i="10"/>
  <c r="BN36" i="10"/>
  <c r="AR36" i="10"/>
  <c r="V36" i="10"/>
  <c r="S76" i="10"/>
  <c r="AP76" i="10"/>
  <c r="AE76" i="10"/>
  <c r="BF76" i="10"/>
  <c r="BC76" i="10"/>
  <c r="BZ76" i="10"/>
  <c r="BE76" i="10"/>
  <c r="BE79" i="10" s="1"/>
  <c r="BV76" i="10"/>
  <c r="BL76" i="10"/>
  <c r="BL79" i="10" s="1"/>
  <c r="CZ76" i="10"/>
  <c r="DA76" i="10"/>
  <c r="DB76" i="10"/>
  <c r="Y77" i="10"/>
  <c r="CM36" i="10"/>
  <c r="BL36" i="10"/>
  <c r="AQ36" i="10"/>
  <c r="CV76" i="10"/>
  <c r="BX77" i="10"/>
  <c r="W77" i="10"/>
  <c r="CU36" i="10"/>
  <c r="BK36" i="10"/>
  <c r="AO36" i="10"/>
  <c r="AC77" i="10"/>
  <c r="Q77" i="10"/>
  <c r="AI77" i="10"/>
  <c r="AI79" i="10" s="1"/>
  <c r="CF77" i="10"/>
  <c r="AY77" i="10"/>
  <c r="BH77" i="10"/>
  <c r="CG77" i="10"/>
  <c r="BA77" i="10"/>
  <c r="BU77" i="10"/>
  <c r="CB77" i="10"/>
  <c r="CB79" i="10" s="1"/>
  <c r="BL77" i="10"/>
  <c r="DD77" i="10"/>
  <c r="CD77" i="10"/>
  <c r="DA77" i="10"/>
  <c r="CV77" i="10"/>
  <c r="DC77" i="10"/>
  <c r="AC36" i="10"/>
  <c r="AU36" i="10"/>
  <c r="BM36" i="10"/>
  <c r="CF36" i="10"/>
  <c r="AE37" i="10"/>
  <c r="BY37" i="10"/>
  <c r="P37" i="10"/>
  <c r="BF37" i="10"/>
  <c r="CP37" i="10"/>
  <c r="M37" i="10"/>
  <c r="AP37" i="10"/>
  <c r="CE37" i="10"/>
  <c r="DF37" i="10"/>
  <c r="BT37" i="10"/>
  <c r="DJ37" i="10"/>
  <c r="V37" i="10"/>
  <c r="AL37" i="10"/>
  <c r="BC37" i="10"/>
  <c r="BX37" i="10"/>
  <c r="DA37" i="10"/>
  <c r="U37" i="10"/>
  <c r="AM37" i="10"/>
  <c r="BI37" i="10"/>
  <c r="BZ37" i="10"/>
  <c r="CS37" i="10"/>
  <c r="E39" i="10"/>
  <c r="H36" i="10" s="1"/>
  <c r="I52" i="10"/>
  <c r="F76" i="10"/>
  <c r="I27" i="10"/>
  <c r="I18" i="10"/>
  <c r="I12" i="10"/>
  <c r="I4" i="10"/>
  <c r="I67" i="10"/>
  <c r="I23" i="10"/>
  <c r="F37" i="10"/>
  <c r="I60" i="10"/>
  <c r="F36" i="10"/>
  <c r="I59" i="10"/>
  <c r="I49" i="10"/>
  <c r="I24" i="10"/>
  <c r="I17" i="10"/>
  <c r="I10" i="10"/>
  <c r="I58" i="10"/>
  <c r="I9" i="10"/>
  <c r="I64" i="10"/>
  <c r="I62" i="10"/>
  <c r="F77" i="10"/>
  <c r="I57" i="10"/>
  <c r="I53" i="10"/>
  <c r="I45" i="10"/>
  <c r="I26" i="10"/>
  <c r="I6" i="10"/>
  <c r="I63" i="10"/>
  <c r="I54" i="10"/>
  <c r="F75" i="10"/>
  <c r="I44" i="10"/>
  <c r="I20" i="10"/>
  <c r="I13" i="10"/>
  <c r="I5" i="10"/>
  <c r="I47" i="10"/>
  <c r="I19" i="10"/>
  <c r="I21" i="10"/>
  <c r="I14" i="10"/>
  <c r="I55" i="10"/>
  <c r="F35" i="10"/>
  <c r="I52" i="6"/>
  <c r="F76" i="6"/>
  <c r="I62" i="6"/>
  <c r="I64" i="6"/>
  <c r="I26" i="6"/>
  <c r="I59" i="6"/>
  <c r="I49" i="6"/>
  <c r="I27" i="6"/>
  <c r="I18" i="6"/>
  <c r="I7" i="6"/>
  <c r="I58" i="6"/>
  <c r="I12" i="6"/>
  <c r="I60" i="6"/>
  <c r="I17" i="6"/>
  <c r="I21" i="6"/>
  <c r="I45" i="6"/>
  <c r="I66" i="6"/>
  <c r="I57" i="6"/>
  <c r="F77" i="6"/>
  <c r="I46" i="6"/>
  <c r="I24" i="6"/>
  <c r="I15" i="6"/>
  <c r="I5" i="6"/>
  <c r="I53" i="6"/>
  <c r="F36" i="6"/>
  <c r="I23" i="6"/>
  <c r="I4" i="6"/>
  <c r="I55" i="6"/>
  <c r="E39" i="6"/>
  <c r="H36" i="6" s="1"/>
  <c r="F37" i="6"/>
  <c r="I63" i="6"/>
  <c r="F75" i="6"/>
  <c r="I44" i="6"/>
  <c r="I22" i="6"/>
  <c r="I67" i="6"/>
  <c r="I47" i="6"/>
  <c r="I19" i="6"/>
  <c r="F35" i="6"/>
  <c r="I50" i="6"/>
  <c r="I6" i="6"/>
  <c r="I18" i="7"/>
  <c r="I17" i="7"/>
  <c r="I66" i="7"/>
  <c r="F75" i="7"/>
  <c r="I44" i="7"/>
  <c r="I59" i="7"/>
  <c r="I62" i="7"/>
  <c r="I58" i="7"/>
  <c r="I12" i="7"/>
  <c r="I52" i="7"/>
  <c r="F76" i="7"/>
  <c r="H37" i="7"/>
  <c r="I63" i="7"/>
  <c r="F77" i="7"/>
  <c r="I26" i="7"/>
  <c r="I4" i="7"/>
  <c r="I24" i="7"/>
  <c r="I53" i="7"/>
  <c r="I64" i="7"/>
  <c r="I60" i="7"/>
  <c r="I6" i="7"/>
  <c r="I23" i="7"/>
  <c r="I50" i="7"/>
  <c r="I27" i="7"/>
  <c r="E39" i="7"/>
  <c r="H35" i="7"/>
  <c r="I57" i="7"/>
  <c r="I21" i="7"/>
  <c r="I20" i="7"/>
  <c r="I67" i="7"/>
  <c r="F37" i="7"/>
  <c r="F39" i="7" s="1"/>
  <c r="I36" i="7" s="1"/>
  <c r="I61" i="7"/>
  <c r="I19" i="7"/>
  <c r="I14" i="7"/>
  <c r="E36" i="8"/>
  <c r="E37" i="8"/>
  <c r="E35" i="8"/>
  <c r="F17" i="8"/>
  <c r="F12" i="8"/>
  <c r="F77" i="8"/>
  <c r="E75" i="8"/>
  <c r="E76" i="8"/>
  <c r="E77" i="8"/>
  <c r="AA45" i="8" l="1"/>
  <c r="U45" i="8"/>
  <c r="Q45" i="8"/>
  <c r="I45" i="8"/>
  <c r="AB45" i="8"/>
  <c r="T45" i="8"/>
  <c r="AC45" i="8"/>
  <c r="W45" i="8"/>
  <c r="O45" i="8"/>
  <c r="M45" i="8"/>
  <c r="Z45" i="8"/>
  <c r="X45" i="8"/>
  <c r="P45" i="8"/>
  <c r="S45" i="8"/>
  <c r="R45" i="8"/>
  <c r="N45" i="8"/>
  <c r="AD45" i="8"/>
  <c r="V45" i="8"/>
  <c r="AG76" i="8"/>
  <c r="BO79" i="7"/>
  <c r="BF79" i="10"/>
  <c r="CV79" i="10"/>
  <c r="AU39" i="5"/>
  <c r="DJ79" i="10"/>
  <c r="AU39" i="6"/>
  <c r="AX77" i="8"/>
  <c r="AT77" i="8"/>
  <c r="CA77" i="8"/>
  <c r="AP77" i="8"/>
  <c r="BA77" i="8"/>
  <c r="CG77" i="8"/>
  <c r="BJ75" i="8"/>
  <c r="AU75" i="8"/>
  <c r="CE75" i="8"/>
  <c r="BD79" i="8"/>
  <c r="AA44" i="8"/>
  <c r="X44" i="8"/>
  <c r="T44" i="8"/>
  <c r="P44" i="8"/>
  <c r="M44" i="8"/>
  <c r="W44" i="8"/>
  <c r="O44" i="8"/>
  <c r="Z44" i="8"/>
  <c r="R44" i="8"/>
  <c r="AB44" i="8"/>
  <c r="S44" i="8"/>
  <c r="AC44" i="8"/>
  <c r="AC75" i="8" s="1"/>
  <c r="V44" i="8"/>
  <c r="N44" i="8"/>
  <c r="I44" i="8"/>
  <c r="U44" i="8"/>
  <c r="Q44" i="8"/>
  <c r="AD44" i="8"/>
  <c r="BJ39" i="5"/>
  <c r="X39" i="5"/>
  <c r="AA64" i="8"/>
  <c r="V64" i="8"/>
  <c r="R64" i="8"/>
  <c r="N64" i="8"/>
  <c r="I64" i="8"/>
  <c r="AB64" i="8"/>
  <c r="X64" i="8"/>
  <c r="P64" i="8"/>
  <c r="Z64" i="8"/>
  <c r="U64" i="8"/>
  <c r="Q64" i="8"/>
  <c r="AC64" i="8"/>
  <c r="T64" i="8"/>
  <c r="S64" i="8"/>
  <c r="W64" i="8"/>
  <c r="O64" i="8"/>
  <c r="AD64" i="8"/>
  <c r="M64" i="8"/>
  <c r="M24" i="11" s="1"/>
  <c r="AA55" i="8"/>
  <c r="V55" i="8"/>
  <c r="R55" i="8"/>
  <c r="N55" i="8"/>
  <c r="I55" i="8"/>
  <c r="AB55" i="8"/>
  <c r="Q55" i="8"/>
  <c r="AC55" i="8"/>
  <c r="X55" i="8"/>
  <c r="P55" i="8"/>
  <c r="Z55" i="8"/>
  <c r="U55" i="8"/>
  <c r="T55" i="8"/>
  <c r="M55" i="8"/>
  <c r="W55" i="8"/>
  <c r="AD55" i="8"/>
  <c r="S55" i="8"/>
  <c r="O55" i="8"/>
  <c r="I4" i="8"/>
  <c r="BS39" i="5"/>
  <c r="U39" i="5"/>
  <c r="AP39" i="5"/>
  <c r="I23" i="8"/>
  <c r="AC39" i="5"/>
  <c r="F37" i="8"/>
  <c r="I17" i="8"/>
  <c r="CX79" i="10"/>
  <c r="S79" i="10"/>
  <c r="CH79" i="10"/>
  <c r="BB39" i="3"/>
  <c r="AA79" i="7"/>
  <c r="Z39" i="5"/>
  <c r="BE39" i="14"/>
  <c r="AX39" i="5"/>
  <c r="AV39" i="6"/>
  <c r="AA66" i="8"/>
  <c r="Z66" i="8"/>
  <c r="W66" i="8"/>
  <c r="S66" i="8"/>
  <c r="O66" i="8"/>
  <c r="R66" i="8"/>
  <c r="AC66" i="8"/>
  <c r="U66" i="8"/>
  <c r="AB66" i="8"/>
  <c r="V66" i="8"/>
  <c r="N66" i="8"/>
  <c r="Q66" i="8"/>
  <c r="M66" i="8"/>
  <c r="M26" i="11" s="1"/>
  <c r="I66" i="8"/>
  <c r="X66" i="8"/>
  <c r="T66" i="8"/>
  <c r="P66" i="8"/>
  <c r="AD66" i="8"/>
  <c r="BC77" i="8"/>
  <c r="AR77" i="8"/>
  <c r="AU77" i="8"/>
  <c r="BJ77" i="8"/>
  <c r="AZ77" i="8"/>
  <c r="BG77" i="8"/>
  <c r="BE77" i="8"/>
  <c r="AA57" i="8"/>
  <c r="Z57" i="8"/>
  <c r="W57" i="8"/>
  <c r="S57" i="8"/>
  <c r="O57" i="8"/>
  <c r="V57" i="8"/>
  <c r="N57" i="8"/>
  <c r="U57" i="8"/>
  <c r="M57" i="8"/>
  <c r="AB57" i="8"/>
  <c r="R57" i="8"/>
  <c r="AC57" i="8"/>
  <c r="Q57" i="8"/>
  <c r="I57" i="8"/>
  <c r="P57" i="8"/>
  <c r="X57" i="8"/>
  <c r="AD57" i="8"/>
  <c r="T57" i="8"/>
  <c r="BV76" i="8"/>
  <c r="AY76" i="8"/>
  <c r="AY79" i="8" s="1"/>
  <c r="AW76" i="8"/>
  <c r="BM76" i="8"/>
  <c r="AA46" i="8"/>
  <c r="Z46" i="8"/>
  <c r="V46" i="8"/>
  <c r="R46" i="8"/>
  <c r="N46" i="8"/>
  <c r="Q46" i="8"/>
  <c r="M46" i="8"/>
  <c r="M6" i="11" s="1"/>
  <c r="T46" i="8"/>
  <c r="I46" i="8"/>
  <c r="AB46" i="8"/>
  <c r="U46" i="8"/>
  <c r="AC46" i="8"/>
  <c r="X46" i="8"/>
  <c r="P46" i="8"/>
  <c r="W46" i="8"/>
  <c r="O46" i="8"/>
  <c r="AD46" i="8"/>
  <c r="S46" i="8"/>
  <c r="I6" i="8"/>
  <c r="BV75" i="8"/>
  <c r="AF75" i="8"/>
  <c r="AF79" i="8" s="1"/>
  <c r="BH75" i="8"/>
  <c r="AL39" i="5"/>
  <c r="BV39" i="5"/>
  <c r="W79" i="7"/>
  <c r="S79" i="7"/>
  <c r="AH39" i="5"/>
  <c r="DF79" i="10"/>
  <c r="BF39" i="11"/>
  <c r="BF39" i="14"/>
  <c r="BX39" i="5"/>
  <c r="W39" i="5"/>
  <c r="AA53" i="8"/>
  <c r="X53" i="8"/>
  <c r="T53" i="8"/>
  <c r="P53" i="8"/>
  <c r="I53" i="8"/>
  <c r="AB53" i="8"/>
  <c r="W53" i="8"/>
  <c r="O53" i="8"/>
  <c r="AC53" i="8"/>
  <c r="V53" i="8"/>
  <c r="V76" i="8" s="1"/>
  <c r="N53" i="8"/>
  <c r="S53" i="8"/>
  <c r="M53" i="8"/>
  <c r="M13" i="11" s="1"/>
  <c r="R53" i="8"/>
  <c r="AD53" i="8"/>
  <c r="Q53" i="8"/>
  <c r="U53" i="8"/>
  <c r="Z53" i="8"/>
  <c r="DI79" i="10"/>
  <c r="BM39" i="14"/>
  <c r="BK39" i="5"/>
  <c r="AT39" i="11"/>
  <c r="R39" i="5"/>
  <c r="AA47" i="8"/>
  <c r="W47" i="8"/>
  <c r="S47" i="8"/>
  <c r="O47" i="8"/>
  <c r="M47" i="8"/>
  <c r="I47" i="8"/>
  <c r="AB47" i="8"/>
  <c r="N47" i="8"/>
  <c r="AC47" i="8"/>
  <c r="Q47" i="8"/>
  <c r="O7" i="12" s="1"/>
  <c r="V47" i="8"/>
  <c r="R47" i="8"/>
  <c r="U47" i="8"/>
  <c r="AD47" i="8"/>
  <c r="Z47" i="8"/>
  <c r="P47" i="8"/>
  <c r="X47" i="8"/>
  <c r="T47" i="8"/>
  <c r="H35" i="8"/>
  <c r="BE37" i="7"/>
  <c r="BD37" i="7"/>
  <c r="BH37" i="7"/>
  <c r="BG37" i="7"/>
  <c r="BF37" i="7"/>
  <c r="AM79" i="10"/>
  <c r="BG79" i="10"/>
  <c r="AR79" i="10"/>
  <c r="CU79" i="10"/>
  <c r="U79" i="10"/>
  <c r="S39" i="5"/>
  <c r="AY39" i="5"/>
  <c r="BO39" i="3"/>
  <c r="AX39" i="11"/>
  <c r="AH39" i="14"/>
  <c r="AJ39" i="14"/>
  <c r="BQ39" i="5"/>
  <c r="BL39" i="3"/>
  <c r="AF39" i="9"/>
  <c r="AS39" i="9"/>
  <c r="AV39" i="5"/>
  <c r="AZ39" i="6"/>
  <c r="AC39" i="6"/>
  <c r="BX77" i="8"/>
  <c r="BS77" i="8"/>
  <c r="BN77" i="8"/>
  <c r="BO77" i="8"/>
  <c r="BK77" i="8"/>
  <c r="AG77" i="8"/>
  <c r="BT77" i="8"/>
  <c r="BF77" i="8"/>
  <c r="AM77" i="8"/>
  <c r="BL77" i="8"/>
  <c r="AS77" i="8"/>
  <c r="BI77" i="8"/>
  <c r="BY77" i="8"/>
  <c r="BY79" i="8" s="1"/>
  <c r="CA76" i="8"/>
  <c r="AN76" i="8"/>
  <c r="BR76" i="8"/>
  <c r="BH76" i="8"/>
  <c r="AR76" i="8"/>
  <c r="AI76" i="8"/>
  <c r="BD76" i="8"/>
  <c r="BZ76" i="8"/>
  <c r="BA76" i="8"/>
  <c r="BQ76" i="8"/>
  <c r="CG76" i="8"/>
  <c r="AA63" i="8"/>
  <c r="U63" i="8"/>
  <c r="Q63" i="8"/>
  <c r="M63" i="8"/>
  <c r="M23" i="11" s="1"/>
  <c r="AC63" i="8"/>
  <c r="Z63" i="8"/>
  <c r="S63" i="8"/>
  <c r="I63" i="8"/>
  <c r="AB63" i="8"/>
  <c r="X63" i="8"/>
  <c r="T63" i="8"/>
  <c r="P63" i="8"/>
  <c r="W63" i="8"/>
  <c r="O63" i="8"/>
  <c r="N63" i="8"/>
  <c r="V63" i="8"/>
  <c r="AD63" i="8"/>
  <c r="R63" i="8"/>
  <c r="AJ75" i="8"/>
  <c r="BA75" i="8"/>
  <c r="AW75" i="8"/>
  <c r="AW79" i="8" s="1"/>
  <c r="AT75" i="8"/>
  <c r="AT79" i="8" s="1"/>
  <c r="CD75" i="8"/>
  <c r="BK75" i="8"/>
  <c r="AX75" i="8"/>
  <c r="BZ75" i="8"/>
  <c r="BO75" i="8"/>
  <c r="AG75" i="8"/>
  <c r="AG79" i="8" s="1"/>
  <c r="AV75" i="8"/>
  <c r="BL75" i="8"/>
  <c r="CB75" i="8"/>
  <c r="I14" i="8"/>
  <c r="AZ39" i="5"/>
  <c r="BM39" i="11"/>
  <c r="T39" i="14"/>
  <c r="S39" i="9"/>
  <c r="BF79" i="7"/>
  <c r="AD39" i="14"/>
  <c r="AF39" i="5"/>
  <c r="N39" i="5"/>
  <c r="AI39" i="5"/>
  <c r="CA39" i="5"/>
  <c r="BA39" i="11"/>
  <c r="AQ39" i="14"/>
  <c r="M39" i="14"/>
  <c r="BO39" i="5"/>
  <c r="BM39" i="3"/>
  <c r="AB39" i="9"/>
  <c r="AE39" i="9"/>
  <c r="AA60" i="8"/>
  <c r="V60" i="8"/>
  <c r="R60" i="8"/>
  <c r="N60" i="8"/>
  <c r="I60" i="8"/>
  <c r="AB60" i="8"/>
  <c r="Z60" i="8"/>
  <c r="U60" i="8"/>
  <c r="T60" i="8"/>
  <c r="Q60" i="8"/>
  <c r="AC60" i="8"/>
  <c r="X60" i="8"/>
  <c r="P60" i="8"/>
  <c r="O60" i="8"/>
  <c r="AD60" i="8"/>
  <c r="W60" i="8"/>
  <c r="S60" i="8"/>
  <c r="M60" i="8"/>
  <c r="M20" i="11" s="1"/>
  <c r="AA50" i="8"/>
  <c r="V50" i="8"/>
  <c r="Q50" i="8"/>
  <c r="I50" i="8"/>
  <c r="AB50" i="8"/>
  <c r="Z50" i="8"/>
  <c r="U50" i="8"/>
  <c r="AC50" i="8"/>
  <c r="T50" i="8"/>
  <c r="R10" i="12" s="1"/>
  <c r="P50" i="8"/>
  <c r="X50" i="8"/>
  <c r="O50" i="8"/>
  <c r="W50" i="8"/>
  <c r="AD50" i="8"/>
  <c r="N50" i="8"/>
  <c r="S50" i="8"/>
  <c r="R50" i="8"/>
  <c r="P10" i="12" s="1"/>
  <c r="M50" i="8"/>
  <c r="M10" i="11" s="1"/>
  <c r="I24" i="8"/>
  <c r="I15" i="8"/>
  <c r="I5" i="8"/>
  <c r="AA54" i="8"/>
  <c r="U54" i="8"/>
  <c r="Q54" i="8"/>
  <c r="M54" i="8"/>
  <c r="T54" i="8"/>
  <c r="Z54" i="8"/>
  <c r="S54" i="8"/>
  <c r="AB54" i="8"/>
  <c r="X54" i="8"/>
  <c r="P54" i="8"/>
  <c r="AC54" i="8"/>
  <c r="W54" i="8"/>
  <c r="O54" i="8"/>
  <c r="I54" i="8"/>
  <c r="V54" i="8"/>
  <c r="N54" i="8"/>
  <c r="AD54" i="8"/>
  <c r="R54" i="8"/>
  <c r="I19" i="8"/>
  <c r="AI79" i="7"/>
  <c r="R39" i="14"/>
  <c r="BB39" i="9"/>
  <c r="BD79" i="7"/>
  <c r="X79" i="7"/>
  <c r="BL79" i="7"/>
  <c r="AH79" i="6"/>
  <c r="AV79" i="6"/>
  <c r="CO39" i="12"/>
  <c r="BB39" i="5"/>
  <c r="AG39" i="5"/>
  <c r="DH79" i="10"/>
  <c r="BN39" i="11"/>
  <c r="AU39" i="14"/>
  <c r="BN39" i="14"/>
  <c r="AV39" i="14"/>
  <c r="BP39" i="5"/>
  <c r="BM39" i="5"/>
  <c r="T39" i="9"/>
  <c r="AL39" i="9"/>
  <c r="AK39" i="5"/>
  <c r="AA59" i="8"/>
  <c r="U59" i="8"/>
  <c r="Q59" i="8"/>
  <c r="M59" i="8"/>
  <c r="X59" i="8"/>
  <c r="P59" i="8"/>
  <c r="AC59" i="8"/>
  <c r="W59" i="8"/>
  <c r="O59" i="8"/>
  <c r="I59" i="8"/>
  <c r="AB59" i="8"/>
  <c r="T59" i="8"/>
  <c r="Z59" i="8"/>
  <c r="S59" i="8"/>
  <c r="AD59" i="8"/>
  <c r="V59" i="8"/>
  <c r="R59" i="8"/>
  <c r="N59" i="8"/>
  <c r="I9" i="8"/>
  <c r="BJ39" i="11"/>
  <c r="AN39" i="14"/>
  <c r="AM39" i="5"/>
  <c r="I77" i="8"/>
  <c r="F36" i="8"/>
  <c r="I12" i="8"/>
  <c r="BE35" i="7"/>
  <c r="BG35" i="7"/>
  <c r="BG39" i="7" s="1"/>
  <c r="BF35" i="7"/>
  <c r="BD35" i="7"/>
  <c r="BH35" i="7"/>
  <c r="BI39" i="5"/>
  <c r="CC39" i="5"/>
  <c r="AB39" i="6"/>
  <c r="BH77" i="8"/>
  <c r="BB77" i="8"/>
  <c r="BW77" i="8"/>
  <c r="BQ77" i="8"/>
  <c r="BI79" i="8"/>
  <c r="CA79" i="8"/>
  <c r="BT79" i="8"/>
  <c r="CD39" i="5"/>
  <c r="T39" i="5"/>
  <c r="AA49" i="8"/>
  <c r="X49" i="8"/>
  <c r="T49" i="8"/>
  <c r="P49" i="8"/>
  <c r="W49" i="8"/>
  <c r="O49" i="8"/>
  <c r="V49" i="8"/>
  <c r="N49" i="8"/>
  <c r="AB49" i="8"/>
  <c r="S49" i="8"/>
  <c r="Q9" i="12" s="1"/>
  <c r="AC49" i="8"/>
  <c r="Z49" i="8"/>
  <c r="R49" i="8"/>
  <c r="I49" i="8"/>
  <c r="Q49" i="8"/>
  <c r="M49" i="8"/>
  <c r="M9" i="11" s="1"/>
  <c r="AD49" i="8"/>
  <c r="U49" i="8"/>
  <c r="AD39" i="5"/>
  <c r="BW39" i="5"/>
  <c r="H77" i="8"/>
  <c r="DB79" i="10"/>
  <c r="Y79" i="10"/>
  <c r="BM79" i="10"/>
  <c r="CP79" i="10"/>
  <c r="BC79" i="10"/>
  <c r="AN79" i="10"/>
  <c r="AW39" i="3"/>
  <c r="AQ39" i="3"/>
  <c r="AA39" i="14"/>
  <c r="AS39" i="5"/>
  <c r="BH39" i="11"/>
  <c r="BG39" i="14"/>
  <c r="S39" i="14"/>
  <c r="M39" i="5"/>
  <c r="BH39" i="5"/>
  <c r="AQ39" i="6"/>
  <c r="AA39" i="6"/>
  <c r="CD77" i="8"/>
  <c r="BD77" i="8"/>
  <c r="AF77" i="8"/>
  <c r="AI77" i="8"/>
  <c r="CB77" i="8"/>
  <c r="BU77" i="8"/>
  <c r="BF76" i="8"/>
  <c r="AX76" i="8"/>
  <c r="AP76" i="8"/>
  <c r="CD76" i="8"/>
  <c r="CC76" i="8"/>
  <c r="I21" i="8"/>
  <c r="AN75" i="8"/>
  <c r="AN79" i="8" s="1"/>
  <c r="AK75" i="8"/>
  <c r="BR75" i="8"/>
  <c r="BR79" i="8" s="1"/>
  <c r="AO75" i="8"/>
  <c r="AO79" i="8" s="1"/>
  <c r="BG75" i="8"/>
  <c r="BG79" i="8" s="1"/>
  <c r="AR79" i="8"/>
  <c r="BX75" i="8"/>
  <c r="BJ39" i="14"/>
  <c r="CF79" i="7"/>
  <c r="P79" i="7"/>
  <c r="V79" i="6"/>
  <c r="N39" i="14"/>
  <c r="AN39" i="5"/>
  <c r="I13" i="8"/>
  <c r="CA79" i="7"/>
  <c r="AR39" i="5"/>
  <c r="BB39" i="11"/>
  <c r="AL39" i="14"/>
  <c r="BD39" i="5"/>
  <c r="AO39" i="14"/>
  <c r="AA67" i="8"/>
  <c r="X67" i="8"/>
  <c r="T67" i="8"/>
  <c r="P67" i="8"/>
  <c r="I67" i="8"/>
  <c r="AB67" i="8"/>
  <c r="W67" i="8"/>
  <c r="O67" i="8"/>
  <c r="R67" i="8"/>
  <c r="S67" i="8"/>
  <c r="M67" i="8"/>
  <c r="AC67" i="8"/>
  <c r="V67" i="8"/>
  <c r="N67" i="8"/>
  <c r="AD67" i="8"/>
  <c r="Z67" i="8"/>
  <c r="U67" i="8"/>
  <c r="Q67" i="8"/>
  <c r="I18" i="8"/>
  <c r="H76" i="8"/>
  <c r="F75" i="8"/>
  <c r="I75" i="8" s="1"/>
  <c r="H37" i="6"/>
  <c r="BA79" i="10"/>
  <c r="CZ79" i="10"/>
  <c r="AO79" i="10"/>
  <c r="I36" i="5"/>
  <c r="BI39" i="3"/>
  <c r="AH39" i="3"/>
  <c r="H75" i="8"/>
  <c r="F35" i="8"/>
  <c r="BE36" i="7"/>
  <c r="BH36" i="7"/>
  <c r="BD36" i="7"/>
  <c r="BG36" i="7"/>
  <c r="BF36" i="7"/>
  <c r="DD79" i="10"/>
  <c r="P79" i="10"/>
  <c r="CR79" i="10"/>
  <c r="BK79" i="10"/>
  <c r="N79" i="10"/>
  <c r="AM39" i="3"/>
  <c r="S39" i="3"/>
  <c r="AC39" i="3"/>
  <c r="AX79" i="7"/>
  <c r="BY79" i="7"/>
  <c r="AQ79" i="7"/>
  <c r="CI39" i="12"/>
  <c r="AO39" i="5"/>
  <c r="BR39" i="5"/>
  <c r="AU39" i="11"/>
  <c r="AW39" i="11"/>
  <c r="AT39" i="14"/>
  <c r="P39" i="14"/>
  <c r="BT39" i="5"/>
  <c r="AW39" i="9"/>
  <c r="AQ39" i="9"/>
  <c r="Q39" i="5"/>
  <c r="Z39" i="6"/>
  <c r="AH39" i="6"/>
  <c r="AA61" i="8"/>
  <c r="Z61" i="8"/>
  <c r="W61" i="8"/>
  <c r="S61" i="8"/>
  <c r="O61" i="8"/>
  <c r="V61" i="8"/>
  <c r="AC61" i="8"/>
  <c r="Q61" i="8"/>
  <c r="AB61" i="8"/>
  <c r="R61" i="8"/>
  <c r="N61" i="8"/>
  <c r="U61" i="8"/>
  <c r="M61" i="8"/>
  <c r="M21" i="11" s="1"/>
  <c r="I61" i="8"/>
  <c r="T61" i="8"/>
  <c r="AD61" i="8"/>
  <c r="X61" i="8"/>
  <c r="P61" i="8"/>
  <c r="AJ77" i="8"/>
  <c r="AO77" i="8"/>
  <c r="BZ77" i="8"/>
  <c r="BP77" i="8"/>
  <c r="AK77" i="8"/>
  <c r="CE77" i="8"/>
  <c r="BV77" i="8"/>
  <c r="AV77" i="8"/>
  <c r="BR77" i="8"/>
  <c r="AW77" i="8"/>
  <c r="BM77" i="8"/>
  <c r="CC77" i="8"/>
  <c r="CC79" i="8" s="1"/>
  <c r="AZ76" i="8"/>
  <c r="BK76" i="8"/>
  <c r="AO76" i="8"/>
  <c r="CB76" i="8"/>
  <c r="BN76" i="8"/>
  <c r="BN79" i="8" s="1"/>
  <c r="BL76" i="8"/>
  <c r="BC76" i="8"/>
  <c r="BC79" i="8" s="1"/>
  <c r="AM76" i="8"/>
  <c r="AM79" i="8" s="1"/>
  <c r="BJ76" i="8"/>
  <c r="CE76" i="8"/>
  <c r="BE76" i="8"/>
  <c r="BE79" i="8" s="1"/>
  <c r="BU76" i="8"/>
  <c r="BU79" i="8" s="1"/>
  <c r="AA52" i="8"/>
  <c r="Z52" i="8"/>
  <c r="W52" i="8"/>
  <c r="S52" i="8"/>
  <c r="Q12" i="12" s="1"/>
  <c r="O52" i="8"/>
  <c r="R52" i="8"/>
  <c r="Q52" i="8"/>
  <c r="I52" i="8"/>
  <c r="AB52" i="8"/>
  <c r="V52" i="8"/>
  <c r="N52" i="8"/>
  <c r="AC52" i="8"/>
  <c r="AC76" i="8" s="1"/>
  <c r="U52" i="8"/>
  <c r="M52" i="8"/>
  <c r="P52" i="8"/>
  <c r="X52" i="8"/>
  <c r="X76" i="8" s="1"/>
  <c r="T52" i="8"/>
  <c r="AD52" i="8"/>
  <c r="I26" i="8"/>
  <c r="BQ75" i="8"/>
  <c r="BQ79" i="8" s="1"/>
  <c r="AS75" i="8"/>
  <c r="AS79" i="8" s="1"/>
  <c r="CG75" i="8"/>
  <c r="BM75" i="8"/>
  <c r="BM79" i="8" s="1"/>
  <c r="BB75" i="8"/>
  <c r="BB79" i="8" s="1"/>
  <c r="AL75" i="8"/>
  <c r="AL79" i="8" s="1"/>
  <c r="BW75" i="8"/>
  <c r="BW79" i="8" s="1"/>
  <c r="BF75" i="8"/>
  <c r="BF79" i="8" s="1"/>
  <c r="AP75" i="8"/>
  <c r="AP79" i="8" s="1"/>
  <c r="BS75" i="8"/>
  <c r="BS79" i="8" s="1"/>
  <c r="AI75" i="8"/>
  <c r="AZ75" i="8"/>
  <c r="AZ79" i="8" s="1"/>
  <c r="BP75" i="8"/>
  <c r="BP79" i="8" s="1"/>
  <c r="CF75" i="8"/>
  <c r="CF79" i="8" s="1"/>
  <c r="AE39" i="14"/>
  <c r="BC39" i="5"/>
  <c r="AR79" i="7"/>
  <c r="AH79" i="7"/>
  <c r="AJ79" i="7"/>
  <c r="AU79" i="7"/>
  <c r="CD79" i="7"/>
  <c r="CR39" i="12"/>
  <c r="BF39" i="5"/>
  <c r="BD39" i="11"/>
  <c r="AZ39" i="14"/>
  <c r="Q39" i="14"/>
  <c r="BH39" i="14"/>
  <c r="AR39" i="9"/>
  <c r="AC39" i="9"/>
  <c r="BG39" i="5"/>
  <c r="BK39" i="14"/>
  <c r="BI39" i="11"/>
  <c r="AG39" i="14"/>
  <c r="AZ39" i="9"/>
  <c r="AA62" i="8"/>
  <c r="X62" i="8"/>
  <c r="T62" i="8"/>
  <c r="P62" i="8"/>
  <c r="I62" i="8"/>
  <c r="AB62" i="8"/>
  <c r="V62" i="8"/>
  <c r="N62" i="8"/>
  <c r="W62" i="8"/>
  <c r="S62" i="8"/>
  <c r="Q22" i="12" s="1"/>
  <c r="O62" i="8"/>
  <c r="M62" i="8"/>
  <c r="M22" i="11" s="1"/>
  <c r="AC62" i="8"/>
  <c r="R62" i="8"/>
  <c r="P22" i="12" s="1"/>
  <c r="AD62" i="8"/>
  <c r="Z62" i="8"/>
  <c r="U62" i="8"/>
  <c r="Q62" i="8"/>
  <c r="O22" i="12" s="1"/>
  <c r="I27" i="8"/>
  <c r="AN79" i="7"/>
  <c r="AC79" i="7"/>
  <c r="M79" i="7"/>
  <c r="Q79" i="6"/>
  <c r="AA39" i="5"/>
  <c r="P39" i="5"/>
  <c r="BZ39" i="5"/>
  <c r="V39" i="14"/>
  <c r="AS39" i="14"/>
  <c r="BA39" i="14"/>
  <c r="BU39" i="5"/>
  <c r="AX39" i="9"/>
  <c r="BN39" i="5"/>
  <c r="AK79" i="7"/>
  <c r="Y39" i="5"/>
  <c r="AJ39" i="5"/>
  <c r="AA58" i="8"/>
  <c r="X58" i="8"/>
  <c r="T58" i="8"/>
  <c r="R18" i="12" s="1"/>
  <c r="P58" i="8"/>
  <c r="N18" i="12" s="1"/>
  <c r="I58" i="8"/>
  <c r="AB58" i="8"/>
  <c r="S58" i="8"/>
  <c r="M58" i="8"/>
  <c r="M18" i="11" s="1"/>
  <c r="AC58" i="8"/>
  <c r="R58" i="8"/>
  <c r="W58" i="8"/>
  <c r="O58" i="8"/>
  <c r="V58" i="8"/>
  <c r="N58" i="8"/>
  <c r="AD58" i="8"/>
  <c r="U58" i="8"/>
  <c r="Q58" i="8"/>
  <c r="Z58" i="8"/>
  <c r="I22" i="8"/>
  <c r="I7" i="8"/>
  <c r="BF39" i="3"/>
  <c r="AN39" i="3"/>
  <c r="AB39" i="3"/>
  <c r="AI39" i="3"/>
  <c r="AX39" i="3"/>
  <c r="BG39" i="3"/>
  <c r="X39" i="3"/>
  <c r="V39" i="3"/>
  <c r="AV39" i="3"/>
  <c r="Y39" i="3"/>
  <c r="AD39" i="3"/>
  <c r="AT39" i="3"/>
  <c r="P39" i="3"/>
  <c r="AS39" i="3"/>
  <c r="BC39" i="3"/>
  <c r="Z39" i="3"/>
  <c r="AL39" i="3"/>
  <c r="U39" i="3"/>
  <c r="M39" i="3"/>
  <c r="O39" i="3"/>
  <c r="Q39" i="3"/>
  <c r="AA39" i="3"/>
  <c r="BA39" i="3"/>
  <c r="AZ39" i="3"/>
  <c r="AK39" i="3"/>
  <c r="AF39" i="3"/>
  <c r="AU39" i="3"/>
  <c r="BD39" i="3"/>
  <c r="AP39" i="3"/>
  <c r="BU39" i="4"/>
  <c r="J75" i="4"/>
  <c r="J76" i="4"/>
  <c r="J77" i="4"/>
  <c r="BT39" i="4"/>
  <c r="J35" i="4"/>
  <c r="AT39" i="4"/>
  <c r="AZ39" i="4"/>
  <c r="P39" i="4"/>
  <c r="AL39" i="4"/>
  <c r="AO39" i="4"/>
  <c r="AX39" i="4"/>
  <c r="AS39" i="4"/>
  <c r="AQ39" i="4"/>
  <c r="BD39" i="4"/>
  <c r="BL39" i="4"/>
  <c r="BM39" i="4"/>
  <c r="J37" i="4"/>
  <c r="AY39" i="4"/>
  <c r="BH39" i="4"/>
  <c r="BG39" i="4"/>
  <c r="BI39" i="4"/>
  <c r="BC39" i="4"/>
  <c r="AU39" i="4"/>
  <c r="BR39" i="4"/>
  <c r="BE39" i="4"/>
  <c r="AM39" i="4"/>
  <c r="BQ39" i="4"/>
  <c r="AR39" i="4"/>
  <c r="BK39" i="4"/>
  <c r="BS39" i="4"/>
  <c r="AN39" i="4"/>
  <c r="AK39" i="4"/>
  <c r="Q39" i="4"/>
  <c r="BO39" i="4"/>
  <c r="BN39" i="4"/>
  <c r="BA39" i="4"/>
  <c r="BF39" i="4"/>
  <c r="O39" i="4"/>
  <c r="AW39" i="4"/>
  <c r="AG39" i="11"/>
  <c r="AH39" i="11"/>
  <c r="I36" i="11"/>
  <c r="T39" i="11"/>
  <c r="I35" i="11"/>
  <c r="BW39" i="11" s="1"/>
  <c r="I75" i="11"/>
  <c r="I37" i="11"/>
  <c r="S39" i="11"/>
  <c r="I76" i="11"/>
  <c r="I36" i="14"/>
  <c r="I77" i="14"/>
  <c r="I75" i="14"/>
  <c r="I37" i="14"/>
  <c r="I76" i="14"/>
  <c r="I35" i="5"/>
  <c r="I77" i="5"/>
  <c r="I37" i="5"/>
  <c r="I75" i="5"/>
  <c r="AH39" i="10"/>
  <c r="AQ79" i="10"/>
  <c r="H37" i="10"/>
  <c r="V79" i="10"/>
  <c r="CN39" i="10"/>
  <c r="AN39" i="10"/>
  <c r="BX39" i="10"/>
  <c r="BY79" i="10"/>
  <c r="CK79" i="10"/>
  <c r="AY79" i="10"/>
  <c r="CY79" i="10"/>
  <c r="AH79" i="10"/>
  <c r="DA79" i="10"/>
  <c r="CG79" i="10"/>
  <c r="AT79" i="10"/>
  <c r="BZ79" i="10"/>
  <c r="BW79" i="10"/>
  <c r="CS79" i="10"/>
  <c r="CM79" i="10"/>
  <c r="Z39" i="10"/>
  <c r="BP39" i="10"/>
  <c r="CH39" i="10"/>
  <c r="CL39" i="10"/>
  <c r="DF39" i="10"/>
  <c r="CN79" i="10"/>
  <c r="CO79" i="10"/>
  <c r="BX79" i="10"/>
  <c r="BR79" i="10"/>
  <c r="CT79" i="10"/>
  <c r="BU79" i="10"/>
  <c r="BH79" i="10"/>
  <c r="DI39" i="10"/>
  <c r="CF39" i="10"/>
  <c r="CO39" i="10"/>
  <c r="BV79" i="10"/>
  <c r="CD79" i="10"/>
  <c r="M39" i="10"/>
  <c r="CR39" i="10"/>
  <c r="CU39" i="10"/>
  <c r="BT79" i="10"/>
  <c r="Q79" i="10"/>
  <c r="AZ79" i="10"/>
  <c r="X79" i="10"/>
  <c r="W79" i="10"/>
  <c r="DB39" i="10"/>
  <c r="AE39" i="10"/>
  <c r="Y39" i="10"/>
  <c r="AW39" i="10"/>
  <c r="DG39" i="10"/>
  <c r="CL79" i="10"/>
  <c r="CE79" i="10"/>
  <c r="AW79" i="10"/>
  <c r="AJ79" i="10"/>
  <c r="CJ79" i="10"/>
  <c r="CF79" i="10"/>
  <c r="BP79" i="10"/>
  <c r="AU79" i="10"/>
  <c r="F39" i="10"/>
  <c r="I77" i="10" s="1"/>
  <c r="H76" i="10"/>
  <c r="H77" i="10"/>
  <c r="H75" i="10"/>
  <c r="F79" i="10"/>
  <c r="H35" i="10"/>
  <c r="CG39" i="10" s="1"/>
  <c r="H76" i="6"/>
  <c r="H35" i="6"/>
  <c r="AF39" i="6" s="1"/>
  <c r="H75" i="6"/>
  <c r="F79" i="6"/>
  <c r="F39" i="6"/>
  <c r="I37" i="6" s="1"/>
  <c r="H77" i="6"/>
  <c r="F79" i="7"/>
  <c r="I75" i="7"/>
  <c r="I37" i="7"/>
  <c r="I35" i="7"/>
  <c r="H75" i="7"/>
  <c r="H76" i="7"/>
  <c r="I77" i="7"/>
  <c r="I76" i="7"/>
  <c r="H36" i="7"/>
  <c r="W39" i="7" s="1"/>
  <c r="H77" i="7"/>
  <c r="E39" i="8"/>
  <c r="H36" i="8" s="1"/>
  <c r="E79" i="8"/>
  <c r="F39" i="8"/>
  <c r="I76" i="8" s="1"/>
  <c r="CA39" i="7" l="1"/>
  <c r="BZ39" i="7"/>
  <c r="AX39" i="7"/>
  <c r="N21" i="12"/>
  <c r="P27" i="12"/>
  <c r="AI39" i="7"/>
  <c r="AB39" i="7"/>
  <c r="Q19" i="12"/>
  <c r="N19" i="12"/>
  <c r="AV79" i="8"/>
  <c r="R76" i="8"/>
  <c r="P13" i="12"/>
  <c r="M17" i="11"/>
  <c r="M77" i="8"/>
  <c r="AA77" i="8"/>
  <c r="P26" i="12"/>
  <c r="BS39" i="11"/>
  <c r="Q24" i="12"/>
  <c r="U75" i="8"/>
  <c r="Z75" i="8"/>
  <c r="BJ79" i="8"/>
  <c r="P39" i="7"/>
  <c r="N5" i="12"/>
  <c r="M5" i="12"/>
  <c r="P5" i="11"/>
  <c r="BB39" i="7"/>
  <c r="T39" i="7"/>
  <c r="AM39" i="7"/>
  <c r="M27" i="12"/>
  <c r="P27" i="11"/>
  <c r="AD39" i="7"/>
  <c r="BA39" i="7"/>
  <c r="BX79" i="8"/>
  <c r="X39" i="6"/>
  <c r="AV39" i="7"/>
  <c r="AL39" i="6"/>
  <c r="BE39" i="7"/>
  <c r="P19" i="12"/>
  <c r="BX39" i="11"/>
  <c r="Q14" i="12"/>
  <c r="BQ36" i="12" s="1"/>
  <c r="Q10" i="12"/>
  <c r="O20" i="12"/>
  <c r="BK79" i="8"/>
  <c r="N23" i="12"/>
  <c r="AX39" i="6"/>
  <c r="AM39" i="6"/>
  <c r="P39" i="6"/>
  <c r="R7" i="12"/>
  <c r="CB39" i="7"/>
  <c r="Q6" i="12"/>
  <c r="O6" i="12"/>
  <c r="AC77" i="8"/>
  <c r="AC79" i="8" s="1"/>
  <c r="S77" i="8"/>
  <c r="Q17" i="12"/>
  <c r="P26" i="11"/>
  <c r="M26" i="12"/>
  <c r="AK39" i="6"/>
  <c r="W76" i="8"/>
  <c r="P15" i="12"/>
  <c r="S75" i="8"/>
  <c r="Q4" i="12"/>
  <c r="T75" i="8"/>
  <c r="R4" i="12"/>
  <c r="N39" i="7"/>
  <c r="AZ39" i="10"/>
  <c r="DC39" i="10"/>
  <c r="DH39" i="10"/>
  <c r="BG39" i="10"/>
  <c r="CM39" i="10"/>
  <c r="BC39" i="10"/>
  <c r="BK39" i="10"/>
  <c r="CE39" i="10"/>
  <c r="O39" i="10"/>
  <c r="CV39" i="10"/>
  <c r="BF39" i="10"/>
  <c r="DJ39" i="10"/>
  <c r="P18" i="12"/>
  <c r="Y39" i="7"/>
  <c r="BN39" i="7"/>
  <c r="N22" i="12"/>
  <c r="BQ39" i="11"/>
  <c r="AA39" i="7"/>
  <c r="AI79" i="8"/>
  <c r="CG79" i="8"/>
  <c r="AD76" i="8"/>
  <c r="M12" i="11"/>
  <c r="M76" i="8"/>
  <c r="P12" i="12"/>
  <c r="O21" i="12"/>
  <c r="Q21" i="12"/>
  <c r="AI39" i="6"/>
  <c r="V39" i="6"/>
  <c r="N39" i="6"/>
  <c r="H37" i="8"/>
  <c r="M27" i="11"/>
  <c r="R27" i="12"/>
  <c r="BJ39" i="7"/>
  <c r="V39" i="7"/>
  <c r="AK79" i="8"/>
  <c r="AG39" i="6"/>
  <c r="CF39" i="7"/>
  <c r="N9" i="12"/>
  <c r="AR39" i="7"/>
  <c r="AP39" i="6"/>
  <c r="AO39" i="6"/>
  <c r="BD39" i="7"/>
  <c r="CI36" i="8"/>
  <c r="CF36" i="8"/>
  <c r="CB36" i="8"/>
  <c r="BX36" i="8"/>
  <c r="BT36" i="8"/>
  <c r="BP36" i="8"/>
  <c r="BL36" i="8"/>
  <c r="BH36" i="8"/>
  <c r="BD36" i="8"/>
  <c r="AZ36" i="8"/>
  <c r="AV36" i="8"/>
  <c r="AR36" i="8"/>
  <c r="AM36" i="8"/>
  <c r="AI36" i="8"/>
  <c r="AB36" i="8"/>
  <c r="Z36" i="8"/>
  <c r="Q36" i="8"/>
  <c r="U36" i="8"/>
  <c r="M36" i="8"/>
  <c r="BW36" i="8"/>
  <c r="BO36" i="8"/>
  <c r="BG36" i="8"/>
  <c r="AY36" i="8"/>
  <c r="AU36" i="8"/>
  <c r="AL36" i="8"/>
  <c r="AG36" i="8"/>
  <c r="AC36" i="8"/>
  <c r="N36" i="8"/>
  <c r="V36" i="8"/>
  <c r="CD36" i="8"/>
  <c r="BV36" i="8"/>
  <c r="BN36" i="8"/>
  <c r="BF36" i="8"/>
  <c r="AX36" i="8"/>
  <c r="AO36" i="8"/>
  <c r="AF36" i="8"/>
  <c r="S36" i="8"/>
  <c r="CE36" i="8"/>
  <c r="CA36" i="8"/>
  <c r="BS36" i="8"/>
  <c r="BK36" i="8"/>
  <c r="BC36" i="8"/>
  <c r="AP36" i="8"/>
  <c r="R36" i="8"/>
  <c r="BZ36" i="8"/>
  <c r="BR36" i="8"/>
  <c r="BJ36" i="8"/>
  <c r="BB36" i="8"/>
  <c r="AT36" i="8"/>
  <c r="AK36" i="8"/>
  <c r="AD36" i="8"/>
  <c r="O36" i="8"/>
  <c r="W36" i="8"/>
  <c r="CC36" i="8"/>
  <c r="BM36" i="8"/>
  <c r="AW36" i="8"/>
  <c r="BU36" i="8"/>
  <c r="AN36" i="8"/>
  <c r="AA36" i="8"/>
  <c r="T36" i="8"/>
  <c r="CG36" i="8"/>
  <c r="BA36" i="8"/>
  <c r="BY36" i="8"/>
  <c r="BI36" i="8"/>
  <c r="AS36" i="8"/>
  <c r="P36" i="8"/>
  <c r="BE36" i="8"/>
  <c r="BQ36" i="8"/>
  <c r="AJ36" i="8"/>
  <c r="X36" i="8"/>
  <c r="BY39" i="7"/>
  <c r="BV39" i="7"/>
  <c r="R19" i="12"/>
  <c r="M19" i="11"/>
  <c r="P14" i="12"/>
  <c r="N14" i="12"/>
  <c r="Z76" i="8"/>
  <c r="O10" i="12"/>
  <c r="Q20" i="12"/>
  <c r="N20" i="12"/>
  <c r="R20" i="12"/>
  <c r="AC39" i="7"/>
  <c r="CB79" i="8"/>
  <c r="BO79" i="8"/>
  <c r="CD79" i="8"/>
  <c r="AJ79" i="8"/>
  <c r="R23" i="12"/>
  <c r="Q23" i="12"/>
  <c r="O23" i="12"/>
  <c r="AE39" i="6"/>
  <c r="S39" i="6"/>
  <c r="Y39" i="6"/>
  <c r="M7" i="11"/>
  <c r="BU39" i="7"/>
  <c r="O13" i="12"/>
  <c r="Q13" i="12"/>
  <c r="BV36" i="12" s="1"/>
  <c r="P13" i="11"/>
  <c r="M13" i="12"/>
  <c r="N13" i="12"/>
  <c r="BU39" i="11"/>
  <c r="Q39" i="7"/>
  <c r="P77" i="8"/>
  <c r="N17" i="12"/>
  <c r="R77" i="8"/>
  <c r="P17" i="12"/>
  <c r="N77" i="8"/>
  <c r="W77" i="8"/>
  <c r="R26" i="12"/>
  <c r="O26" i="12"/>
  <c r="Q26" i="12"/>
  <c r="AT39" i="6"/>
  <c r="CF37" i="8"/>
  <c r="CB37" i="8"/>
  <c r="BX37" i="8"/>
  <c r="BT37" i="8"/>
  <c r="BP37" i="8"/>
  <c r="BL37" i="8"/>
  <c r="BH37" i="8"/>
  <c r="BD37" i="8"/>
  <c r="AZ37" i="8"/>
  <c r="AV37" i="8"/>
  <c r="AR37" i="8"/>
  <c r="AM37" i="8"/>
  <c r="AI37" i="8"/>
  <c r="AB37" i="8"/>
  <c r="N37" i="8"/>
  <c r="R37" i="8"/>
  <c r="V37" i="8"/>
  <c r="CA37" i="8"/>
  <c r="BS37" i="8"/>
  <c r="BK37" i="8"/>
  <c r="BC37" i="8"/>
  <c r="AU37" i="8"/>
  <c r="AL37" i="8"/>
  <c r="AG37" i="8"/>
  <c r="S37" i="8"/>
  <c r="W37" i="8"/>
  <c r="BZ37" i="8"/>
  <c r="BR37" i="8"/>
  <c r="BJ37" i="8"/>
  <c r="BB37" i="8"/>
  <c r="AT37" i="8"/>
  <c r="AK37" i="8"/>
  <c r="AD37" i="8"/>
  <c r="P37" i="8"/>
  <c r="X37" i="8"/>
  <c r="CE37" i="8"/>
  <c r="BW37" i="8"/>
  <c r="BO37" i="8"/>
  <c r="BG37" i="8"/>
  <c r="AY37" i="8"/>
  <c r="AP37" i="8"/>
  <c r="AC37" i="8"/>
  <c r="O37" i="8"/>
  <c r="CD37" i="8"/>
  <c r="BV37" i="8"/>
  <c r="BN37" i="8"/>
  <c r="BF37" i="8"/>
  <c r="AX37" i="8"/>
  <c r="AO37" i="8"/>
  <c r="AF37" i="8"/>
  <c r="T37" i="8"/>
  <c r="BY37" i="8"/>
  <c r="BI37" i="8"/>
  <c r="AS37" i="8"/>
  <c r="Q37" i="8"/>
  <c r="M37" i="8"/>
  <c r="CI37" i="8"/>
  <c r="BA37" i="8"/>
  <c r="BM37" i="8"/>
  <c r="BU37" i="8"/>
  <c r="BE37" i="8"/>
  <c r="AN37" i="8"/>
  <c r="Z37" i="8"/>
  <c r="U37" i="8"/>
  <c r="CG37" i="8"/>
  <c r="BQ37" i="8"/>
  <c r="AJ37" i="8"/>
  <c r="CC37" i="8"/>
  <c r="AW37" i="8"/>
  <c r="AA37" i="8"/>
  <c r="BO39" i="7"/>
  <c r="O76" i="8"/>
  <c r="M15" i="12"/>
  <c r="P15" i="11"/>
  <c r="M15" i="11"/>
  <c r="N15" i="12"/>
  <c r="M24" i="12"/>
  <c r="P24" i="11"/>
  <c r="N24" i="12"/>
  <c r="S39" i="7"/>
  <c r="AD75" i="8"/>
  <c r="N75" i="8"/>
  <c r="N79" i="8" s="1"/>
  <c r="AB75" i="8"/>
  <c r="W75" i="8"/>
  <c r="W79" i="8" s="1"/>
  <c r="X75" i="8"/>
  <c r="CE79" i="8"/>
  <c r="AW39" i="6"/>
  <c r="AG39" i="7"/>
  <c r="P5" i="12"/>
  <c r="O5" i="12"/>
  <c r="P18" i="11"/>
  <c r="M18" i="12"/>
  <c r="CD39" i="7"/>
  <c r="BU36" i="12"/>
  <c r="X36" i="12"/>
  <c r="P21" i="12"/>
  <c r="BP39" i="11"/>
  <c r="P9" i="11"/>
  <c r="M9" i="12"/>
  <c r="CG39" i="7"/>
  <c r="AY39" i="7"/>
  <c r="BV39" i="11"/>
  <c r="M14" i="11"/>
  <c r="P20" i="12"/>
  <c r="AJ39" i="7"/>
  <c r="AX79" i="8"/>
  <c r="Q7" i="12"/>
  <c r="AN39" i="7"/>
  <c r="AD77" i="8"/>
  <c r="Q77" i="8"/>
  <c r="O17" i="12"/>
  <c r="O77" i="8"/>
  <c r="P17" i="11"/>
  <c r="M17" i="12"/>
  <c r="P75" i="8"/>
  <c r="N4" i="12"/>
  <c r="F79" i="8"/>
  <c r="Q18" i="12"/>
  <c r="CE39" i="7"/>
  <c r="P76" i="8"/>
  <c r="N12" i="12"/>
  <c r="Q76" i="8"/>
  <c r="O12" i="12"/>
  <c r="P21" i="11"/>
  <c r="M21" i="12"/>
  <c r="AR39" i="6"/>
  <c r="AD39" i="6"/>
  <c r="N27" i="12"/>
  <c r="P9" i="12"/>
  <c r="BH39" i="7"/>
  <c r="BM39" i="7"/>
  <c r="AQ39" i="7"/>
  <c r="P19" i="11"/>
  <c r="M19" i="12"/>
  <c r="O14" i="12"/>
  <c r="M10" i="12"/>
  <c r="P10" i="11"/>
  <c r="M20" i="12"/>
  <c r="P20" i="11"/>
  <c r="AO39" i="7"/>
  <c r="BA79" i="8"/>
  <c r="X39" i="7"/>
  <c r="BV79" i="8"/>
  <c r="N6" i="12"/>
  <c r="X77" i="8"/>
  <c r="U77" i="8"/>
  <c r="N26" i="12"/>
  <c r="BW39" i="7"/>
  <c r="CF35" i="8"/>
  <c r="CB35" i="8"/>
  <c r="BX35" i="8"/>
  <c r="BT35" i="8"/>
  <c r="BP35" i="8"/>
  <c r="BL35" i="8"/>
  <c r="BH35" i="8"/>
  <c r="BD35" i="8"/>
  <c r="AZ35" i="8"/>
  <c r="AV35" i="8"/>
  <c r="AR35" i="8"/>
  <c r="AM35" i="8"/>
  <c r="AI35" i="8"/>
  <c r="AB35" i="8"/>
  <c r="P35" i="8"/>
  <c r="T35" i="8"/>
  <c r="X35" i="8"/>
  <c r="CA35" i="8"/>
  <c r="BS35" i="8"/>
  <c r="BK35" i="8"/>
  <c r="BC35" i="8"/>
  <c r="AU35" i="8"/>
  <c r="AL35" i="8"/>
  <c r="AG35" i="8"/>
  <c r="Q35" i="8"/>
  <c r="CD35" i="8"/>
  <c r="BV35" i="8"/>
  <c r="BN35" i="8"/>
  <c r="BB35" i="8"/>
  <c r="AT35" i="8"/>
  <c r="AO35" i="8"/>
  <c r="AD35" i="8"/>
  <c r="N35" i="8"/>
  <c r="V35" i="8"/>
  <c r="CI35" i="8"/>
  <c r="CE35" i="8"/>
  <c r="BW35" i="8"/>
  <c r="BO35" i="8"/>
  <c r="BG35" i="8"/>
  <c r="AY35" i="8"/>
  <c r="AP35" i="8"/>
  <c r="AC35" i="8"/>
  <c r="Z35" i="8"/>
  <c r="U35" i="8"/>
  <c r="M35" i="8"/>
  <c r="BZ35" i="8"/>
  <c r="BR35" i="8"/>
  <c r="BJ35" i="8"/>
  <c r="BF35" i="8"/>
  <c r="AX35" i="8"/>
  <c r="AK35" i="8"/>
  <c r="AF35" i="8"/>
  <c r="R35" i="8"/>
  <c r="CG35" i="8"/>
  <c r="BQ35" i="8"/>
  <c r="BA35" i="8"/>
  <c r="AJ35" i="8"/>
  <c r="W35" i="8"/>
  <c r="BI35" i="8"/>
  <c r="BU35" i="8"/>
  <c r="AN35" i="8"/>
  <c r="S35" i="8"/>
  <c r="CC35" i="8"/>
  <c r="BM35" i="8"/>
  <c r="AW35" i="8"/>
  <c r="AA35" i="8"/>
  <c r="BY35" i="8"/>
  <c r="AS35" i="8"/>
  <c r="O35" i="8"/>
  <c r="BE35" i="8"/>
  <c r="O15" i="12"/>
  <c r="R24" i="12"/>
  <c r="O75" i="8"/>
  <c r="P4" i="11"/>
  <c r="M4" i="12"/>
  <c r="W39" i="6"/>
  <c r="AC39" i="10"/>
  <c r="CJ39" i="10"/>
  <c r="AL39" i="10"/>
  <c r="AJ39" i="10"/>
  <c r="AF39" i="10"/>
  <c r="BM39" i="10"/>
  <c r="V39" i="10"/>
  <c r="BY39" i="10"/>
  <c r="AT39" i="10"/>
  <c r="AI39" i="10"/>
  <c r="BW39" i="10"/>
  <c r="O18" i="12"/>
  <c r="BR39" i="7"/>
  <c r="BQ39" i="7"/>
  <c r="BL39" i="7"/>
  <c r="P22" i="11"/>
  <c r="M22" i="12"/>
  <c r="R22" i="12"/>
  <c r="BR39" i="11"/>
  <c r="T76" i="8"/>
  <c r="R12" i="12"/>
  <c r="U76" i="8"/>
  <c r="AB76" i="8"/>
  <c r="P12" i="11"/>
  <c r="M12" i="12"/>
  <c r="AA76" i="8"/>
  <c r="R21" i="12"/>
  <c r="R39" i="6"/>
  <c r="U39" i="6"/>
  <c r="I35" i="8"/>
  <c r="O27" i="12"/>
  <c r="Q27" i="12"/>
  <c r="M39" i="7"/>
  <c r="BA39" i="6"/>
  <c r="BT39" i="7"/>
  <c r="O9" i="12"/>
  <c r="R9" i="12"/>
  <c r="AS39" i="6"/>
  <c r="BF39" i="7"/>
  <c r="I36" i="8"/>
  <c r="AS39" i="7"/>
  <c r="O19" i="12"/>
  <c r="P14" i="11"/>
  <c r="M14" i="12"/>
  <c r="R14" i="12"/>
  <c r="N10" i="12"/>
  <c r="AF39" i="7"/>
  <c r="AH39" i="7"/>
  <c r="BL79" i="8"/>
  <c r="BZ79" i="8"/>
  <c r="P23" i="12"/>
  <c r="P23" i="11"/>
  <c r="M23" i="12"/>
  <c r="M39" i="6"/>
  <c r="Q39" i="6"/>
  <c r="N7" i="12"/>
  <c r="P7" i="12"/>
  <c r="P7" i="11"/>
  <c r="M7" i="12"/>
  <c r="AK39" i="7"/>
  <c r="N76" i="8"/>
  <c r="R13" i="12"/>
  <c r="BH79" i="8"/>
  <c r="P6" i="11"/>
  <c r="M6" i="12"/>
  <c r="R6" i="12"/>
  <c r="P6" i="12"/>
  <c r="T77" i="8"/>
  <c r="R17" i="12"/>
  <c r="AB77" i="8"/>
  <c r="V77" i="8"/>
  <c r="Z77" i="8"/>
  <c r="AY39" i="6"/>
  <c r="I37" i="8"/>
  <c r="R39" i="7"/>
  <c r="S76" i="8"/>
  <c r="Q15" i="12"/>
  <c r="R15" i="12"/>
  <c r="O24" i="12"/>
  <c r="P24" i="12"/>
  <c r="AU39" i="7"/>
  <c r="Q75" i="8"/>
  <c r="O4" i="12"/>
  <c r="V75" i="8"/>
  <c r="R75" i="8"/>
  <c r="P4" i="12"/>
  <c r="M4" i="11"/>
  <c r="M75" i="8"/>
  <c r="AA75" i="8"/>
  <c r="AU79" i="8"/>
  <c r="Q5" i="12"/>
  <c r="M5" i="11"/>
  <c r="R5" i="12"/>
  <c r="CY39" i="10"/>
  <c r="BZ39" i="10"/>
  <c r="CK39" i="10"/>
  <c r="N39" i="10"/>
  <c r="AD39" i="10"/>
  <c r="BU39" i="10"/>
  <c r="CB39" i="10"/>
  <c r="W39" i="10"/>
  <c r="BL39" i="10"/>
  <c r="R39" i="10"/>
  <c r="CP39" i="10"/>
  <c r="Q39" i="10"/>
  <c r="AU39" i="10"/>
  <c r="BN39" i="10"/>
  <c r="AQ39" i="10"/>
  <c r="AV39" i="10"/>
  <c r="BD39" i="10"/>
  <c r="AO39" i="10"/>
  <c r="U39" i="10"/>
  <c r="AR39" i="10"/>
  <c r="BA39" i="10"/>
  <c r="BR39" i="10"/>
  <c r="CS39" i="10"/>
  <c r="BH39" i="10"/>
  <c r="AY39" i="10"/>
  <c r="BI39" i="10"/>
  <c r="CT39" i="10"/>
  <c r="CD39" i="10"/>
  <c r="S39" i="10"/>
  <c r="BV39" i="10"/>
  <c r="BE39" i="10"/>
  <c r="BQ39" i="10"/>
  <c r="DA39" i="10"/>
  <c r="AA39" i="10"/>
  <c r="AP39" i="10"/>
  <c r="CX39" i="10"/>
  <c r="X39" i="10"/>
  <c r="CZ39" i="10"/>
  <c r="DD39" i="10"/>
  <c r="CC39" i="10"/>
  <c r="P39" i="10"/>
  <c r="BT39" i="10"/>
  <c r="AM39" i="10"/>
  <c r="I36" i="10"/>
  <c r="I35" i="10"/>
  <c r="I76" i="10"/>
  <c r="I75" i="10"/>
  <c r="I37" i="10"/>
  <c r="I77" i="6"/>
  <c r="I35" i="6"/>
  <c r="I76" i="6"/>
  <c r="I75" i="6"/>
  <c r="I36" i="6"/>
  <c r="L2" i="15"/>
  <c r="E22" i="15" s="1"/>
  <c r="J2" i="15"/>
  <c r="E2" i="15" s="1"/>
  <c r="E20" i="15"/>
  <c r="K2" i="15"/>
  <c r="Q79" i="8" l="1"/>
  <c r="O35" i="12"/>
  <c r="P35" i="11"/>
  <c r="AA39" i="8"/>
  <c r="W39" i="8"/>
  <c r="AX39" i="8"/>
  <c r="AC39" i="8"/>
  <c r="V39" i="8"/>
  <c r="CD39" i="8"/>
  <c r="CA39" i="8"/>
  <c r="O36" i="12"/>
  <c r="N35" i="12"/>
  <c r="P79" i="8"/>
  <c r="AV39" i="8"/>
  <c r="CB39" i="8"/>
  <c r="BO37" i="12"/>
  <c r="AD37" i="12"/>
  <c r="W37" i="12"/>
  <c r="BJ37" i="12"/>
  <c r="BK37" i="12"/>
  <c r="BN37" i="12"/>
  <c r="AK37" i="12"/>
  <c r="BL37" i="12"/>
  <c r="C17" i="13"/>
  <c r="C57" i="13"/>
  <c r="C57" i="11"/>
  <c r="C17" i="11"/>
  <c r="C57" i="12"/>
  <c r="C17" i="12"/>
  <c r="C17" i="9"/>
  <c r="C57" i="9"/>
  <c r="C57" i="14"/>
  <c r="C17" i="14"/>
  <c r="C17" i="3"/>
  <c r="C57" i="4"/>
  <c r="C17" i="4"/>
  <c r="C57" i="3"/>
  <c r="C17" i="5"/>
  <c r="C57" i="5"/>
  <c r="C57" i="10"/>
  <c r="C17" i="10"/>
  <c r="C57" i="6"/>
  <c r="C17" i="6"/>
  <c r="C57" i="7"/>
  <c r="C17" i="7"/>
  <c r="AA79" i="8"/>
  <c r="R79" i="8"/>
  <c r="P37" i="12" s="1"/>
  <c r="P35" i="12"/>
  <c r="AS36" i="12"/>
  <c r="AP36" i="12"/>
  <c r="AH36" i="12"/>
  <c r="AT36" i="12"/>
  <c r="AQ36" i="12"/>
  <c r="AO36" i="12"/>
  <c r="AA36" i="12"/>
  <c r="T36" i="12"/>
  <c r="O79" i="8"/>
  <c r="M35" i="12" s="1"/>
  <c r="AW39" i="8"/>
  <c r="AJ39" i="8"/>
  <c r="BF39" i="8"/>
  <c r="AP39" i="8"/>
  <c r="N39" i="8"/>
  <c r="Q39" i="8"/>
  <c r="X39" i="8"/>
  <c r="AE36" i="12"/>
  <c r="AI39" i="8"/>
  <c r="BP39" i="8"/>
  <c r="M36" i="11"/>
  <c r="BY35" i="12"/>
  <c r="CC35" i="12"/>
  <c r="BZ35" i="12"/>
  <c r="AM35" i="12"/>
  <c r="CB35" i="12"/>
  <c r="BX35" i="12"/>
  <c r="AF35" i="12"/>
  <c r="Y35" i="12"/>
  <c r="U79" i="8"/>
  <c r="P36" i="12"/>
  <c r="M79" i="8"/>
  <c r="V79" i="8"/>
  <c r="R37" i="12"/>
  <c r="P36" i="11"/>
  <c r="AS39" i="8"/>
  <c r="BM39" i="8"/>
  <c r="BU39" i="8"/>
  <c r="BA39" i="8"/>
  <c r="AF39" i="8"/>
  <c r="BJ39" i="8"/>
  <c r="U39" i="8"/>
  <c r="AY39" i="8"/>
  <c r="CE39" i="8"/>
  <c r="AD39" i="8"/>
  <c r="BN39" i="8"/>
  <c r="AG39" i="8"/>
  <c r="BK39" i="8"/>
  <c r="T39" i="8"/>
  <c r="N36" i="12"/>
  <c r="AT37" i="12"/>
  <c r="AO37" i="12"/>
  <c r="AP37" i="12"/>
  <c r="AS37" i="12"/>
  <c r="AA37" i="12"/>
  <c r="AQ37" i="12"/>
  <c r="AH37" i="12"/>
  <c r="T37" i="12"/>
  <c r="O37" i="12"/>
  <c r="BS36" i="12"/>
  <c r="AL36" i="12"/>
  <c r="AM39" i="8"/>
  <c r="BD39" i="8"/>
  <c r="BT39" i="8"/>
  <c r="AW37" i="12"/>
  <c r="BA37" i="12"/>
  <c r="AV37" i="12"/>
  <c r="AX37" i="12"/>
  <c r="AZ37" i="12"/>
  <c r="AI37" i="12"/>
  <c r="AB37" i="12"/>
  <c r="U37" i="12"/>
  <c r="T79" i="8"/>
  <c r="R35" i="12" s="1"/>
  <c r="BR37" i="12"/>
  <c r="AL37" i="12"/>
  <c r="BS37" i="12"/>
  <c r="BQ37" i="12"/>
  <c r="AE37" i="12"/>
  <c r="X37" i="12"/>
  <c r="BV37" i="12"/>
  <c r="BU37" i="12"/>
  <c r="C10" i="13"/>
  <c r="C50" i="13"/>
  <c r="C50" i="11"/>
  <c r="C10" i="11"/>
  <c r="C50" i="12"/>
  <c r="C10" i="12"/>
  <c r="C50" i="9"/>
  <c r="C50" i="14"/>
  <c r="C10" i="9"/>
  <c r="C10" i="3"/>
  <c r="C50" i="4"/>
  <c r="C10" i="4"/>
  <c r="C10" i="14"/>
  <c r="C50" i="3"/>
  <c r="C50" i="5"/>
  <c r="C10" i="5"/>
  <c r="C10" i="10"/>
  <c r="C50" i="7"/>
  <c r="C50" i="6"/>
  <c r="C10" i="6"/>
  <c r="C50" i="10"/>
  <c r="C10" i="7"/>
  <c r="BN35" i="12"/>
  <c r="AK35" i="12"/>
  <c r="AD35" i="12"/>
  <c r="W35" i="12"/>
  <c r="BK35" i="12"/>
  <c r="BL35" i="12"/>
  <c r="BJ35" i="12"/>
  <c r="BO35" i="12"/>
  <c r="BE39" i="8"/>
  <c r="S39" i="8"/>
  <c r="CG39" i="8"/>
  <c r="BZ39" i="8"/>
  <c r="BO39" i="8"/>
  <c r="AT39" i="8"/>
  <c r="AU39" i="8"/>
  <c r="AB39" i="8"/>
  <c r="BL39" i="8"/>
  <c r="S79" i="8"/>
  <c r="Q37" i="12" s="1"/>
  <c r="Z79" i="8"/>
  <c r="BY37" i="12"/>
  <c r="BX37" i="12"/>
  <c r="BZ37" i="12"/>
  <c r="CB37" i="12"/>
  <c r="AF37" i="12"/>
  <c r="Y37" i="12"/>
  <c r="CC37" i="12"/>
  <c r="AM37" i="12"/>
  <c r="AM36" i="12"/>
  <c r="AF36" i="12"/>
  <c r="Y36" i="12"/>
  <c r="BX36" i="12"/>
  <c r="CC36" i="12"/>
  <c r="CB36" i="12"/>
  <c r="BY36" i="12"/>
  <c r="BZ36" i="12"/>
  <c r="O39" i="8"/>
  <c r="AN39" i="8"/>
  <c r="R39" i="8"/>
  <c r="M39" i="8"/>
  <c r="BW39" i="8"/>
  <c r="BB39" i="8"/>
  <c r="BC39" i="8"/>
  <c r="AZ36" i="12"/>
  <c r="AV36" i="12"/>
  <c r="AB36" i="12"/>
  <c r="U36" i="12"/>
  <c r="AI36" i="12"/>
  <c r="AX36" i="12"/>
  <c r="BA36" i="12"/>
  <c r="AW36" i="12"/>
  <c r="BE37" i="12"/>
  <c r="AJ37" i="12"/>
  <c r="AC37" i="12"/>
  <c r="V37" i="12"/>
  <c r="BH37" i="12"/>
  <c r="BC37" i="12"/>
  <c r="BG37" i="12"/>
  <c r="BD37" i="12"/>
  <c r="X79" i="8"/>
  <c r="AZ39" i="8"/>
  <c r="CF39" i="8"/>
  <c r="M35" i="11"/>
  <c r="BH35" i="12"/>
  <c r="BE35" i="12"/>
  <c r="BC35" i="12"/>
  <c r="BG35" i="12"/>
  <c r="AC35" i="12"/>
  <c r="V35" i="12"/>
  <c r="V39" i="12" s="1"/>
  <c r="BD35" i="12"/>
  <c r="AJ35" i="12"/>
  <c r="AS35" i="12"/>
  <c r="AH35" i="12"/>
  <c r="AP35" i="12"/>
  <c r="AO35" i="12"/>
  <c r="AQ35" i="12"/>
  <c r="AA35" i="12"/>
  <c r="T35" i="12"/>
  <c r="AT35" i="12"/>
  <c r="BY39" i="8"/>
  <c r="CC39" i="8"/>
  <c r="BI39" i="8"/>
  <c r="BQ39" i="8"/>
  <c r="AK39" i="8"/>
  <c r="BR39" i="8"/>
  <c r="Z39" i="8"/>
  <c r="BG39" i="8"/>
  <c r="CI39" i="8"/>
  <c r="AO39" i="8"/>
  <c r="BV39" i="8"/>
  <c r="AL39" i="8"/>
  <c r="BS39" i="8"/>
  <c r="P39" i="8"/>
  <c r="BG36" i="12"/>
  <c r="BH36" i="12"/>
  <c r="BD36" i="12"/>
  <c r="AJ36" i="12"/>
  <c r="AJ39" i="12" s="1"/>
  <c r="BC36" i="12"/>
  <c r="AC36" i="12"/>
  <c r="V36" i="12"/>
  <c r="BE36" i="12"/>
  <c r="AI35" i="12"/>
  <c r="BA35" i="12"/>
  <c r="AX35" i="12"/>
  <c r="AZ35" i="12"/>
  <c r="AW35" i="12"/>
  <c r="AB35" i="12"/>
  <c r="U35" i="12"/>
  <c r="AV35" i="12"/>
  <c r="P37" i="11"/>
  <c r="AD79" i="8"/>
  <c r="BR36" i="12"/>
  <c r="AB79" i="8"/>
  <c r="AR39" i="8"/>
  <c r="BH39" i="8"/>
  <c r="BX39" i="8"/>
  <c r="N37" i="12"/>
  <c r="BK36" i="12"/>
  <c r="BL36" i="12"/>
  <c r="AK36" i="12"/>
  <c r="BJ36" i="12"/>
  <c r="AD36" i="12"/>
  <c r="W36" i="12"/>
  <c r="BO36" i="12"/>
  <c r="BN36" i="12"/>
  <c r="BV35" i="12"/>
  <c r="BR35" i="12"/>
  <c r="BQ35" i="12"/>
  <c r="BS35" i="12"/>
  <c r="BU35" i="12"/>
  <c r="AL35" i="12"/>
  <c r="X35" i="12"/>
  <c r="AE35" i="12"/>
  <c r="M37" i="11"/>
  <c r="C50" i="8"/>
  <c r="C10" i="8"/>
  <c r="C57" i="8"/>
  <c r="C17" i="8"/>
  <c r="E24" i="15"/>
  <c r="E28" i="15"/>
  <c r="E25" i="15"/>
  <c r="E7" i="15"/>
  <c r="E29" i="15"/>
  <c r="E11" i="15"/>
  <c r="E26" i="15"/>
  <c r="E23" i="15"/>
  <c r="E17" i="15"/>
  <c r="E10" i="15"/>
  <c r="E27" i="15"/>
  <c r="E14" i="15"/>
  <c r="E4" i="15"/>
  <c r="E9" i="15"/>
  <c r="E15" i="15"/>
  <c r="E13" i="15"/>
  <c r="E21" i="15"/>
  <c r="E3" i="15"/>
  <c r="E12" i="15"/>
  <c r="C30" i="15"/>
  <c r="F14" i="15"/>
  <c r="F10" i="15"/>
  <c r="F27" i="15"/>
  <c r="F29" i="15"/>
  <c r="F28" i="15"/>
  <c r="F18" i="15"/>
  <c r="F7" i="15"/>
  <c r="F3" i="15"/>
  <c r="F4" i="15"/>
  <c r="F20" i="15"/>
  <c r="F2" i="15"/>
  <c r="F5" i="15"/>
  <c r="F24" i="15"/>
  <c r="F11" i="15"/>
  <c r="F13" i="15"/>
  <c r="F26" i="15"/>
  <c r="F21" i="15"/>
  <c r="F12" i="15"/>
  <c r="F17" i="15"/>
  <c r="F15" i="15"/>
  <c r="E19" i="15"/>
  <c r="F19" i="15"/>
  <c r="E18" i="15"/>
  <c r="F25" i="15"/>
  <c r="E5" i="15"/>
  <c r="F9" i="15"/>
  <c r="F23" i="15"/>
  <c r="F22" i="15"/>
  <c r="D57" i="13" l="1"/>
  <c r="D17" i="13"/>
  <c r="D57" i="11"/>
  <c r="D17" i="11"/>
  <c r="D57" i="9"/>
  <c r="D57" i="12"/>
  <c r="D17" i="12"/>
  <c r="D57" i="14"/>
  <c r="D57" i="3"/>
  <c r="D17" i="3"/>
  <c r="D17" i="14"/>
  <c r="D57" i="4"/>
  <c r="D17" i="4"/>
  <c r="D17" i="9"/>
  <c r="D57" i="5"/>
  <c r="D17" i="5"/>
  <c r="D57" i="6"/>
  <c r="D57" i="7"/>
  <c r="D57" i="10"/>
  <c r="D17" i="7"/>
  <c r="D17" i="6"/>
  <c r="D17" i="10"/>
  <c r="D53" i="13"/>
  <c r="D13" i="13"/>
  <c r="D53" i="11"/>
  <c r="D13" i="11"/>
  <c r="D53" i="12"/>
  <c r="D53" i="9"/>
  <c r="D13" i="12"/>
  <c r="D53" i="14"/>
  <c r="D13" i="14"/>
  <c r="D13" i="3"/>
  <c r="D53" i="4"/>
  <c r="D13" i="4"/>
  <c r="D13" i="9"/>
  <c r="D53" i="3"/>
  <c r="D13" i="5"/>
  <c r="D53" i="5"/>
  <c r="D53" i="10"/>
  <c r="D13" i="10"/>
  <c r="D13" i="6"/>
  <c r="D53" i="7"/>
  <c r="D53" i="6"/>
  <c r="D13" i="7"/>
  <c r="D62" i="13"/>
  <c r="D22" i="13"/>
  <c r="D62" i="12"/>
  <c r="D62" i="11"/>
  <c r="D22" i="11"/>
  <c r="D22" i="12"/>
  <c r="D62" i="14"/>
  <c r="D22" i="14"/>
  <c r="D62" i="9"/>
  <c r="D22" i="9"/>
  <c r="D62" i="3"/>
  <c r="D62" i="4"/>
  <c r="D22" i="4"/>
  <c r="D22" i="3"/>
  <c r="D62" i="5"/>
  <c r="D22" i="5"/>
  <c r="D62" i="10"/>
  <c r="D22" i="10"/>
  <c r="D22" i="6"/>
  <c r="D62" i="7"/>
  <c r="D22" i="7"/>
  <c r="D62" i="6"/>
  <c r="D49" i="13"/>
  <c r="D9" i="13"/>
  <c r="D9" i="12"/>
  <c r="D49" i="11"/>
  <c r="D9" i="11"/>
  <c r="D49" i="12"/>
  <c r="D9" i="3"/>
  <c r="D49" i="4"/>
  <c r="D9" i="4"/>
  <c r="D49" i="9"/>
  <c r="D49" i="14"/>
  <c r="D9" i="9"/>
  <c r="D9" i="14"/>
  <c r="D49" i="3"/>
  <c r="D9" i="5"/>
  <c r="D49" i="5"/>
  <c r="D49" i="10"/>
  <c r="D9" i="6"/>
  <c r="D49" i="7"/>
  <c r="D9" i="10"/>
  <c r="D49" i="6"/>
  <c r="D9" i="7"/>
  <c r="D66" i="13"/>
  <c r="D26" i="13"/>
  <c r="D66" i="11"/>
  <c r="D26" i="11"/>
  <c r="D66" i="12"/>
  <c r="D66" i="9"/>
  <c r="D26" i="12"/>
  <c r="D26" i="9"/>
  <c r="D26" i="14"/>
  <c r="D66" i="3"/>
  <c r="D66" i="4"/>
  <c r="D26" i="4"/>
  <c r="D66" i="14"/>
  <c r="D26" i="3"/>
  <c r="D26" i="5"/>
  <c r="D66" i="5"/>
  <c r="D66" i="6"/>
  <c r="D66" i="7"/>
  <c r="D26" i="7"/>
  <c r="D66" i="10"/>
  <c r="D26" i="6"/>
  <c r="D26" i="10"/>
  <c r="D55" i="13"/>
  <c r="D15" i="13"/>
  <c r="D55" i="11"/>
  <c r="D15" i="11"/>
  <c r="D55" i="12"/>
  <c r="D15" i="12"/>
  <c r="D55" i="9"/>
  <c r="D15" i="9"/>
  <c r="D15" i="14"/>
  <c r="D55" i="4"/>
  <c r="D15" i="4"/>
  <c r="D55" i="3"/>
  <c r="D55" i="14"/>
  <c r="D15" i="3"/>
  <c r="D55" i="5"/>
  <c r="D15" i="5"/>
  <c r="D55" i="6"/>
  <c r="D15" i="6"/>
  <c r="D15" i="7"/>
  <c r="D15" i="10"/>
  <c r="D55" i="7"/>
  <c r="D55" i="10"/>
  <c r="D63" i="13"/>
  <c r="D23" i="13"/>
  <c r="D23" i="11"/>
  <c r="D63" i="12"/>
  <c r="D63" i="11"/>
  <c r="D23" i="12"/>
  <c r="D23" i="9"/>
  <c r="D63" i="3"/>
  <c r="D63" i="4"/>
  <c r="D23" i="4"/>
  <c r="D63" i="14"/>
  <c r="D23" i="14"/>
  <c r="D23" i="3"/>
  <c r="D63" i="9"/>
  <c r="D63" i="5"/>
  <c r="D23" i="5"/>
  <c r="D23" i="10"/>
  <c r="D63" i="10"/>
  <c r="D63" i="6"/>
  <c r="D63" i="7"/>
  <c r="D23" i="7"/>
  <c r="D23" i="6"/>
  <c r="D58" i="13"/>
  <c r="D18" i="13"/>
  <c r="D58" i="11"/>
  <c r="D18" i="11"/>
  <c r="D58" i="12"/>
  <c r="D18" i="12"/>
  <c r="D18" i="9"/>
  <c r="D58" i="14"/>
  <c r="D18" i="14"/>
  <c r="D58" i="4"/>
  <c r="D18" i="4"/>
  <c r="D58" i="3"/>
  <c r="D58" i="9"/>
  <c r="D18" i="3"/>
  <c r="D58" i="5"/>
  <c r="D18" i="5"/>
  <c r="D58" i="10"/>
  <c r="D18" i="10"/>
  <c r="D58" i="6"/>
  <c r="D58" i="7"/>
  <c r="D18" i="6"/>
  <c r="D18" i="7"/>
  <c r="D54" i="13"/>
  <c r="D14" i="13"/>
  <c r="D14" i="12"/>
  <c r="D14" i="11"/>
  <c r="D14" i="9"/>
  <c r="D54" i="11"/>
  <c r="D54" i="4"/>
  <c r="D14" i="4"/>
  <c r="D54" i="9"/>
  <c r="D54" i="12"/>
  <c r="D54" i="14"/>
  <c r="D54" i="3"/>
  <c r="D14" i="3"/>
  <c r="D14" i="14"/>
  <c r="D14" i="5"/>
  <c r="D54" i="5"/>
  <c r="D14" i="10"/>
  <c r="D54" i="6"/>
  <c r="D54" i="10"/>
  <c r="D14" i="6"/>
  <c r="D54" i="7"/>
  <c r="D14" i="7"/>
  <c r="D64" i="13"/>
  <c r="D24" i="13"/>
  <c r="D64" i="11"/>
  <c r="D24" i="11"/>
  <c r="D24" i="12"/>
  <c r="D64" i="9"/>
  <c r="D64" i="12"/>
  <c r="D24" i="9"/>
  <c r="D24" i="3"/>
  <c r="D64" i="3"/>
  <c r="D64" i="4"/>
  <c r="D24" i="4"/>
  <c r="D24" i="14"/>
  <c r="D64" i="14"/>
  <c r="D64" i="5"/>
  <c r="D24" i="5"/>
  <c r="D64" i="6"/>
  <c r="D24" i="6"/>
  <c r="D64" i="10"/>
  <c r="D64" i="7"/>
  <c r="D24" i="10"/>
  <c r="D24" i="7"/>
  <c r="D52" i="13"/>
  <c r="D12" i="13"/>
  <c r="D52" i="11"/>
  <c r="D12" i="11"/>
  <c r="D52" i="12"/>
  <c r="D12" i="12"/>
  <c r="D52" i="9"/>
  <c r="D52" i="14"/>
  <c r="D52" i="3"/>
  <c r="D12" i="14"/>
  <c r="D12" i="9"/>
  <c r="D12" i="3"/>
  <c r="D52" i="4"/>
  <c r="D12" i="4"/>
  <c r="D52" i="5"/>
  <c r="D12" i="5"/>
  <c r="D12" i="10"/>
  <c r="D12" i="6"/>
  <c r="D52" i="7"/>
  <c r="D12" i="7"/>
  <c r="D52" i="10"/>
  <c r="D52" i="6"/>
  <c r="D50" i="13"/>
  <c r="D10" i="13"/>
  <c r="D50" i="11"/>
  <c r="D10" i="11"/>
  <c r="D50" i="12"/>
  <c r="D10" i="12"/>
  <c r="D50" i="9"/>
  <c r="D10" i="9"/>
  <c r="D10" i="14"/>
  <c r="D50" i="3"/>
  <c r="D10" i="3"/>
  <c r="D50" i="4"/>
  <c r="D10" i="4"/>
  <c r="D50" i="14"/>
  <c r="D50" i="5"/>
  <c r="D10" i="5"/>
  <c r="D50" i="6"/>
  <c r="D10" i="6"/>
  <c r="D10" i="10"/>
  <c r="D10" i="7"/>
  <c r="D50" i="10"/>
  <c r="D50" i="7"/>
  <c r="D60" i="13"/>
  <c r="D20" i="13"/>
  <c r="D60" i="11"/>
  <c r="D20" i="11"/>
  <c r="D60" i="12"/>
  <c r="D20" i="12"/>
  <c r="D60" i="9"/>
  <c r="D20" i="9"/>
  <c r="D60" i="3"/>
  <c r="D60" i="4"/>
  <c r="D20" i="4"/>
  <c r="D60" i="14"/>
  <c r="D20" i="14"/>
  <c r="D20" i="3"/>
  <c r="D60" i="5"/>
  <c r="D20" i="5"/>
  <c r="D60" i="6"/>
  <c r="D20" i="6"/>
  <c r="D60" i="10"/>
  <c r="D60" i="7"/>
  <c r="D20" i="7"/>
  <c r="D20" i="10"/>
  <c r="D47" i="13"/>
  <c r="D7" i="13"/>
  <c r="D47" i="11"/>
  <c r="D7" i="11"/>
  <c r="D47" i="12"/>
  <c r="D47" i="9"/>
  <c r="D47" i="14"/>
  <c r="D7" i="9"/>
  <c r="D7" i="14"/>
  <c r="D7" i="3"/>
  <c r="D47" i="4"/>
  <c r="D7" i="4"/>
  <c r="D7" i="12"/>
  <c r="D47" i="3"/>
  <c r="D7" i="5"/>
  <c r="D47" i="5"/>
  <c r="D47" i="10"/>
  <c r="D7" i="10"/>
  <c r="D47" i="6"/>
  <c r="D47" i="7"/>
  <c r="D7" i="6"/>
  <c r="D7" i="7"/>
  <c r="D46" i="13"/>
  <c r="D6" i="13"/>
  <c r="D46" i="11"/>
  <c r="D6" i="11"/>
  <c r="D46" i="12"/>
  <c r="D6" i="12"/>
  <c r="D46" i="14"/>
  <c r="D6" i="9"/>
  <c r="D46" i="3"/>
  <c r="D6" i="3"/>
  <c r="D46" i="4"/>
  <c r="D6" i="4"/>
  <c r="D46" i="9"/>
  <c r="D6" i="14"/>
  <c r="D46" i="5"/>
  <c r="D6" i="5"/>
  <c r="D6" i="10"/>
  <c r="D46" i="6"/>
  <c r="D46" i="7"/>
  <c r="D46" i="10"/>
  <c r="D6" i="7"/>
  <c r="D6" i="6"/>
  <c r="D45" i="13"/>
  <c r="D5" i="13"/>
  <c r="D45" i="11"/>
  <c r="D5" i="11"/>
  <c r="D45" i="12"/>
  <c r="D5" i="12"/>
  <c r="D5" i="9"/>
  <c r="D5" i="14"/>
  <c r="D45" i="9"/>
  <c r="D5" i="3"/>
  <c r="D45" i="4"/>
  <c r="D5" i="4"/>
  <c r="D45" i="3"/>
  <c r="D45" i="14"/>
  <c r="D45" i="5"/>
  <c r="D5" i="5"/>
  <c r="D45" i="6"/>
  <c r="D5" i="6"/>
  <c r="D5" i="7"/>
  <c r="D45" i="7"/>
  <c r="D45" i="10"/>
  <c r="D5" i="10"/>
  <c r="D44" i="13"/>
  <c r="D4" i="13"/>
  <c r="D4" i="12"/>
  <c r="D4" i="11"/>
  <c r="D44" i="11"/>
  <c r="D4" i="14"/>
  <c r="D44" i="3"/>
  <c r="D4" i="3"/>
  <c r="D44" i="4"/>
  <c r="D4" i="4"/>
  <c r="D44" i="9"/>
  <c r="D4" i="9"/>
  <c r="D44" i="12"/>
  <c r="D44" i="14"/>
  <c r="D4" i="5"/>
  <c r="D44" i="5"/>
  <c r="K79" i="5" s="1"/>
  <c r="D4" i="10"/>
  <c r="D4" i="7"/>
  <c r="D44" i="6"/>
  <c r="D44" i="10"/>
  <c r="K79" i="10" s="1"/>
  <c r="D4" i="6"/>
  <c r="D44" i="7"/>
  <c r="D61" i="13"/>
  <c r="D21" i="13"/>
  <c r="D61" i="11"/>
  <c r="D21" i="11"/>
  <c r="D21" i="12"/>
  <c r="D61" i="12"/>
  <c r="D61" i="9"/>
  <c r="D61" i="14"/>
  <c r="D21" i="14"/>
  <c r="D21" i="3"/>
  <c r="D21" i="9"/>
  <c r="D61" i="3"/>
  <c r="D61" i="4"/>
  <c r="D21" i="4"/>
  <c r="D61" i="5"/>
  <c r="D21" i="5"/>
  <c r="D21" i="6"/>
  <c r="D21" i="7"/>
  <c r="D61" i="10"/>
  <c r="D21" i="10"/>
  <c r="D61" i="7"/>
  <c r="D61" i="6"/>
  <c r="D59" i="13"/>
  <c r="D19" i="13"/>
  <c r="D59" i="11"/>
  <c r="D19" i="11"/>
  <c r="D59" i="12"/>
  <c r="D59" i="9"/>
  <c r="D19" i="9"/>
  <c r="D59" i="4"/>
  <c r="D19" i="4"/>
  <c r="D19" i="12"/>
  <c r="D59" i="14"/>
  <c r="D19" i="14"/>
  <c r="D19" i="3"/>
  <c r="D59" i="3"/>
  <c r="D59" i="5"/>
  <c r="D19" i="5"/>
  <c r="D59" i="10"/>
  <c r="D19" i="6"/>
  <c r="D59" i="7"/>
  <c r="D19" i="10"/>
  <c r="D59" i="6"/>
  <c r="D19" i="7"/>
  <c r="D67" i="13"/>
  <c r="D27" i="13"/>
  <c r="D67" i="12"/>
  <c r="D67" i="11"/>
  <c r="D27" i="11"/>
  <c r="D27" i="12"/>
  <c r="D27" i="9"/>
  <c r="D67" i="14"/>
  <c r="D67" i="9"/>
  <c r="D27" i="14"/>
  <c r="D67" i="3"/>
  <c r="D67" i="4"/>
  <c r="D27" i="4"/>
  <c r="D27" i="3"/>
  <c r="D67" i="5"/>
  <c r="D27" i="5"/>
  <c r="D67" i="10"/>
  <c r="D27" i="10"/>
  <c r="D67" i="6"/>
  <c r="D27" i="7"/>
  <c r="D27" i="6"/>
  <c r="D67" i="7"/>
  <c r="C20" i="13"/>
  <c r="C60" i="13"/>
  <c r="C60" i="11"/>
  <c r="K77" i="11" s="1"/>
  <c r="C20" i="11"/>
  <c r="C60" i="12"/>
  <c r="C20" i="12"/>
  <c r="C60" i="14"/>
  <c r="C20" i="14"/>
  <c r="C20" i="3"/>
  <c r="C20" i="9"/>
  <c r="C60" i="9"/>
  <c r="C60" i="4"/>
  <c r="C20" i="4"/>
  <c r="C60" i="3"/>
  <c r="C60" i="5"/>
  <c r="C20" i="5"/>
  <c r="C20" i="10"/>
  <c r="C20" i="7"/>
  <c r="C60" i="6"/>
  <c r="C20" i="6"/>
  <c r="C60" i="10"/>
  <c r="C60" i="7"/>
  <c r="AE39" i="12"/>
  <c r="AZ39" i="12"/>
  <c r="W39" i="12"/>
  <c r="C24" i="13"/>
  <c r="C64" i="13"/>
  <c r="C64" i="11"/>
  <c r="C24" i="11"/>
  <c r="C24" i="12"/>
  <c r="C24" i="9"/>
  <c r="C64" i="14"/>
  <c r="C24" i="14"/>
  <c r="C64" i="9"/>
  <c r="C64" i="12"/>
  <c r="C64" i="3"/>
  <c r="C64" i="4"/>
  <c r="C24" i="4"/>
  <c r="C24" i="3"/>
  <c r="C64" i="5"/>
  <c r="C24" i="5"/>
  <c r="C24" i="7"/>
  <c r="C24" i="6"/>
  <c r="C64" i="6"/>
  <c r="C64" i="10"/>
  <c r="C24" i="10"/>
  <c r="C64" i="7"/>
  <c r="C53" i="13"/>
  <c r="C13" i="13"/>
  <c r="C13" i="12"/>
  <c r="C53" i="9"/>
  <c r="C53" i="11"/>
  <c r="C13" i="9"/>
  <c r="C13" i="11"/>
  <c r="C53" i="12"/>
  <c r="C53" i="4"/>
  <c r="C13" i="4"/>
  <c r="C53" i="14"/>
  <c r="C53" i="3"/>
  <c r="C13" i="3"/>
  <c r="C13" i="14"/>
  <c r="C13" i="5"/>
  <c r="C53" i="5"/>
  <c r="C53" i="6"/>
  <c r="C53" i="10"/>
  <c r="C13" i="10"/>
  <c r="C13" i="6"/>
  <c r="C13" i="7"/>
  <c r="C53" i="7"/>
  <c r="AK39" i="12"/>
  <c r="AX39" i="12"/>
  <c r="Q35" i="12"/>
  <c r="X39" i="12" s="1"/>
  <c r="C26" i="13"/>
  <c r="C66" i="13"/>
  <c r="C66" i="12"/>
  <c r="C66" i="11"/>
  <c r="C26" i="11"/>
  <c r="C26" i="12"/>
  <c r="C66" i="14"/>
  <c r="C26" i="3"/>
  <c r="C26" i="14"/>
  <c r="C66" i="9"/>
  <c r="C66" i="3"/>
  <c r="C66" i="4"/>
  <c r="C26" i="4"/>
  <c r="C26" i="9"/>
  <c r="C66" i="5"/>
  <c r="C26" i="5"/>
  <c r="C66" i="10"/>
  <c r="C26" i="10"/>
  <c r="C66" i="6"/>
  <c r="C66" i="7"/>
  <c r="C26" i="6"/>
  <c r="C26" i="7"/>
  <c r="C14" i="13"/>
  <c r="C54" i="13"/>
  <c r="C54" i="11"/>
  <c r="C14" i="11"/>
  <c r="C54" i="12"/>
  <c r="C54" i="9"/>
  <c r="C14" i="12"/>
  <c r="C14" i="14"/>
  <c r="C14" i="3"/>
  <c r="C14" i="9"/>
  <c r="C54" i="14"/>
  <c r="C54" i="4"/>
  <c r="C14" i="4"/>
  <c r="C54" i="3"/>
  <c r="C54" i="5"/>
  <c r="C14" i="5"/>
  <c r="C54" i="6"/>
  <c r="C14" i="6"/>
  <c r="C14" i="7"/>
  <c r="C14" i="10"/>
  <c r="C54" i="7"/>
  <c r="C54" i="10"/>
  <c r="C9" i="13"/>
  <c r="C49" i="13"/>
  <c r="C49" i="11"/>
  <c r="C9" i="11"/>
  <c r="C49" i="12"/>
  <c r="C9" i="12"/>
  <c r="C49" i="9"/>
  <c r="C9" i="9"/>
  <c r="C9" i="14"/>
  <c r="C49" i="3"/>
  <c r="C9" i="3"/>
  <c r="C49" i="4"/>
  <c r="C9" i="4"/>
  <c r="C49" i="14"/>
  <c r="C49" i="5"/>
  <c r="C9" i="5"/>
  <c r="C49" i="6"/>
  <c r="C9" i="6"/>
  <c r="C9" i="7"/>
  <c r="C49" i="10"/>
  <c r="C9" i="10"/>
  <c r="C49" i="7"/>
  <c r="N37" i="11"/>
  <c r="BA39" i="12"/>
  <c r="BH39" i="12"/>
  <c r="BG39" i="12"/>
  <c r="R36" i="12"/>
  <c r="BY39" i="12" s="1"/>
  <c r="CB39" i="12"/>
  <c r="K37" i="3"/>
  <c r="C18" i="13"/>
  <c r="C58" i="13"/>
  <c r="K77" i="13" s="1"/>
  <c r="C18" i="11"/>
  <c r="K37" i="11" s="1"/>
  <c r="C58" i="9"/>
  <c r="C58" i="11"/>
  <c r="C18" i="12"/>
  <c r="K37" i="12" s="1"/>
  <c r="C58" i="4"/>
  <c r="M77" i="4" s="1"/>
  <c r="C18" i="4"/>
  <c r="C58" i="12"/>
  <c r="C58" i="14"/>
  <c r="C18" i="14"/>
  <c r="C58" i="3"/>
  <c r="C18" i="3"/>
  <c r="C18" i="9"/>
  <c r="C18" i="5"/>
  <c r="K37" i="5" s="1"/>
  <c r="C58" i="5"/>
  <c r="K77" i="5" s="1"/>
  <c r="C18" i="6"/>
  <c r="C18" i="10"/>
  <c r="K37" i="10" s="1"/>
  <c r="C58" i="10"/>
  <c r="K77" i="10" s="1"/>
  <c r="C58" i="7"/>
  <c r="C18" i="7"/>
  <c r="C58" i="6"/>
  <c r="C55" i="13"/>
  <c r="C15" i="13"/>
  <c r="C55" i="11"/>
  <c r="C15" i="11"/>
  <c r="C55" i="12"/>
  <c r="C15" i="12"/>
  <c r="C55" i="14"/>
  <c r="C55" i="3"/>
  <c r="C15" i="3"/>
  <c r="C15" i="14"/>
  <c r="C15" i="9"/>
  <c r="C55" i="4"/>
  <c r="C15" i="4"/>
  <c r="C55" i="9"/>
  <c r="C55" i="5"/>
  <c r="C15" i="5"/>
  <c r="C55" i="10"/>
  <c r="C55" i="7"/>
  <c r="C15" i="6"/>
  <c r="C15" i="7"/>
  <c r="C55" i="6"/>
  <c r="C15" i="10"/>
  <c r="C4" i="13"/>
  <c r="C44" i="13"/>
  <c r="C44" i="11"/>
  <c r="C4" i="11"/>
  <c r="C44" i="12"/>
  <c r="C4" i="12"/>
  <c r="C44" i="9"/>
  <c r="C4" i="9"/>
  <c r="C44" i="3"/>
  <c r="C44" i="14"/>
  <c r="C4" i="14"/>
  <c r="C4" i="3"/>
  <c r="C44" i="4"/>
  <c r="C4" i="4"/>
  <c r="C44" i="5"/>
  <c r="K75" i="5" s="1"/>
  <c r="C4" i="5"/>
  <c r="C44" i="6"/>
  <c r="C4" i="6"/>
  <c r="C4" i="10"/>
  <c r="C44" i="10"/>
  <c r="C44" i="7"/>
  <c r="C4" i="7"/>
  <c r="BS39" i="12"/>
  <c r="AV39" i="12"/>
  <c r="BE39" i="12"/>
  <c r="BO39" i="12"/>
  <c r="C27" i="13"/>
  <c r="C67" i="13"/>
  <c r="C27" i="11"/>
  <c r="C67" i="12"/>
  <c r="C67" i="9"/>
  <c r="C67" i="11"/>
  <c r="C27" i="12"/>
  <c r="C27" i="9"/>
  <c r="C67" i="3"/>
  <c r="C27" i="3"/>
  <c r="C67" i="4"/>
  <c r="C27" i="4"/>
  <c r="C67" i="14"/>
  <c r="C27" i="14"/>
  <c r="C27" i="5"/>
  <c r="C67" i="5"/>
  <c r="C27" i="6"/>
  <c r="K37" i="6" s="1"/>
  <c r="C27" i="10"/>
  <c r="C67" i="10"/>
  <c r="C27" i="7"/>
  <c r="C67" i="6"/>
  <c r="C67" i="7"/>
  <c r="C6" i="13"/>
  <c r="C46" i="13"/>
  <c r="C46" i="11"/>
  <c r="C6" i="11"/>
  <c r="C46" i="12"/>
  <c r="C46" i="9"/>
  <c r="C6" i="12"/>
  <c r="C46" i="14"/>
  <c r="C6" i="14"/>
  <c r="C46" i="3"/>
  <c r="C6" i="9"/>
  <c r="C6" i="3"/>
  <c r="C46" i="4"/>
  <c r="C6" i="4"/>
  <c r="C6" i="5"/>
  <c r="C46" i="5"/>
  <c r="C46" i="10"/>
  <c r="C6" i="10"/>
  <c r="C46" i="6"/>
  <c r="C6" i="6"/>
  <c r="C46" i="7"/>
  <c r="C6" i="7"/>
  <c r="BQ39" i="12"/>
  <c r="U39" i="12"/>
  <c r="CC39" i="12"/>
  <c r="BJ39" i="12"/>
  <c r="Q36" i="12"/>
  <c r="BR39" i="12" s="1"/>
  <c r="P39" i="11"/>
  <c r="Q36" i="11" s="1"/>
  <c r="Q35" i="11"/>
  <c r="C23" i="13"/>
  <c r="C63" i="13"/>
  <c r="C63" i="11"/>
  <c r="C23" i="11"/>
  <c r="C23" i="12"/>
  <c r="C63" i="9"/>
  <c r="C63" i="12"/>
  <c r="C23" i="9"/>
  <c r="C63" i="14"/>
  <c r="C23" i="3"/>
  <c r="C63" i="3"/>
  <c r="C63" i="4"/>
  <c r="C23" i="4"/>
  <c r="C23" i="14"/>
  <c r="C63" i="5"/>
  <c r="C23" i="5"/>
  <c r="C63" i="6"/>
  <c r="C23" i="6"/>
  <c r="C63" i="10"/>
  <c r="C63" i="7"/>
  <c r="C23" i="10"/>
  <c r="C23" i="7"/>
  <c r="C21" i="13"/>
  <c r="C61" i="13"/>
  <c r="C61" i="12"/>
  <c r="C61" i="11"/>
  <c r="C21" i="11"/>
  <c r="C21" i="12"/>
  <c r="C61" i="9"/>
  <c r="C61" i="14"/>
  <c r="C21" i="14"/>
  <c r="C21" i="9"/>
  <c r="K37" i="9" s="1"/>
  <c r="C21" i="3"/>
  <c r="C61" i="3"/>
  <c r="C61" i="4"/>
  <c r="C21" i="4"/>
  <c r="C61" i="5"/>
  <c r="C21" i="5"/>
  <c r="C61" i="10"/>
  <c r="C21" i="10"/>
  <c r="C21" i="6"/>
  <c r="C61" i="6"/>
  <c r="C21" i="7"/>
  <c r="C61" i="7"/>
  <c r="AB39" i="12"/>
  <c r="AC39" i="12"/>
  <c r="M39" i="11"/>
  <c r="N35" i="11" s="1"/>
  <c r="BL39" i="12"/>
  <c r="C7" i="13"/>
  <c r="C47" i="13"/>
  <c r="C7" i="12"/>
  <c r="C7" i="11"/>
  <c r="C47" i="9"/>
  <c r="C47" i="11"/>
  <c r="C47" i="3"/>
  <c r="C7" i="3"/>
  <c r="C47" i="4"/>
  <c r="C7" i="4"/>
  <c r="C47" i="12"/>
  <c r="C47" i="14"/>
  <c r="C7" i="14"/>
  <c r="C7" i="9"/>
  <c r="C7" i="5"/>
  <c r="C47" i="5"/>
  <c r="C7" i="6"/>
  <c r="C7" i="7"/>
  <c r="C47" i="10"/>
  <c r="C47" i="6"/>
  <c r="C47" i="7"/>
  <c r="C7" i="10"/>
  <c r="C22" i="13"/>
  <c r="C62" i="13"/>
  <c r="C62" i="12"/>
  <c r="C62" i="9"/>
  <c r="C62" i="11"/>
  <c r="C22" i="11"/>
  <c r="C62" i="3"/>
  <c r="C62" i="4"/>
  <c r="C22" i="4"/>
  <c r="C22" i="12"/>
  <c r="C62" i="14"/>
  <c r="C22" i="14"/>
  <c r="C22" i="3"/>
  <c r="C22" i="9"/>
  <c r="C62" i="5"/>
  <c r="C22" i="5"/>
  <c r="C62" i="6"/>
  <c r="C62" i="7"/>
  <c r="C22" i="10"/>
  <c r="C22" i="7"/>
  <c r="C62" i="10"/>
  <c r="C22" i="6"/>
  <c r="C19" i="13"/>
  <c r="K37" i="13" s="1"/>
  <c r="C59" i="13"/>
  <c r="C59" i="11"/>
  <c r="C19" i="11"/>
  <c r="C59" i="12"/>
  <c r="K77" i="12" s="1"/>
  <c r="C19" i="12"/>
  <c r="C59" i="9"/>
  <c r="C19" i="9"/>
  <c r="C59" i="3"/>
  <c r="K77" i="3" s="1"/>
  <c r="C19" i="14"/>
  <c r="C19" i="3"/>
  <c r="C59" i="4"/>
  <c r="C19" i="4"/>
  <c r="M37" i="4" s="1"/>
  <c r="C59" i="14"/>
  <c r="C59" i="5"/>
  <c r="C19" i="5"/>
  <c r="C59" i="6"/>
  <c r="C19" i="6"/>
  <c r="C59" i="10"/>
  <c r="C19" i="7"/>
  <c r="K37" i="7" s="1"/>
  <c r="C59" i="7"/>
  <c r="C19" i="10"/>
  <c r="C12" i="13"/>
  <c r="C52" i="13"/>
  <c r="C52" i="11"/>
  <c r="K76" i="11" s="1"/>
  <c r="C12" i="11"/>
  <c r="C52" i="12"/>
  <c r="C12" i="9"/>
  <c r="K36" i="9" s="1"/>
  <c r="C52" i="14"/>
  <c r="K76" i="14" s="1"/>
  <c r="C52" i="9"/>
  <c r="C12" i="14"/>
  <c r="C12" i="12"/>
  <c r="K36" i="12" s="1"/>
  <c r="C12" i="3"/>
  <c r="K36" i="3" s="1"/>
  <c r="C52" i="4"/>
  <c r="C12" i="4"/>
  <c r="C52" i="3"/>
  <c r="K76" i="3" s="1"/>
  <c r="C12" i="5"/>
  <c r="K36" i="5" s="1"/>
  <c r="C52" i="5"/>
  <c r="C52" i="10"/>
  <c r="C12" i="6"/>
  <c r="K36" i="6" s="1"/>
  <c r="C12" i="10"/>
  <c r="K36" i="10" s="1"/>
  <c r="C52" i="6"/>
  <c r="C12" i="7"/>
  <c r="C52" i="7"/>
  <c r="K76" i="7" s="1"/>
  <c r="C5" i="13"/>
  <c r="C45" i="13"/>
  <c r="C45" i="11"/>
  <c r="C5" i="11"/>
  <c r="C45" i="12"/>
  <c r="C5" i="12"/>
  <c r="C45" i="14"/>
  <c r="C5" i="9"/>
  <c r="C45" i="3"/>
  <c r="C5" i="3"/>
  <c r="C45" i="4"/>
  <c r="C5" i="4"/>
  <c r="C5" i="14"/>
  <c r="C45" i="9"/>
  <c r="C45" i="5"/>
  <c r="C5" i="5"/>
  <c r="C5" i="10"/>
  <c r="C45" i="10"/>
  <c r="C45" i="7"/>
  <c r="C5" i="6"/>
  <c r="C45" i="6"/>
  <c r="C5" i="7"/>
  <c r="C13" i="8"/>
  <c r="BU39" i="12"/>
  <c r="BV39" i="12"/>
  <c r="AD39" i="12"/>
  <c r="AW39" i="12"/>
  <c r="AI39" i="12"/>
  <c r="BD39" i="12"/>
  <c r="BC39" i="12"/>
  <c r="M37" i="12"/>
  <c r="BK39" i="12"/>
  <c r="BN39" i="12"/>
  <c r="M36" i="12"/>
  <c r="AA39" i="12" s="1"/>
  <c r="AM39" i="12"/>
  <c r="N36" i="11"/>
  <c r="K37" i="14"/>
  <c r="C53" i="8"/>
  <c r="D10" i="8"/>
  <c r="D50" i="8"/>
  <c r="D63" i="8"/>
  <c r="D23" i="8"/>
  <c r="D17" i="8"/>
  <c r="D53" i="8"/>
  <c r="D13" i="8"/>
  <c r="D57" i="8"/>
  <c r="D54" i="8"/>
  <c r="D49" i="8"/>
  <c r="D14" i="8"/>
  <c r="D9" i="8"/>
  <c r="D58" i="8"/>
  <c r="D18" i="8"/>
  <c r="D46" i="8"/>
  <c r="D6" i="8"/>
  <c r="D44" i="8"/>
  <c r="D4" i="8"/>
  <c r="D45" i="8"/>
  <c r="D5" i="8"/>
  <c r="D21" i="8"/>
  <c r="D61" i="8"/>
  <c r="D60" i="8"/>
  <c r="D20" i="8"/>
  <c r="D47" i="8"/>
  <c r="D7" i="8"/>
  <c r="D59" i="8"/>
  <c r="D19" i="8"/>
  <c r="D12" i="8"/>
  <c r="D52" i="8"/>
  <c r="D62" i="8"/>
  <c r="D22" i="8"/>
  <c r="D64" i="8"/>
  <c r="D55" i="8"/>
  <c r="D24" i="8"/>
  <c r="D15" i="8"/>
  <c r="D26" i="8"/>
  <c r="D67" i="8"/>
  <c r="D27" i="8"/>
  <c r="D66" i="8"/>
  <c r="C58" i="8"/>
  <c r="K77" i="8" s="1"/>
  <c r="C18" i="8"/>
  <c r="C46" i="8"/>
  <c r="C6" i="8"/>
  <c r="C54" i="8"/>
  <c r="C49" i="8"/>
  <c r="C14" i="8"/>
  <c r="C9" i="8"/>
  <c r="C67" i="8"/>
  <c r="C27" i="8"/>
  <c r="C66" i="8"/>
  <c r="C26" i="8"/>
  <c r="C64" i="8"/>
  <c r="C55" i="8"/>
  <c r="C15" i="8"/>
  <c r="C24" i="8"/>
  <c r="C63" i="8"/>
  <c r="C23" i="8"/>
  <c r="C44" i="8"/>
  <c r="C4" i="8"/>
  <c r="C61" i="8"/>
  <c r="C5" i="8"/>
  <c r="C21" i="8"/>
  <c r="C45" i="8"/>
  <c r="C47" i="8"/>
  <c r="C7" i="8"/>
  <c r="C60" i="8"/>
  <c r="C20" i="8"/>
  <c r="C62" i="8"/>
  <c r="C22" i="8"/>
  <c r="C59" i="8"/>
  <c r="C19" i="8"/>
  <c r="C52" i="8"/>
  <c r="K76" i="8" s="1"/>
  <c r="C12" i="8"/>
  <c r="AL39" i="11" l="1"/>
  <c r="AO39" i="11"/>
  <c r="K35" i="10"/>
  <c r="K39" i="10" s="1"/>
  <c r="K35" i="14"/>
  <c r="K39" i="14" s="1"/>
  <c r="K75" i="11"/>
  <c r="K35" i="6"/>
  <c r="K39" i="6" s="1"/>
  <c r="M35" i="4"/>
  <c r="M39" i="4" s="1"/>
  <c r="K35" i="12"/>
  <c r="K39" i="12" s="1"/>
  <c r="K77" i="6"/>
  <c r="K77" i="14"/>
  <c r="BX39" i="12"/>
  <c r="AF39" i="12"/>
  <c r="K79" i="6"/>
  <c r="K79" i="9"/>
  <c r="K79" i="3"/>
  <c r="K75" i="8"/>
  <c r="Y39" i="12"/>
  <c r="AP39" i="12"/>
  <c r="Q37" i="11"/>
  <c r="AJ39" i="11" s="1"/>
  <c r="K36" i="7"/>
  <c r="K76" i="10"/>
  <c r="M36" i="4"/>
  <c r="K36" i="14"/>
  <c r="K76" i="12"/>
  <c r="K36" i="13"/>
  <c r="CD39" i="11"/>
  <c r="CF39" i="11"/>
  <c r="CE39" i="11"/>
  <c r="CB39" i="11"/>
  <c r="BZ39" i="11"/>
  <c r="CA39" i="11"/>
  <c r="X39" i="11"/>
  <c r="AB39" i="11"/>
  <c r="AE39" i="11"/>
  <c r="Y39" i="11"/>
  <c r="AD39" i="11"/>
  <c r="V39" i="11"/>
  <c r="W39" i="11"/>
  <c r="AA39" i="11"/>
  <c r="AC39" i="11"/>
  <c r="AL39" i="12"/>
  <c r="AS39" i="12"/>
  <c r="AH39" i="12"/>
  <c r="K75" i="7"/>
  <c r="K75" i="6"/>
  <c r="M75" i="4"/>
  <c r="K75" i="3"/>
  <c r="K75" i="12"/>
  <c r="K35" i="13"/>
  <c r="K39" i="13" s="1"/>
  <c r="K79" i="7"/>
  <c r="K79" i="14"/>
  <c r="K79" i="8"/>
  <c r="K75" i="9"/>
  <c r="K76" i="13"/>
  <c r="K35" i="7"/>
  <c r="K75" i="14"/>
  <c r="K75" i="13"/>
  <c r="T39" i="12"/>
  <c r="K76" i="6"/>
  <c r="K76" i="5"/>
  <c r="M76" i="4"/>
  <c r="K76" i="9"/>
  <c r="K36" i="11"/>
  <c r="AT39" i="12"/>
  <c r="BZ39" i="12"/>
  <c r="K75" i="10"/>
  <c r="K35" i="5"/>
  <c r="K39" i="5" s="1"/>
  <c r="K35" i="3"/>
  <c r="K39" i="3" s="1"/>
  <c r="K35" i="9"/>
  <c r="K39" i="9" s="1"/>
  <c r="K35" i="11"/>
  <c r="K77" i="7"/>
  <c r="K77" i="9"/>
  <c r="AO39" i="12"/>
  <c r="Z39" i="11"/>
  <c r="AQ39" i="12"/>
  <c r="K79" i="12"/>
  <c r="M79" i="4"/>
  <c r="K79" i="11"/>
  <c r="K79" i="13"/>
  <c r="K35" i="8"/>
  <c r="K39" i="8" s="1"/>
  <c r="K37" i="8"/>
  <c r="K36" i="8"/>
  <c r="K39" i="7" l="1"/>
  <c r="AP39" i="11"/>
  <c r="AK39" i="11"/>
  <c r="K39" i="11"/>
  <c r="AN39" i="11"/>
  <c r="AQ39" i="11"/>
  <c r="AR39" i="11"/>
  <c r="AS39" i="11"/>
  <c r="AM39" i="11"/>
</calcChain>
</file>

<file path=xl/sharedStrings.xml><?xml version="1.0" encoding="utf-8"?>
<sst xmlns="http://schemas.openxmlformats.org/spreadsheetml/2006/main" count="2714" uniqueCount="647">
  <si>
    <t>0-5</t>
  </si>
  <si>
    <t>6-11</t>
  </si>
  <si>
    <t>12-15</t>
  </si>
  <si>
    <t>16-17</t>
  </si>
  <si>
    <t>18-60</t>
  </si>
  <si>
    <t>Governorate of Origin</t>
  </si>
  <si>
    <t>Ninewa</t>
  </si>
  <si>
    <t>Anbar</t>
  </si>
  <si>
    <t>Diyala</t>
  </si>
  <si>
    <t>Baghdad</t>
  </si>
  <si>
    <t>Babylon</t>
  </si>
  <si>
    <t>Kirkuk</t>
  </si>
  <si>
    <t>Kerbala</t>
  </si>
  <si>
    <t>Missing documents</t>
  </si>
  <si>
    <t>Type of entry permit</t>
  </si>
  <si>
    <t>Validity period of the tourist pass</t>
  </si>
  <si>
    <t>Validity period of the residency card</t>
  </si>
  <si>
    <t>Current validity of the entry pass</t>
  </si>
  <si>
    <t>Safe space to play for children under 6</t>
  </si>
  <si>
    <t>Safe space to play for children 6 and over</t>
  </si>
  <si>
    <t>Average age of the head of household</t>
  </si>
  <si>
    <t>Age of the head of household</t>
  </si>
  <si>
    <t>Sex of the head of household</t>
  </si>
  <si>
    <t>Marital status of the male head of household</t>
  </si>
  <si>
    <t>Marital status of the female head of household</t>
  </si>
  <si>
    <t>Caring for unaccompanied minors or separated children</t>
  </si>
  <si>
    <t>Able to meet basic needs</t>
  </si>
  <si>
    <t>Basic needs that were not met</t>
  </si>
  <si>
    <t>Priority needs</t>
  </si>
  <si>
    <t>Reported shelter winterization needs</t>
  </si>
  <si>
    <t>Reported household items needed</t>
  </si>
  <si>
    <t>Shelter type</t>
  </si>
  <si>
    <t>Alternative shelter typology</t>
  </si>
  <si>
    <t>Adequate shelter</t>
  </si>
  <si>
    <t>Shelter issues</t>
  </si>
  <si>
    <t>Renting families with a written rental contract</t>
  </si>
  <si>
    <t>Average rent paid</t>
  </si>
  <si>
    <t>Families with intention to move in coming 3 months</t>
  </si>
  <si>
    <t>Time of planned move</t>
  </si>
  <si>
    <t>Intended destination</t>
  </si>
  <si>
    <t>Reasons for intended move</t>
  </si>
  <si>
    <t>Families who have been requested to vacate their current accommodation</t>
  </si>
  <si>
    <t>Families who  would accept to move to a camp if forced to leave their current accommodation</t>
  </si>
  <si>
    <t>Number of items per family</t>
  </si>
  <si>
    <t>Main source of heating</t>
  </si>
  <si>
    <t>Frequency of fuel shortage per month</t>
  </si>
  <si>
    <t>Coping Strategy Index</t>
  </si>
  <si>
    <t>Food Consumption Score</t>
  </si>
  <si>
    <t>Families lacking food in the month prior to survey</t>
  </si>
  <si>
    <t>Main source of food</t>
  </si>
  <si>
    <t>Average expenditure on food (IQD)</t>
  </si>
  <si>
    <t>Access to Public Distribution System (food)</t>
  </si>
  <si>
    <t>Last time PDS was accessed</t>
  </si>
  <si>
    <t>Families with ability to cook their own food</t>
  </si>
  <si>
    <t>Main type of cooking fuel</t>
  </si>
  <si>
    <t>Frequency of shortage in cooking fuel</t>
  </si>
  <si>
    <t>Access to markets to purchase food</t>
  </si>
  <si>
    <t>Sufficient drinking water</t>
  </si>
  <si>
    <t>Primary source of drinking water</t>
  </si>
  <si>
    <t>Distance to water source</t>
  </si>
  <si>
    <t>Perceived safety of drinking water</t>
  </si>
  <si>
    <t>Measures taken to improve drinking water quality</t>
  </si>
  <si>
    <t>Type of access to latrine</t>
  </si>
  <si>
    <t>Average number of families sharing a communal latrine</t>
  </si>
  <si>
    <t>Number of families sharing communal latrines</t>
  </si>
  <si>
    <t>Type of access to shower</t>
  </si>
  <si>
    <t>Average number of families sharing communal showers</t>
  </si>
  <si>
    <t>Number of families sharing communal showers</t>
  </si>
  <si>
    <t>Main strategy for solid waste management</t>
  </si>
  <si>
    <t>Families with male earning income</t>
  </si>
  <si>
    <t>Families with female earning income</t>
  </si>
  <si>
    <t>Number of earners per family</t>
  </si>
  <si>
    <t>Modality of income</t>
  </si>
  <si>
    <t>Main type of income generating activity</t>
  </si>
  <si>
    <t>Alternative income generating strategies used</t>
  </si>
  <si>
    <t>Expected period for savings to last</t>
  </si>
  <si>
    <t>School needs that families cannot afford</t>
  </si>
  <si>
    <t>Families with a member requiring medical assistance since displacement</t>
  </si>
  <si>
    <t>Families experiencing problems accessing medical care</t>
  </si>
  <si>
    <t xml:space="preserve">Problems experienced accessing healthcare </t>
  </si>
  <si>
    <t>Families with members &lt;6 experiencing health issues in the two weeks prior to survey</t>
  </si>
  <si>
    <t>Families with members 6 years or older experiencing health issues in the two weeks prior to survey</t>
  </si>
  <si>
    <t>Assistance received</t>
  </si>
  <si>
    <t>Providers of cash assistance</t>
  </si>
  <si>
    <t>When cash assistance was last received</t>
  </si>
  <si>
    <t xml:space="preserve"> Number of times cash assistance was received</t>
  </si>
  <si>
    <t>Providers of food assistance</t>
  </si>
  <si>
    <t>When food assistance was last received</t>
  </si>
  <si>
    <t xml:space="preserve"> Number of times food assistance was received</t>
  </si>
  <si>
    <t>Providers of water assistance</t>
  </si>
  <si>
    <t>When water assistance was last received</t>
  </si>
  <si>
    <t xml:space="preserve"> Number of times water assistance was received</t>
  </si>
  <si>
    <t>Providers of fuel assistance</t>
  </si>
  <si>
    <t>Providers of shelter winterization</t>
  </si>
  <si>
    <t>Provider of winter NFIs</t>
  </si>
  <si>
    <t>Which winter NFIs were received</t>
  </si>
  <si>
    <t>Provider of other NFIs</t>
  </si>
  <si>
    <t>Which other NFIs were received</t>
  </si>
  <si>
    <t>Current sources of information</t>
  </si>
  <si>
    <t>Sources of information most trusted by respondents</t>
  </si>
  <si>
    <t>Source of information respondents want access to</t>
  </si>
  <si>
    <t>Subjects respondents most want to receive information about</t>
  </si>
  <si>
    <t>Respondents living in a community with a spokesperson</t>
  </si>
  <si>
    <t>Respondents who knew the IDPs in their location prior to displacement</t>
  </si>
  <si>
    <t>Respondents noticing tension between displaced and local community</t>
  </si>
  <si>
    <t>Sources of social tension</t>
  </si>
  <si>
    <t>M</t>
  </si>
  <si>
    <t>F</t>
  </si>
  <si>
    <t>Akre</t>
  </si>
  <si>
    <t>Baaj</t>
  </si>
  <si>
    <t>Hamdaniya</t>
  </si>
  <si>
    <t>Hatra</t>
  </si>
  <si>
    <t>Mosul</t>
  </si>
  <si>
    <t>Shikhan</t>
  </si>
  <si>
    <t>Sinjar</t>
  </si>
  <si>
    <t>Telafar</t>
  </si>
  <si>
    <t>Tilkaif</t>
  </si>
  <si>
    <t>Ana</t>
  </si>
  <si>
    <t>Falluja</t>
  </si>
  <si>
    <t>Haditha</t>
  </si>
  <si>
    <t>Heet</t>
  </si>
  <si>
    <t>Kaim</t>
  </si>
  <si>
    <t>Ramadi</t>
  </si>
  <si>
    <t>Baladrooz</t>
  </si>
  <si>
    <t>Baquba</t>
  </si>
  <si>
    <t>Khalis</t>
  </si>
  <si>
    <t>Khanaqin</t>
  </si>
  <si>
    <t>Kifri</t>
  </si>
  <si>
    <t>Muqdadiya</t>
  </si>
  <si>
    <t>Abu Ghraib</t>
  </si>
  <si>
    <t>Adhamia</t>
  </si>
  <si>
    <t>Kadhimia</t>
  </si>
  <si>
    <t>Karkh</t>
  </si>
  <si>
    <t>Madain</t>
  </si>
  <si>
    <t>Mahmoudiya</t>
  </si>
  <si>
    <t>Resafa</t>
  </si>
  <si>
    <t>Tarmia</t>
  </si>
  <si>
    <t>Thawra</t>
  </si>
  <si>
    <t>Hashimiya</t>
  </si>
  <si>
    <t>Hilla</t>
  </si>
  <si>
    <t>Mahawil</t>
  </si>
  <si>
    <t>Musayab</t>
  </si>
  <si>
    <t>Hawiga</t>
  </si>
  <si>
    <t>Ain Al Tamur</t>
  </si>
  <si>
    <t>Period between displacement and arrival (days)</t>
  </si>
  <si>
    <t>Yes</t>
  </si>
  <si>
    <t>No</t>
  </si>
  <si>
    <t>Passport</t>
  </si>
  <si>
    <t>Food Ration Card</t>
  </si>
  <si>
    <t>ID card</t>
  </si>
  <si>
    <t>Citizenship Certificate</t>
  </si>
  <si>
    <t>Information Card</t>
  </si>
  <si>
    <t>None</t>
  </si>
  <si>
    <t>Tourist pass</t>
  </si>
  <si>
    <t>Leave-to-remain</t>
  </si>
  <si>
    <t>Residency</t>
  </si>
  <si>
    <t>24 hours</t>
  </si>
  <si>
    <t>2 - 7 days</t>
  </si>
  <si>
    <t>8 - 14 days</t>
  </si>
  <si>
    <t>15+ days</t>
  </si>
  <si>
    <t>1 month</t>
  </si>
  <si>
    <t>2 months</t>
  </si>
  <si>
    <t>6 months</t>
  </si>
  <si>
    <t>12 months</t>
  </si>
  <si>
    <t>Open-ended</t>
  </si>
  <si>
    <t>Unknown</t>
  </si>
  <si>
    <t>Other</t>
  </si>
  <si>
    <t>Still valid</t>
  </si>
  <si>
    <t>Not valid</t>
  </si>
  <si>
    <t>No answer</t>
  </si>
  <si>
    <t>Physical disability</t>
  </si>
  <si>
    <t>Mental disability</t>
  </si>
  <si>
    <t>Visual disability</t>
  </si>
  <si>
    <t>Auditory disability</t>
  </si>
  <si>
    <t>Speech impediment</t>
  </si>
  <si>
    <t>Under 18</t>
  </si>
  <si>
    <t>18-35</t>
  </si>
  <si>
    <t>36-60</t>
  </si>
  <si>
    <t>Over 60</t>
  </si>
  <si>
    <t>Female</t>
  </si>
  <si>
    <t>Male</t>
  </si>
  <si>
    <t>Divorced</t>
  </si>
  <si>
    <t>Married</t>
  </si>
  <si>
    <t>Single</t>
  </si>
  <si>
    <t>Widowed</t>
  </si>
  <si>
    <t>Number of separated children</t>
  </si>
  <si>
    <t>Number of unaccompanied minors</t>
  </si>
  <si>
    <t>Food</t>
  </si>
  <si>
    <t>Water</t>
  </si>
  <si>
    <t>Shelter</t>
  </si>
  <si>
    <t>Urgent Medical</t>
  </si>
  <si>
    <t>Winter clothing</t>
  </si>
  <si>
    <t>Employment</t>
  </si>
  <si>
    <t>Shelter winterization</t>
  </si>
  <si>
    <t>Education</t>
  </si>
  <si>
    <t>Shelter support</t>
  </si>
  <si>
    <t>Registration</t>
  </si>
  <si>
    <t>Medical Assistance</t>
  </si>
  <si>
    <t>Sanitation</t>
  </si>
  <si>
    <t>Learning the language</t>
  </si>
  <si>
    <t>Documentation</t>
  </si>
  <si>
    <t>Vocational training</t>
  </si>
  <si>
    <t>Weatherproofing</t>
  </si>
  <si>
    <t>Insulation</t>
  </si>
  <si>
    <t>Heating</t>
  </si>
  <si>
    <t>Heater</t>
  </si>
  <si>
    <t>Gas / Fuel</t>
  </si>
  <si>
    <t>Bedding material</t>
  </si>
  <si>
    <t>Furniture</t>
  </si>
  <si>
    <t>Carpet</t>
  </si>
  <si>
    <t>Mattress</t>
  </si>
  <si>
    <t>Gas cooker</t>
  </si>
  <si>
    <t>Cleaning supplies</t>
  </si>
  <si>
    <t>Pots &amp; pans</t>
  </si>
  <si>
    <t>Women's hygiene items</t>
  </si>
  <si>
    <t>Coolbox</t>
  </si>
  <si>
    <t>Hygiene items</t>
  </si>
  <si>
    <t>Fan</t>
  </si>
  <si>
    <t>Abandoned buildings</t>
  </si>
  <si>
    <t>Other collective centers</t>
  </si>
  <si>
    <t>Hosted by friends / family</t>
  </si>
  <si>
    <t>Hotels</t>
  </si>
  <si>
    <t>Informal camps / open air</t>
  </si>
  <si>
    <t>Renting</t>
  </si>
  <si>
    <t>Schools</t>
  </si>
  <si>
    <t>Self-owned homes</t>
  </si>
  <si>
    <t>Unfinished buildings</t>
  </si>
  <si>
    <t>Collective centres</t>
  </si>
  <si>
    <t>Self-settled camps</t>
  </si>
  <si>
    <t>Rural self-settlement</t>
  </si>
  <si>
    <t>Urban self-settlement</t>
  </si>
  <si>
    <t>Broken window(s)</t>
  </si>
  <si>
    <t>Leaking roof</t>
  </si>
  <si>
    <t>Damp</t>
  </si>
  <si>
    <t>Lack of heating</t>
  </si>
  <si>
    <t>Unhygienic</t>
  </si>
  <si>
    <t>Lack of light</t>
  </si>
  <si>
    <t>Lack of privacy</t>
  </si>
  <si>
    <t>Unsafe</t>
  </si>
  <si>
    <t>Vectors</t>
  </si>
  <si>
    <t>Not enough space</t>
  </si>
  <si>
    <t>Hotel</t>
  </si>
  <si>
    <t>Two weeks after survey</t>
  </si>
  <si>
    <t>1 - 3 months after survey</t>
  </si>
  <si>
    <t>Back to area of origin</t>
  </si>
  <si>
    <t>Elsewhere in Iraq</t>
  </si>
  <si>
    <t>Elsewhere in KRI</t>
  </si>
  <si>
    <t>Outside Iraq</t>
  </si>
  <si>
    <t>Expected eviction</t>
  </si>
  <si>
    <t>Use of building for its intended purpose</t>
  </si>
  <si>
    <t>Cost of living in current location</t>
  </si>
  <si>
    <t>Employment opportunities</t>
  </si>
  <si>
    <t>Weather conditions</t>
  </si>
  <si>
    <t>Access to essential services</t>
  </si>
  <si>
    <t>Moving closer to family</t>
  </si>
  <si>
    <t>Safety of the area</t>
  </si>
  <si>
    <t>Safety of the building</t>
  </si>
  <si>
    <t>Harassment</t>
  </si>
  <si>
    <t>Overcrowding</t>
  </si>
  <si>
    <t>Better shelter</t>
  </si>
  <si>
    <t>Blankets</t>
  </si>
  <si>
    <t>Mattresses</t>
  </si>
  <si>
    <t>Carpets</t>
  </si>
  <si>
    <t>Less than one pair per child</t>
  </si>
  <si>
    <t>One pair per child</t>
  </si>
  <si>
    <t>More than one pairs per child</t>
  </si>
  <si>
    <t>More than two pairs per child</t>
  </si>
  <si>
    <t>Less than one per child</t>
  </si>
  <si>
    <t>One per child</t>
  </si>
  <si>
    <t>More than one per child</t>
  </si>
  <si>
    <t>More than two per child</t>
  </si>
  <si>
    <t>Less than one pair per person</t>
  </si>
  <si>
    <t>One pair per person</t>
  </si>
  <si>
    <t>More than one pair per person</t>
  </si>
  <si>
    <t>More than two pairs per person</t>
  </si>
  <si>
    <t>Less than one per person</t>
  </si>
  <si>
    <t>One per person</t>
  </si>
  <si>
    <t>More than one per person</t>
  </si>
  <si>
    <t>More than two per person</t>
  </si>
  <si>
    <t>Electric heater</t>
  </si>
  <si>
    <t>Gas heater</t>
  </si>
  <si>
    <t>Kerosene burning heater</t>
  </si>
  <si>
    <t>Airconditioning unit</t>
  </si>
  <si>
    <t>Wood fire</t>
  </si>
  <si>
    <t>No shortage</t>
  </si>
  <si>
    <t>Once or twice</t>
  </si>
  <si>
    <t>Every week</t>
  </si>
  <si>
    <t>Every day</t>
  </si>
  <si>
    <t>No fuel</t>
  </si>
  <si>
    <t>Less than 2 hours</t>
  </si>
  <si>
    <t>2 - 6 hours</t>
  </si>
  <si>
    <t>6 - 10 hours</t>
  </si>
  <si>
    <t>More than 10 hours</t>
  </si>
  <si>
    <t>Average CSI</t>
  </si>
  <si>
    <t>Poor</t>
  </si>
  <si>
    <t>Borderline</t>
  </si>
  <si>
    <t>Acceptable</t>
  </si>
  <si>
    <t>Average FCS</t>
  </si>
  <si>
    <t>Bought with cash</t>
  </si>
  <si>
    <t>Own production</t>
  </si>
  <si>
    <t>Bought on credit</t>
  </si>
  <si>
    <t>Assistance from UN</t>
  </si>
  <si>
    <t>Assistance from local community</t>
  </si>
  <si>
    <t>Assistance from government</t>
  </si>
  <si>
    <t>Gifts</t>
  </si>
  <si>
    <t>Month of survey</t>
  </si>
  <si>
    <t>Month prior to survey</t>
  </si>
  <si>
    <t>Two months prior to survey</t>
  </si>
  <si>
    <t>Three or more months prior to survey</t>
  </si>
  <si>
    <t>Gas bottles</t>
  </si>
  <si>
    <t>Kerosene</t>
  </si>
  <si>
    <t>Wood</t>
  </si>
  <si>
    <t>Electricity</t>
  </si>
  <si>
    <t>Municipal gas supply</t>
  </si>
  <si>
    <t>Communal tap</t>
  </si>
  <si>
    <t>Private tap</t>
  </si>
  <si>
    <t>Water trucking</t>
  </si>
  <si>
    <t>Store-bought</t>
  </si>
  <si>
    <t>Charity</t>
  </si>
  <si>
    <t>Well</t>
  </si>
  <si>
    <t>River</t>
  </si>
  <si>
    <t>Average distance to water source (km)</t>
  </si>
  <si>
    <t>Less than 1 km</t>
  </si>
  <si>
    <t>1 - 5 km</t>
  </si>
  <si>
    <t>More than 5 km</t>
  </si>
  <si>
    <t>Boiling the water</t>
  </si>
  <si>
    <t>Adding chlorine</t>
  </si>
  <si>
    <t>Using a filter</t>
  </si>
  <si>
    <t>Purchase bottled water</t>
  </si>
  <si>
    <t>Communal with no separation between sexes</t>
  </si>
  <si>
    <t>1 - 10 families</t>
  </si>
  <si>
    <t>11 - 30 families</t>
  </si>
  <si>
    <t>31 - 100 families</t>
  </si>
  <si>
    <t>&gt; 100 families</t>
  </si>
  <si>
    <t>Collected by municipality or other authority</t>
  </si>
  <si>
    <t>Communal bins</t>
  </si>
  <si>
    <t>Burying in pits</t>
  </si>
  <si>
    <t>Burning</t>
  </si>
  <si>
    <t>Thrown in the open</t>
  </si>
  <si>
    <t>Zero</t>
  </si>
  <si>
    <t>One</t>
  </si>
  <si>
    <t>More than one</t>
  </si>
  <si>
    <t>Daily wage</t>
  </si>
  <si>
    <t>Monthly wage</t>
  </si>
  <si>
    <t>Own business</t>
  </si>
  <si>
    <t>Agricultural labour</t>
  </si>
  <si>
    <t>Government job</t>
  </si>
  <si>
    <t>Pension</t>
  </si>
  <si>
    <t>Skilled wage labour</t>
  </si>
  <si>
    <t>Small business</t>
  </si>
  <si>
    <t>Trade</t>
  </si>
  <si>
    <t>Unskilled labour</t>
  </si>
  <si>
    <t>Average household income (IQD) per month</t>
  </si>
  <si>
    <t>Average amount of money (IQD) available to cover family needs</t>
  </si>
  <si>
    <t>Spending savings</t>
  </si>
  <si>
    <t>Support from friends / relatives</t>
  </si>
  <si>
    <t>Access to previous income</t>
  </si>
  <si>
    <t>Borrowing</t>
  </si>
  <si>
    <t>Selling assets</t>
  </si>
  <si>
    <t>Reducing spending</t>
  </si>
  <si>
    <t>Selling assistance</t>
  </si>
  <si>
    <t>&lt; 1 week</t>
  </si>
  <si>
    <t>1 - 2 weeks</t>
  </si>
  <si>
    <t>2 - 4 weeks</t>
  </si>
  <si>
    <t>&gt; 1 month</t>
  </si>
  <si>
    <t>Average debt (IQD) accrued per household</t>
  </si>
  <si>
    <t>Arabic</t>
  </si>
  <si>
    <t>Kurdish</t>
  </si>
  <si>
    <t>Books</t>
  </si>
  <si>
    <t>Writing materials</t>
  </si>
  <si>
    <t>Bag</t>
  </si>
  <si>
    <t>Uniform</t>
  </si>
  <si>
    <t>Transportation</t>
  </si>
  <si>
    <t>Families with members in Higher Education prior to displacement</t>
  </si>
  <si>
    <t>Not all</t>
  </si>
  <si>
    <t>No money to purchase medicine at pharmacy</t>
  </si>
  <si>
    <t>No treatment available at PHC</t>
  </si>
  <si>
    <t>No treatment available at hospital</t>
  </si>
  <si>
    <t>No medicine available at hospital</t>
  </si>
  <si>
    <t>No qualified staff at PHC</t>
  </si>
  <si>
    <t>No qualified staff at hospital</t>
  </si>
  <si>
    <t>No medicine at PHC</t>
  </si>
  <si>
    <t>No transportation available</t>
  </si>
  <si>
    <t>PHC not open</t>
  </si>
  <si>
    <t>Language barrier</t>
  </si>
  <si>
    <t>No referral from PHC</t>
  </si>
  <si>
    <t>No medicine available at pharmacy</t>
  </si>
  <si>
    <t>Diarrhoea</t>
  </si>
  <si>
    <t>Respiratory tract infection</t>
  </si>
  <si>
    <t>Malnutrition</t>
  </si>
  <si>
    <t>Minor injuries</t>
  </si>
  <si>
    <t>Skin disease</t>
  </si>
  <si>
    <t>Serious injuries</t>
  </si>
  <si>
    <t>Swollen feet</t>
  </si>
  <si>
    <t>Psychological issues</t>
  </si>
  <si>
    <t>Flu</t>
  </si>
  <si>
    <t>Diabetes</t>
  </si>
  <si>
    <t>Asthma</t>
  </si>
  <si>
    <t>Heart disease</t>
  </si>
  <si>
    <t>High blood pressure</t>
  </si>
  <si>
    <t>Unvaccinated</t>
  </si>
  <si>
    <t>Cash</t>
  </si>
  <si>
    <t>Non-winterization NFI</t>
  </si>
  <si>
    <t>Winterization NFI</t>
  </si>
  <si>
    <t>Fuel</t>
  </si>
  <si>
    <t>Government</t>
  </si>
  <si>
    <t>International NGO</t>
  </si>
  <si>
    <t>United Nations</t>
  </si>
  <si>
    <t>Local NGO / Charity</t>
  </si>
  <si>
    <t>Red Cross</t>
  </si>
  <si>
    <t>Local community</t>
  </si>
  <si>
    <t>Less than 1 week prior to survey</t>
  </si>
  <si>
    <t>1 - 4 weeks prior to survey</t>
  </si>
  <si>
    <t>1 - 2 months prior to survey</t>
  </si>
  <si>
    <t>More than 2 months prior to survey</t>
  </si>
  <si>
    <t>Once</t>
  </si>
  <si>
    <t>Twice</t>
  </si>
  <si>
    <t>Three or more times</t>
  </si>
  <si>
    <t>Winterization Kit</t>
  </si>
  <si>
    <t>Heaters</t>
  </si>
  <si>
    <t>NFI / CRI kit</t>
  </si>
  <si>
    <t>Sleeping / Shelter kit</t>
  </si>
  <si>
    <t>Cleaning kit</t>
  </si>
  <si>
    <t>Kitchen set</t>
  </si>
  <si>
    <t>Hygiene kit</t>
  </si>
  <si>
    <t>Friends / Neighbours / Family</t>
  </si>
  <si>
    <t>Television</t>
  </si>
  <si>
    <t>Radio</t>
  </si>
  <si>
    <t>Community leader</t>
  </si>
  <si>
    <t>Facebook</t>
  </si>
  <si>
    <t>Government officials</t>
  </si>
  <si>
    <t>Other internet sources</t>
  </si>
  <si>
    <t>Newspaper</t>
  </si>
  <si>
    <t>Religious leader</t>
  </si>
  <si>
    <t>Aid workers</t>
  </si>
  <si>
    <t>No sources of information</t>
  </si>
  <si>
    <t>Friends / Neighbors / Family</t>
  </si>
  <si>
    <t>Government official</t>
  </si>
  <si>
    <t>Religious leaders</t>
  </si>
  <si>
    <t>IDP rights</t>
  </si>
  <si>
    <t>Job vacancies</t>
  </si>
  <si>
    <t>Aid distribution</t>
  </si>
  <si>
    <t>How to enroll in schools</t>
  </si>
  <si>
    <t>Available services</t>
  </si>
  <si>
    <t>How to register</t>
  </si>
  <si>
    <t>How to contact aid providers</t>
  </si>
  <si>
    <t>Adult education</t>
  </si>
  <si>
    <t>Access to disability services</t>
  </si>
  <si>
    <t>How to report violence</t>
  </si>
  <si>
    <t>How to obtain certificates</t>
  </si>
  <si>
    <t>Yes, knew some</t>
  </si>
  <si>
    <t>Yes, knew most</t>
  </si>
  <si>
    <t>Competition over jobs</t>
  </si>
  <si>
    <t>Increase of rent</t>
  </si>
  <si>
    <t>Fears over security</t>
  </si>
  <si>
    <t>Zakho</t>
  </si>
  <si>
    <t>Sumel</t>
  </si>
  <si>
    <t>Dahuk</t>
  </si>
  <si>
    <t>Amedi</t>
  </si>
  <si>
    <t>Erbil</t>
  </si>
  <si>
    <t>Shaqlawa</t>
  </si>
  <si>
    <t>Soran</t>
  </si>
  <si>
    <t>Koisnjaq</t>
  </si>
  <si>
    <t>Rania</t>
  </si>
  <si>
    <t>Pshdar</t>
  </si>
  <si>
    <t>Dokan</t>
  </si>
  <si>
    <t>Chamchamal</t>
  </si>
  <si>
    <t>Halabja</t>
  </si>
  <si>
    <t>Kalar</t>
  </si>
  <si>
    <t>Shikhan / Akre</t>
  </si>
  <si>
    <t>Sulaymaniyah</t>
  </si>
  <si>
    <t>Kifri / Khanaqin</t>
  </si>
  <si>
    <t>KRI</t>
  </si>
  <si>
    <t>No latrine</t>
  </si>
  <si>
    <t>Private latrine</t>
  </si>
  <si>
    <t>No shower</t>
  </si>
  <si>
    <t>Private shower</t>
  </si>
  <si>
    <t>Communal shower with no separation between sexes</t>
  </si>
  <si>
    <t>Communal latrines separate for men and women</t>
  </si>
  <si>
    <t>Communal showers separated for men and women</t>
  </si>
  <si>
    <t>Dahuk + disputed areas</t>
  </si>
  <si>
    <t>Sulaymaniyah + disputed areas</t>
  </si>
  <si>
    <t>NEEDS</t>
  </si>
  <si>
    <t>COMMUNICATION</t>
  </si>
  <si>
    <t>ASSISTANCE</t>
  </si>
  <si>
    <t>HEALTH</t>
  </si>
  <si>
    <t>EDUCATION</t>
  </si>
  <si>
    <t>LIVELIHOODS</t>
  </si>
  <si>
    <t>WATER &amp; SANITATION</t>
  </si>
  <si>
    <t>FOOD SECURITY</t>
  </si>
  <si>
    <t>NON-FOOD ITEMS</t>
  </si>
  <si>
    <t>SHELTER</t>
  </si>
  <si>
    <t>PROTECTION</t>
  </si>
  <si>
    <t>Avg. family size</t>
  </si>
  <si>
    <t>Children &lt;18</t>
  </si>
  <si>
    <t>Elderly (&gt;60)</t>
  </si>
  <si>
    <t>Children &lt;6</t>
  </si>
  <si>
    <t>Males</t>
  </si>
  <si>
    <t>Females</t>
  </si>
  <si>
    <t>Arabic (M)</t>
  </si>
  <si>
    <t>Arabic (F)</t>
  </si>
  <si>
    <t>Kurdish (M)</t>
  </si>
  <si>
    <t>Kurdish (F)</t>
  </si>
  <si>
    <t>Families with a pregnant or lactating woman</t>
  </si>
  <si>
    <t>Number of separated children per family</t>
  </si>
  <si>
    <t>Number of unaccompanied minors per family</t>
  </si>
  <si>
    <t>&gt;60</t>
  </si>
  <si>
    <t>Validity period of the 
leave-to-remain</t>
  </si>
  <si>
    <t>Average distance (km) to market</t>
  </si>
  <si>
    <t>Vaccinated</t>
  </si>
  <si>
    <t>Same KRI governorate</t>
  </si>
  <si>
    <t>PROPORTION</t>
  </si>
  <si>
    <t>Baiji</t>
  </si>
  <si>
    <t>Balad</t>
  </si>
  <si>
    <t>Daur</t>
  </si>
  <si>
    <t>Samarra</t>
  </si>
  <si>
    <t>Shirqat</t>
  </si>
  <si>
    <t>Tikrit</t>
  </si>
  <si>
    <t>Salah al Din</t>
  </si>
  <si>
    <t>Winter footwear</t>
  </si>
  <si>
    <t>Household items</t>
  </si>
  <si>
    <t>3 - 4 weeks after survey</t>
  </si>
  <si>
    <t>Households with children &lt;6</t>
  </si>
  <si>
    <t>Access to electricity and average time electricity works per day</t>
  </si>
  <si>
    <t>No access</t>
  </si>
  <si>
    <t>Safe</t>
  </si>
  <si>
    <t>Language school-attending children studied in 
(Male, 6-11)</t>
  </si>
  <si>
    <t>Language school-attending children studied in 
(Male, 16-17)</t>
  </si>
  <si>
    <t>Language school-attending children studied in 
(Female, 16-17)</t>
  </si>
  <si>
    <t>Language school-attending children studied in 
(Female, 12-15)</t>
  </si>
  <si>
    <t>Language school-attending children studied in 
(Male, 12-15)</t>
  </si>
  <si>
    <t>Language school-attending children studied in 
(Female, 6-11)</t>
  </si>
  <si>
    <t>Households with school-age children</t>
  </si>
  <si>
    <t>Not able to afford</t>
  </si>
  <si>
    <t>Able to afford</t>
  </si>
  <si>
    <t>No school age children</t>
  </si>
  <si>
    <t>Families with students able to continue Higher Education after displacement</t>
  </si>
  <si>
    <t>Registered with MoDM</t>
  </si>
  <si>
    <t>Families with members with chronic illnesses</t>
  </si>
  <si>
    <t>Families with adults able to understand Arabic or Kurdish</t>
  </si>
  <si>
    <t>CORRESPONDING 
CASELOAD</t>
  </si>
  <si>
    <t>FAMILY PROFILE</t>
  </si>
  <si>
    <t>Demographic Breakdown
(proportion of individuals)</t>
  </si>
  <si>
    <t>Specific groups 
(number of individuals)</t>
  </si>
  <si>
    <t>Demographic Breakdown
(number of individuals)</t>
  </si>
  <si>
    <t>Specific groups
(proportion of individuals)</t>
  </si>
  <si>
    <t>Individuals with disabilities 
(average per household)</t>
  </si>
  <si>
    <t>Number of individuals with disabilities</t>
  </si>
  <si>
    <t>Percentages refer to the proportion of IDP families, unless otherwise indicated</t>
  </si>
  <si>
    <t>Corresponding caseload has a larger margin of error, composed of the margin of error in the proportional finding and the margin of error in the DTM figures</t>
  </si>
  <si>
    <t>Percentages have a margin of error of 10% at the District level, and 5% at the Governorate level</t>
  </si>
  <si>
    <t>Families by the number of winter shoes per adult / child 6+ years old</t>
  </si>
  <si>
    <t>Families by the number of winter trousers per adult / child 6+ years old</t>
  </si>
  <si>
    <t>Families by the number of winter jacket per adult / child 6+ years old</t>
  </si>
  <si>
    <t>Proportion of children who attended school prior to displacement</t>
  </si>
  <si>
    <t>Proportion of children who missed exams due to displacement</t>
  </si>
  <si>
    <t>Proportion of children who currently attend a learning environment at least 4 days a week</t>
  </si>
  <si>
    <t>Proportion of children able to study in Kurdish (Male, 6-11)</t>
  </si>
  <si>
    <t>Proportion of children able to study in Kurdish (Female, 6-11)</t>
  </si>
  <si>
    <t>Proportion of children able to study in Kurdish (Male, 12-15)</t>
  </si>
  <si>
    <t>Proportion of children able to study in Kurdish (Female, 12-15)</t>
  </si>
  <si>
    <t>Proportion of children able to study in Kurdish (Male, 16-17)</t>
  </si>
  <si>
    <t>Proportion of children able to study in Kurdish (Female, 16-17)</t>
  </si>
  <si>
    <t>Families' ability to afford school supplies</t>
  </si>
  <si>
    <t>Number of children who attended school prior to displacement</t>
  </si>
  <si>
    <t>Number of children who missed exams due to displacement</t>
  </si>
  <si>
    <t>Number of children who currently attend a learning environment at least 4 days a week</t>
  </si>
  <si>
    <t>Number of children able to study in Kurdish (Male, 6-11)</t>
  </si>
  <si>
    <t>Number of children able to study in Kurdish (Female, 6-11)</t>
  </si>
  <si>
    <t>Number of children able to study in Kurdish (Male, 12-15)</t>
  </si>
  <si>
    <t>Number of children able to study in Kurdish (Female, 12-15)</t>
  </si>
  <si>
    <t>Number of children able to study in Kurdish (Male, 16-17)</t>
  </si>
  <si>
    <t>Number of children able to study in Kurdish (Female, 16-17)</t>
  </si>
  <si>
    <t>DTP3 vaccination rate 
(number of children &lt;6)</t>
  </si>
  <si>
    <t>Polio vaccination rate 
(number of children &lt;6)</t>
  </si>
  <si>
    <t>Polio vaccination rate 
(proportion of children &lt;6)</t>
  </si>
  <si>
    <t>DTP3 vaccination rate
(proportion of children &lt;6)</t>
  </si>
  <si>
    <t>Proportion of individuals age 60 or younger with specific types of chronic illnesses</t>
  </si>
  <si>
    <t>Proportion of individuals older than 60 with specific types of chronic illnesses</t>
  </si>
  <si>
    <t>Number of individuals age 60 or younger with specific types of chronic illnesses</t>
  </si>
  <si>
    <t>Number of individuals older than 60 with specific types of chronic illnesses</t>
  </si>
  <si>
    <t>Proportion of individuals age 6 or older experiencing specific health issues</t>
  </si>
  <si>
    <t>Proportion of individuals age 5 or younger experiencing specific health issues</t>
  </si>
  <si>
    <t>Number of individuals age 5 or younger experiencing specific health issues</t>
  </si>
  <si>
    <t>Number of individuals age 6 or older experiencing specific health issues</t>
  </si>
  <si>
    <t>Duhok</t>
  </si>
  <si>
    <t>Choman</t>
  </si>
  <si>
    <t>-</t>
  </si>
  <si>
    <t>Caseload = 0</t>
  </si>
  <si>
    <t>Mergasur</t>
  </si>
  <si>
    <t>Makhmur</t>
  </si>
  <si>
    <t>Security</t>
  </si>
  <si>
    <t>Dabes*</t>
  </si>
  <si>
    <t>Daquq*</t>
  </si>
  <si>
    <t>Kirkuk*</t>
  </si>
  <si>
    <t>Penjwin</t>
  </si>
  <si>
    <t>Sharbazher</t>
  </si>
  <si>
    <t>Total Sample</t>
  </si>
  <si>
    <t>Governorate</t>
  </si>
  <si>
    <t>District</t>
  </si>
  <si>
    <t>total_family</t>
  </si>
  <si>
    <t>sample</t>
  </si>
  <si>
    <t>Row Labels</t>
  </si>
  <si>
    <t>Grand Total</t>
  </si>
  <si>
    <t>Sum of total_family</t>
  </si>
  <si>
    <t>proportion_govt</t>
  </si>
  <si>
    <t>Proportion_KRI</t>
  </si>
  <si>
    <t>Security - removed 240</t>
  </si>
  <si>
    <t>Reason for exclusion</t>
  </si>
  <si>
    <t>Sum of proportion_govt</t>
  </si>
  <si>
    <t>Sum of Proportion_KRI</t>
  </si>
  <si>
    <t>Caseload low - 202 removed</t>
  </si>
  <si>
    <t>Duhok+Dips</t>
  </si>
  <si>
    <t>Suli+Dips</t>
  </si>
  <si>
    <t>Darbandikhan</t>
  </si>
  <si>
    <t>Weighting</t>
  </si>
  <si>
    <t>District-governorate</t>
  </si>
  <si>
    <t>district-KRI</t>
  </si>
  <si>
    <t>Population (families)</t>
  </si>
  <si>
    <t>Population (individuals)</t>
  </si>
  <si>
    <t>Caseload HH</t>
  </si>
  <si>
    <t>District caseload of governorate</t>
  </si>
  <si>
    <t>Caseload individuals</t>
  </si>
  <si>
    <t>Children age-group caseload</t>
  </si>
  <si>
    <t>Children age-group caseload for weighting</t>
  </si>
  <si>
    <t>Individuals &lt;=5 population</t>
  </si>
  <si>
    <t>Individuals&lt;=5 caseload</t>
  </si>
  <si>
    <t>Individuals &gt;=6 population</t>
  </si>
  <si>
    <t>Individuals &gt;=6 caseload</t>
  </si>
  <si>
    <t>Families by the number of winter shoes per adult / child 12+ years old</t>
  </si>
  <si>
    <t>Families by the number of winter trousers per adult / child 12+ years old</t>
  </si>
  <si>
    <t>Families by the number of winter jacket per adult / child 12+ years old</t>
  </si>
  <si>
    <t>Families with child under 12 by the number of winter shoes per child</t>
  </si>
  <si>
    <t>Families with child under 12 by the number of winter trousers per child</t>
  </si>
  <si>
    <t>Families with child under 12 by the number of winter jacket per child</t>
  </si>
  <si>
    <t>Families with child &lt;12</t>
  </si>
  <si>
    <t>Caseload families with child &lt;12</t>
  </si>
  <si>
    <t>Less expensive food</t>
  </si>
  <si>
    <t>Limit portion sizes</t>
  </si>
  <si>
    <t>Reduce meals per day</t>
  </si>
  <si>
    <t>Borrow food</t>
  </si>
  <si>
    <t>Reduce food for males</t>
  </si>
  <si>
    <t>Reduce food for females</t>
  </si>
  <si>
    <t>Child labour</t>
  </si>
  <si>
    <t>Exchange items for food</t>
  </si>
  <si>
    <t>proportion of families reporting use of coping strategy</t>
  </si>
  <si>
    <t>Corresponding caseload is based on the IOM Displacement Tracking Matrix of 15 September and refers to IDP families unless otherwise indicated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</si>
</sst>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0.0"/>
    <numFmt numFmtId="168" formatCode="0.000000000"/>
    <numFmt numFmtId="169" formatCode="0.000000000000000"/>
    <numFmt numFmtId="170" formatCode="0.00000000000000000"/>
    <numFmt numFmtId="171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b/>
      <sz val="14"/>
      <color rgb="FF58585A"/>
      <name val="Arial Narrow"/>
      <family val="2"/>
    </font>
    <font>
      <sz val="14"/>
      <color rgb="FF58585A"/>
      <name val="Arial Narrow"/>
      <family val="2"/>
    </font>
    <font>
      <b/>
      <sz val="22"/>
      <color theme="0"/>
      <name val="Arial Narrow"/>
      <family val="2"/>
    </font>
    <font>
      <sz val="14"/>
      <color theme="7"/>
      <name val="Arial Narrow"/>
      <family val="2"/>
    </font>
    <font>
      <b/>
      <sz val="14"/>
      <color theme="7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rgb="FF000000"/>
      <name val="Arial Narrow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58585A"/>
        <bgColor indexed="64"/>
      </patternFill>
    </fill>
    <fill>
      <patternFill patternType="solid">
        <fgColor rgb="FFEE58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>
      <alignment wrapText="1"/>
    </xf>
  </cellStyleXfs>
  <cellXfs count="219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wrapText="1"/>
    </xf>
    <xf numFmtId="0" fontId="2" fillId="3" borderId="0" xfId="0" applyNumberFormat="1" applyFont="1" applyFill="1" applyBorder="1" applyAlignment="1">
      <alignment horizontal="center" wrapText="1"/>
    </xf>
    <xf numFmtId="165" fontId="2" fillId="2" borderId="0" xfId="1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9" fontId="2" fillId="2" borderId="0" xfId="2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 wrapText="1"/>
    </xf>
    <xf numFmtId="166" fontId="2" fillId="2" borderId="0" xfId="0" applyNumberFormat="1" applyFont="1" applyFill="1" applyBorder="1" applyAlignment="1">
      <alignment horizontal="center" wrapText="1"/>
    </xf>
    <xf numFmtId="9" fontId="2" fillId="2" borderId="0" xfId="0" applyNumberFormat="1" applyFont="1" applyFill="1" applyBorder="1" applyAlignment="1">
      <alignment horizontal="center" wrapText="1"/>
    </xf>
    <xf numFmtId="167" fontId="2" fillId="2" borderId="0" xfId="0" applyNumberFormat="1" applyFont="1" applyFill="1" applyBorder="1" applyAlignment="1">
      <alignment horizontal="center" wrapText="1"/>
    </xf>
    <xf numFmtId="1" fontId="2" fillId="2" borderId="0" xfId="0" applyNumberFormat="1" applyFont="1" applyFill="1" applyBorder="1" applyAlignment="1">
      <alignment horizontal="center" wrapText="1"/>
    </xf>
    <xf numFmtId="49" fontId="3" fillId="3" borderId="0" xfId="0" applyNumberFormat="1" applyFont="1" applyFill="1" applyBorder="1" applyAlignment="1">
      <alignment horizontal="left"/>
    </xf>
    <xf numFmtId="9" fontId="3" fillId="3" borderId="0" xfId="0" applyNumberFormat="1" applyFont="1" applyFill="1" applyBorder="1" applyAlignment="1"/>
    <xf numFmtId="165" fontId="3" fillId="3" borderId="0" xfId="1" applyNumberFormat="1" applyFont="1" applyFill="1" applyBorder="1" applyAlignment="1"/>
    <xf numFmtId="167" fontId="3" fillId="3" borderId="0" xfId="0" applyNumberFormat="1" applyFont="1" applyFill="1" applyBorder="1" applyAlignment="1"/>
    <xf numFmtId="0" fontId="3" fillId="3" borderId="0" xfId="0" applyFont="1" applyFill="1" applyBorder="1" applyAlignment="1"/>
    <xf numFmtId="0" fontId="4" fillId="3" borderId="0" xfId="0" applyFont="1" applyFill="1" applyBorder="1" applyAlignment="1"/>
    <xf numFmtId="9" fontId="4" fillId="3" borderId="0" xfId="2" applyFont="1" applyFill="1" applyBorder="1" applyAlignment="1"/>
    <xf numFmtId="9" fontId="3" fillId="3" borderId="0" xfId="2" applyFont="1" applyFill="1" applyBorder="1" applyAlignment="1"/>
    <xf numFmtId="9" fontId="4" fillId="3" borderId="0" xfId="0" applyNumberFormat="1" applyFont="1" applyFill="1" applyBorder="1" applyAlignment="1"/>
    <xf numFmtId="1" fontId="3" fillId="3" borderId="0" xfId="0" applyNumberFormat="1" applyFont="1" applyFill="1" applyBorder="1" applyAlignment="1"/>
    <xf numFmtId="10" fontId="3" fillId="3" borderId="0" xfId="0" applyNumberFormat="1" applyFont="1" applyFill="1" applyBorder="1" applyAlignment="1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9" fontId="4" fillId="3" borderId="0" xfId="0" applyNumberFormat="1" applyFont="1" applyFill="1" applyBorder="1" applyAlignment="1">
      <alignment horizontal="center"/>
    </xf>
    <xf numFmtId="9" fontId="4" fillId="0" borderId="0" xfId="2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left"/>
    </xf>
    <xf numFmtId="9" fontId="3" fillId="3" borderId="0" xfId="0" applyNumberFormat="1" applyFont="1" applyFill="1" applyBorder="1" applyAlignment="1">
      <alignment horizontal="center"/>
    </xf>
    <xf numFmtId="9" fontId="4" fillId="3" borderId="0" xfId="2" applyFont="1" applyFill="1" applyBorder="1" applyAlignment="1">
      <alignment horizontal="center"/>
    </xf>
    <xf numFmtId="167" fontId="4" fillId="3" borderId="0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65" fontId="4" fillId="3" borderId="0" xfId="1" applyNumberFormat="1" applyFont="1" applyFill="1" applyBorder="1" applyAlignment="1">
      <alignment horizontal="center"/>
    </xf>
    <xf numFmtId="9" fontId="3" fillId="3" borderId="0" xfId="2" applyFont="1" applyFill="1" applyBorder="1" applyAlignment="1">
      <alignment horizontal="center"/>
    </xf>
    <xf numFmtId="167" fontId="3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3" fillId="3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left"/>
    </xf>
    <xf numFmtId="9" fontId="3" fillId="4" borderId="0" xfId="2" applyFont="1" applyFill="1" applyBorder="1" applyAlignment="1">
      <alignment horizontal="center"/>
    </xf>
    <xf numFmtId="167" fontId="3" fillId="4" borderId="0" xfId="0" applyNumberFormat="1" applyFont="1" applyFill="1" applyBorder="1" applyAlignment="1">
      <alignment horizontal="center"/>
    </xf>
    <xf numFmtId="9" fontId="3" fillId="4" borderId="0" xfId="0" applyNumberFormat="1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165" fontId="3" fillId="4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5" fontId="3" fillId="3" borderId="0" xfId="1" applyNumberFormat="1" applyFont="1" applyFill="1" applyBorder="1" applyAlignment="1">
      <alignment horizontal="center"/>
    </xf>
    <xf numFmtId="49" fontId="3" fillId="5" borderId="0" xfId="0" applyNumberFormat="1" applyFont="1" applyFill="1" applyBorder="1" applyAlignment="1">
      <alignment horizontal="left"/>
    </xf>
    <xf numFmtId="9" fontId="3" fillId="5" borderId="0" xfId="2" applyFont="1" applyFill="1" applyBorder="1" applyAlignment="1">
      <alignment horizontal="center"/>
    </xf>
    <xf numFmtId="167" fontId="3" fillId="5" borderId="0" xfId="0" applyNumberFormat="1" applyFont="1" applyFill="1" applyBorder="1" applyAlignment="1">
      <alignment horizontal="center"/>
    </xf>
    <xf numFmtId="9" fontId="3" fillId="5" borderId="0" xfId="0" applyNumberFormat="1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49" fontId="3" fillId="6" borderId="0" xfId="0" applyNumberFormat="1" applyFont="1" applyFill="1" applyBorder="1" applyAlignment="1">
      <alignment horizontal="left"/>
    </xf>
    <xf numFmtId="9" fontId="3" fillId="6" borderId="0" xfId="2" applyFont="1" applyFill="1" applyBorder="1" applyAlignment="1">
      <alignment horizontal="center"/>
    </xf>
    <xf numFmtId="167" fontId="3" fillId="6" borderId="0" xfId="0" applyNumberFormat="1" applyFont="1" applyFill="1" applyBorder="1" applyAlignment="1">
      <alignment horizontal="center"/>
    </xf>
    <xf numFmtId="9" fontId="3" fillId="6" borderId="0" xfId="0" applyNumberFormat="1" applyFon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9" fontId="4" fillId="0" borderId="0" xfId="2" applyFont="1" applyFill="1" applyBorder="1" applyAlignment="1"/>
    <xf numFmtId="0" fontId="4" fillId="0" borderId="0" xfId="0" applyNumberFormat="1" applyFont="1" applyFill="1" applyBorder="1" applyAlignment="1"/>
    <xf numFmtId="165" fontId="4" fillId="0" borderId="0" xfId="1" applyNumberFormat="1" applyFont="1" applyFill="1" applyBorder="1" applyAlignment="1"/>
    <xf numFmtId="165" fontId="3" fillId="3" borderId="0" xfId="1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/>
    <xf numFmtId="165" fontId="4" fillId="3" borderId="0" xfId="1" applyNumberFormat="1" applyFont="1" applyFill="1" applyBorder="1" applyAlignment="1"/>
    <xf numFmtId="49" fontId="4" fillId="3" borderId="0" xfId="0" applyNumberFormat="1" applyFont="1" applyFill="1" applyBorder="1" applyAlignment="1"/>
    <xf numFmtId="165" fontId="3" fillId="4" borderId="0" xfId="1" applyNumberFormat="1" applyFont="1" applyFill="1" applyBorder="1" applyAlignment="1"/>
    <xf numFmtId="165" fontId="3" fillId="0" borderId="0" xfId="1" applyNumberFormat="1" applyFont="1" applyFill="1" applyBorder="1" applyAlignment="1"/>
    <xf numFmtId="0" fontId="3" fillId="0" borderId="0" xfId="0" applyFont="1" applyFill="1" applyBorder="1" applyAlignment="1"/>
    <xf numFmtId="0" fontId="3" fillId="4" borderId="0" xfId="0" applyFont="1" applyFill="1" applyBorder="1" applyAlignment="1"/>
    <xf numFmtId="165" fontId="3" fillId="5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5" borderId="0" xfId="0" applyFont="1" applyFill="1" applyBorder="1" applyAlignment="1"/>
    <xf numFmtId="165" fontId="3" fillId="6" borderId="0" xfId="1" applyNumberFormat="1" applyFont="1" applyFill="1" applyBorder="1" applyAlignment="1"/>
    <xf numFmtId="0" fontId="3" fillId="6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/>
    <xf numFmtId="0" fontId="6" fillId="0" borderId="0" xfId="0" applyFont="1" applyFill="1" applyBorder="1" applyAlignment="1"/>
    <xf numFmtId="0" fontId="7" fillId="3" borderId="0" xfId="0" applyNumberFormat="1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2" xfId="0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9" fillId="3" borderId="2" xfId="0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 wrapText="1"/>
    </xf>
    <xf numFmtId="0" fontId="8" fillId="0" borderId="3" xfId="0" applyFont="1" applyBorder="1"/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 wrapText="1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right" vertical="center"/>
    </xf>
    <xf numFmtId="0" fontId="9" fillId="7" borderId="4" xfId="0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0" fontId="9" fillId="7" borderId="4" xfId="0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left" wrapText="1"/>
    </xf>
    <xf numFmtId="0" fontId="3" fillId="3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3" borderId="0" xfId="0" applyNumberFormat="1" applyFont="1" applyFill="1" applyBorder="1" applyAlignment="1">
      <alignment horizontal="left"/>
    </xf>
    <xf numFmtId="0" fontId="3" fillId="4" borderId="0" xfId="0" applyNumberFormat="1" applyFont="1" applyFill="1" applyBorder="1" applyAlignment="1">
      <alignment horizontal="left"/>
    </xf>
    <xf numFmtId="0" fontId="3" fillId="5" borderId="0" xfId="0" applyNumberFormat="1" applyFont="1" applyFill="1" applyBorder="1" applyAlignment="1">
      <alignment horizontal="left"/>
    </xf>
    <xf numFmtId="0" fontId="3" fillId="6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 indent="1"/>
    </xf>
    <xf numFmtId="168" fontId="4" fillId="0" borderId="0" xfId="0" applyNumberFormat="1" applyFont="1" applyFill="1" applyBorder="1" applyAlignment="1">
      <alignment horizontal="left"/>
    </xf>
    <xf numFmtId="169" fontId="4" fillId="0" borderId="0" xfId="0" applyNumberFormat="1" applyFont="1" applyFill="1" applyBorder="1" applyAlignment="1">
      <alignment horizontal="left"/>
    </xf>
    <xf numFmtId="170" fontId="4" fillId="0" borderId="0" xfId="0" applyNumberFormat="1" applyFont="1" applyFill="1" applyBorder="1" applyAlignment="1">
      <alignment horizontal="left"/>
    </xf>
    <xf numFmtId="169" fontId="4" fillId="3" borderId="0" xfId="0" applyNumberFormat="1" applyFont="1" applyFill="1" applyBorder="1" applyAlignment="1">
      <alignment horizontal="left"/>
    </xf>
    <xf numFmtId="170" fontId="4" fillId="3" borderId="0" xfId="0" applyNumberFormat="1" applyFont="1" applyFill="1" applyBorder="1" applyAlignment="1">
      <alignment horizontal="left"/>
    </xf>
    <xf numFmtId="0" fontId="9" fillId="3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3" fontId="9" fillId="3" borderId="6" xfId="0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8" fillId="0" borderId="0" xfId="0" applyFont="1" applyFill="1" applyBorder="1"/>
    <xf numFmtId="168" fontId="4" fillId="3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4" fillId="3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vertical="center" wrapText="1"/>
    </xf>
    <xf numFmtId="1" fontId="3" fillId="5" borderId="0" xfId="0" applyNumberFormat="1" applyFont="1" applyFill="1" applyBorder="1" applyAlignment="1">
      <alignment horizontal="left"/>
    </xf>
    <xf numFmtId="1" fontId="3" fillId="4" borderId="0" xfId="0" applyNumberFormat="1" applyFont="1" applyFill="1" applyBorder="1" applyAlignment="1">
      <alignment horizontal="left"/>
    </xf>
    <xf numFmtId="1" fontId="3" fillId="3" borderId="0" xfId="0" applyNumberFormat="1" applyFont="1" applyFill="1" applyBorder="1" applyAlignment="1">
      <alignment horizontal="left"/>
    </xf>
    <xf numFmtId="1" fontId="3" fillId="6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wrapText="1"/>
    </xf>
    <xf numFmtId="9" fontId="4" fillId="0" borderId="0" xfId="2" applyNumberFormat="1" applyFont="1" applyFill="1" applyBorder="1" applyAlignment="1">
      <alignment horizontal="center"/>
    </xf>
    <xf numFmtId="171" fontId="3" fillId="5" borderId="0" xfId="0" applyNumberFormat="1" applyFont="1" applyFill="1" applyBorder="1" applyAlignment="1">
      <alignment horizontal="center"/>
    </xf>
    <xf numFmtId="171" fontId="3" fillId="3" borderId="0" xfId="0" applyNumberFormat="1" applyFont="1" applyFill="1" applyBorder="1" applyAlignment="1">
      <alignment horizontal="center"/>
    </xf>
    <xf numFmtId="171" fontId="3" fillId="6" borderId="0" xfId="0" applyNumberFormat="1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3" fontId="3" fillId="6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/>
    </xf>
    <xf numFmtId="167" fontId="3" fillId="4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" fontId="4" fillId="0" borderId="0" xfId="2" applyNumberFormat="1" applyFont="1" applyFill="1" applyBorder="1" applyAlignment="1">
      <alignment horizontal="left"/>
    </xf>
    <xf numFmtId="9" fontId="4" fillId="3" borderId="0" xfId="2" applyFont="1" applyFill="1" applyBorder="1" applyAlignment="1">
      <alignment horizontal="left"/>
    </xf>
    <xf numFmtId="165" fontId="2" fillId="2" borderId="0" xfId="1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9" fontId="3" fillId="3" borderId="0" xfId="0" applyNumberFormat="1" applyFont="1" applyFill="1" applyBorder="1" applyAlignment="1"/>
    <xf numFmtId="165" fontId="3" fillId="3" borderId="0" xfId="1" applyNumberFormat="1" applyFont="1" applyFill="1" applyBorder="1" applyAlignment="1"/>
    <xf numFmtId="0" fontId="4" fillId="0" borderId="0" xfId="0" applyFont="1" applyFill="1" applyBorder="1" applyAlignment="1"/>
    <xf numFmtId="9" fontId="4" fillId="3" borderId="0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3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9" fontId="3" fillId="4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9" fontId="3" fillId="5" borderId="0" xfId="0" applyNumberFormat="1" applyFont="1" applyFill="1" applyBorder="1" applyAlignment="1">
      <alignment horizontal="center"/>
    </xf>
    <xf numFmtId="9" fontId="3" fillId="6" borderId="0" xfId="0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165" fontId="3" fillId="3" borderId="0" xfId="1" applyNumberFormat="1" applyFont="1" applyFill="1" applyBorder="1" applyAlignment="1">
      <alignment horizontal="right"/>
    </xf>
    <xf numFmtId="165" fontId="4" fillId="3" borderId="0" xfId="1" applyNumberFormat="1" applyFont="1" applyFill="1" applyBorder="1" applyAlignment="1"/>
    <xf numFmtId="165" fontId="3" fillId="4" borderId="0" xfId="1" applyNumberFormat="1" applyFont="1" applyFill="1" applyBorder="1" applyAlignment="1"/>
    <xf numFmtId="165" fontId="3" fillId="5" borderId="0" xfId="1" applyNumberFormat="1" applyFont="1" applyFill="1" applyBorder="1" applyAlignment="1">
      <alignment horizontal="right"/>
    </xf>
    <xf numFmtId="165" fontId="3" fillId="6" borderId="0" xfId="1" applyNumberFormat="1" applyFont="1" applyFill="1" applyBorder="1" applyAlignment="1"/>
    <xf numFmtId="165" fontId="4" fillId="0" borderId="0" xfId="0" applyNumberFormat="1" applyFont="1" applyFill="1" applyBorder="1" applyAlignment="1"/>
    <xf numFmtId="165" fontId="4" fillId="0" borderId="0" xfId="2" applyNumberFormat="1" applyFont="1" applyFill="1" applyBorder="1" applyAlignment="1"/>
    <xf numFmtId="0" fontId="4" fillId="0" borderId="0" xfId="2" applyNumberFormat="1" applyFont="1" applyFill="1" applyBorder="1" applyAlignment="1"/>
    <xf numFmtId="1" fontId="4" fillId="0" borderId="0" xfId="2" applyNumberFormat="1" applyFont="1" applyFill="1" applyBorder="1" applyAlignment="1"/>
    <xf numFmtId="165" fontId="4" fillId="3" borderId="0" xfId="1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EE5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MB ACTED 27" refreshedDate="42028.543957754628" createdVersion="4" refreshedVersion="4" minRefreshableVersion="3" recordCount="28">
  <cacheSource type="worksheet">
    <worksheetSource ref="A1:F29" sheet="Sample"/>
  </cacheSource>
  <cacheFields count="6">
    <cacheField name="Governorate" numFmtId="0">
      <sharedItems count="6">
        <s v="Diyala"/>
        <s v="Duhok"/>
        <s v="Erbil"/>
        <s v="Kirkuk"/>
        <s v="Ninewa"/>
        <s v="Sulaymaniyah"/>
      </sharedItems>
    </cacheField>
    <cacheField name="District" numFmtId="0">
      <sharedItems count="28">
        <s v="Khanaqin"/>
        <s v="Kifri"/>
        <s v="Amedi"/>
        <s v="Dahuk"/>
        <s v="Sumel"/>
        <s v="Zakho"/>
        <s v="Choman"/>
        <s v="Erbil"/>
        <s v="Koisnjaq"/>
        <s v="Makhmur"/>
        <s v="Mergasur"/>
        <s v="Shaqlawa"/>
        <s v="Soran"/>
        <s v="Dabes*"/>
        <s v="Daquq*"/>
        <s v="Kirkuk*"/>
        <s v="Akre"/>
        <s v="Shikhan"/>
        <s v="Chamchamal"/>
        <s v="Darbandikhan"/>
        <s v="Dokan"/>
        <s v="Halabja"/>
        <s v="Kalar"/>
        <s v="Penjwin"/>
        <s v="Pshdar"/>
        <s v="Rania"/>
        <s v="Sharbazher"/>
        <s v="Sulaymaniyah"/>
      </sharedItems>
    </cacheField>
    <cacheField name="total_family" numFmtId="0">
      <sharedItems containsString="0" containsBlank="1" containsNumber="1" containsInteger="1" minValue="0" maxValue="27011"/>
    </cacheField>
    <cacheField name="sample" numFmtId="0">
      <sharedItems containsMixedTypes="1" containsNumber="1" containsInteger="1" minValue="33" maxValue="96"/>
    </cacheField>
    <cacheField name="proportion_govt" numFmtId="0">
      <sharedItems containsString="0" containsBlank="1" containsNumber="1" minValue="0" maxValue="0.60890013182741298"/>
    </cacheField>
    <cacheField name="Proportion_KRI" numFmtId="0">
      <sharedItems containsString="0" containsBlank="1" containsNumber="1" minValue="0" maxValue="0.188814170674421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MB ACTED 27" refreshedDate="42028.746437847221" createdVersion="4" refreshedVersion="4" minRefreshableVersion="3" recordCount="28">
  <cacheSource type="worksheet">
    <worksheetSource ref="A1:D29" sheet="Sample"/>
  </cacheSource>
  <cacheFields count="4">
    <cacheField name="Governorate" numFmtId="0">
      <sharedItems count="6">
        <s v="Ninewa"/>
        <s v="Duhok"/>
        <s v="Sulaymaniyah"/>
        <s v="Erbil"/>
        <s v="Kirkuk"/>
        <s v="Diyala"/>
      </sharedItems>
    </cacheField>
    <cacheField name="District" numFmtId="0">
      <sharedItems count="31">
        <s v="Akre"/>
        <s v="Amedi"/>
        <s v="Chamchamal"/>
        <s v="Choman"/>
        <s v="Dabes*"/>
        <s v="Dahuk"/>
        <s v="Daquq*"/>
        <s v="Darbandikhan"/>
        <s v="Dokan"/>
        <s v="Erbil"/>
        <s v="Halabja"/>
        <s v="Kalar"/>
        <s v="Khanaqin"/>
        <s v="Kifri"/>
        <s v="Kirkuk*"/>
        <s v="Koisnjaq"/>
        <s v="Makhmur"/>
        <s v="Mergasur"/>
        <s v="Penjwin"/>
        <s v="Pshdar"/>
        <s v="Rania"/>
        <s v="Shaqlawa"/>
        <s v="Sharbazher"/>
        <s v="Shikhan"/>
        <s v="Soran"/>
        <s v="Sulaymaniyah"/>
        <s v="Sumel"/>
        <s v="Zakho"/>
        <s v="Sulaymaniya" u="1"/>
        <s v="Al-Shikhan" u="1"/>
        <s v="Darbandihkan" u="1"/>
      </sharedItems>
    </cacheField>
    <cacheField name="total_family" numFmtId="0">
      <sharedItems containsString="0" containsBlank="1" containsNumber="1" containsInteger="1" minValue="0" maxValue="26361"/>
    </cacheField>
    <cacheField name="sample" numFmtId="0">
      <sharedItems containsMixedTypes="1" containsNumber="1" containsInteger="1" minValue="33" maxValue="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n v="6197"/>
    <n v="95"/>
    <n v="0.25371545547594676"/>
    <n v="4.3318700369086229E-2"/>
  </r>
  <r>
    <x v="0"/>
    <x v="1"/>
    <n v="2568"/>
    <n v="93"/>
    <n v="0.1051381780962129"/>
    <n v="1.7951012191030086E-2"/>
  </r>
  <r>
    <x v="1"/>
    <x v="2"/>
    <n v="5374"/>
    <n v="94"/>
    <n v="5.9339251799832161E-2"/>
    <n v="3.7565708533721064E-2"/>
  </r>
  <r>
    <x v="1"/>
    <x v="3"/>
    <n v="19872"/>
    <n v="96"/>
    <n v="0.21942493706108387"/>
    <n v="0.13891063639413936"/>
  </r>
  <r>
    <x v="1"/>
    <x v="4"/>
    <n v="27011"/>
    <n v="96"/>
    <n v="0.2982531690296365"/>
    <n v="0.18881417067442122"/>
  </r>
  <r>
    <x v="1"/>
    <x v="5"/>
    <n v="21984"/>
    <n v="96"/>
    <n v="0.24274546177288989"/>
    <n v="0.15367408567274354"/>
  </r>
  <r>
    <x v="2"/>
    <x v="6"/>
    <n v="0"/>
    <s v="-"/>
    <n v="0"/>
    <n v="0"/>
  </r>
  <r>
    <x v="2"/>
    <x v="7"/>
    <n v="17090"/>
    <n v="96"/>
    <n v="0.60890013182741298"/>
    <n v="0.11946370652052343"/>
  </r>
  <r>
    <x v="2"/>
    <x v="8"/>
    <n v="1267"/>
    <n v="89"/>
    <n v="4.5141981686678302E-2"/>
    <n v="8.8566715132535508E-3"/>
  </r>
  <r>
    <x v="2"/>
    <x v="9"/>
    <m/>
    <s v="-"/>
    <n v="0"/>
    <n v="0"/>
  </r>
  <r>
    <x v="2"/>
    <x v="10"/>
    <n v="0"/>
    <s v="-"/>
    <n v="0"/>
    <n v="0"/>
  </r>
  <r>
    <x v="2"/>
    <x v="11"/>
    <n v="7390"/>
    <n v="95"/>
    <n v="0.26329853564684502"/>
    <n v="5.1658091936025052E-2"/>
  </r>
  <r>
    <x v="2"/>
    <x v="12"/>
    <n v="2320"/>
    <n v="93"/>
    <n v="8.2659350839063672E-2"/>
    <n v="1.621742534392126E-2"/>
  </r>
  <r>
    <x v="3"/>
    <x v="13"/>
    <n v="470"/>
    <n v="80"/>
    <m/>
    <m/>
  </r>
  <r>
    <x v="3"/>
    <x v="14"/>
    <n v="1445"/>
    <n v="90"/>
    <m/>
    <m/>
  </r>
  <r>
    <x v="3"/>
    <x v="15"/>
    <n v="13703"/>
    <n v="95"/>
    <m/>
    <m/>
  </r>
  <r>
    <x v="4"/>
    <x v="16"/>
    <n v="9176"/>
    <n v="95"/>
    <n v="0.10132061304712689"/>
    <n v="6.4142713343026514E-2"/>
  </r>
  <r>
    <x v="4"/>
    <x v="17"/>
    <n v="7147"/>
    <n v="95"/>
    <n v="7.8916567289430681E-2"/>
    <n v="4.9959456436640196E-2"/>
  </r>
  <r>
    <x v="5"/>
    <x v="18"/>
    <n v="1790"/>
    <n v="91"/>
    <n v="7.3285568065506651E-2"/>
    <n v="1.2512582485180628E-2"/>
  </r>
  <r>
    <x v="5"/>
    <x v="19"/>
    <n v="869"/>
    <n v="87"/>
    <n v="3.5578300921187307E-2"/>
    <n v="6.0745442344256797E-3"/>
  </r>
  <r>
    <x v="5"/>
    <x v="20"/>
    <n v="1260"/>
    <n v="89"/>
    <n v="5.1586489252814741E-2"/>
    <n v="8.8077396264399956E-3"/>
  </r>
  <r>
    <x v="5"/>
    <x v="21"/>
    <n v="208"/>
    <n v="66"/>
    <n v="8.5158648925281466E-3"/>
    <n v="1.4539760653170786E-3"/>
  </r>
  <r>
    <x v="5"/>
    <x v="22"/>
    <n v="1679"/>
    <n v="91"/>
    <n v="6.8741044012282496E-2"/>
    <n v="1.1736662565708534E-2"/>
  </r>
  <r>
    <x v="5"/>
    <x v="23"/>
    <n v="0"/>
    <s v="-"/>
    <n v="0"/>
    <n v="0"/>
  </r>
  <r>
    <x v="5"/>
    <x v="24"/>
    <n v="50"/>
    <n v="33"/>
    <n v="2.0470829068577278E-3"/>
    <n v="3.4951347723968237E-4"/>
  </r>
  <r>
    <x v="5"/>
    <x v="25"/>
    <n v="156"/>
    <n v="60"/>
    <n v="6.3868986693961108E-3"/>
    <n v="1.0904820489878091E-3"/>
  </r>
  <r>
    <x v="5"/>
    <x v="26"/>
    <n v="0"/>
    <n v="65"/>
    <n v="0"/>
    <n v="0"/>
  </r>
  <r>
    <x v="5"/>
    <x v="27"/>
    <n v="9648"/>
    <n v="95"/>
    <n v="0.39500511770726715"/>
    <n v="6.7442120568169103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">
  <r>
    <x v="0"/>
    <x v="0"/>
    <n v="9176"/>
    <n v="95"/>
  </r>
  <r>
    <x v="1"/>
    <x v="1"/>
    <n v="5374"/>
    <n v="94"/>
  </r>
  <r>
    <x v="2"/>
    <x v="2"/>
    <n v="1790"/>
    <n v="91"/>
  </r>
  <r>
    <x v="3"/>
    <x v="3"/>
    <n v="0"/>
    <s v="-"/>
  </r>
  <r>
    <x v="4"/>
    <x v="4"/>
    <n v="470"/>
    <n v="80"/>
  </r>
  <r>
    <x v="1"/>
    <x v="5"/>
    <n v="19872"/>
    <n v="96"/>
  </r>
  <r>
    <x v="4"/>
    <x v="6"/>
    <n v="1445"/>
    <n v="90"/>
  </r>
  <r>
    <x v="2"/>
    <x v="7"/>
    <n v="869"/>
    <n v="87"/>
  </r>
  <r>
    <x v="2"/>
    <x v="8"/>
    <n v="1260"/>
    <n v="89"/>
  </r>
  <r>
    <x v="3"/>
    <x v="9"/>
    <n v="16070"/>
    <n v="96"/>
  </r>
  <r>
    <x v="2"/>
    <x v="10"/>
    <n v="208"/>
    <n v="66"/>
  </r>
  <r>
    <x v="2"/>
    <x v="11"/>
    <n v="1679"/>
    <n v="91"/>
  </r>
  <r>
    <x v="5"/>
    <x v="12"/>
    <n v="4552"/>
    <n v="95"/>
  </r>
  <r>
    <x v="5"/>
    <x v="13"/>
    <n v="2568"/>
    <n v="93"/>
  </r>
  <r>
    <x v="4"/>
    <x v="14"/>
    <n v="13703"/>
    <n v="95"/>
  </r>
  <r>
    <x v="3"/>
    <x v="15"/>
    <n v="1267"/>
    <n v="89"/>
  </r>
  <r>
    <x v="3"/>
    <x v="16"/>
    <m/>
    <s v="-"/>
  </r>
  <r>
    <x v="3"/>
    <x v="17"/>
    <n v="0"/>
    <s v="-"/>
  </r>
  <r>
    <x v="2"/>
    <x v="18"/>
    <n v="0"/>
    <s v="-"/>
  </r>
  <r>
    <x v="2"/>
    <x v="19"/>
    <n v="50"/>
    <n v="33"/>
  </r>
  <r>
    <x v="2"/>
    <x v="20"/>
    <n v="156"/>
    <n v="60"/>
  </r>
  <r>
    <x v="3"/>
    <x v="21"/>
    <n v="7390"/>
    <n v="95"/>
  </r>
  <r>
    <x v="2"/>
    <x v="22"/>
    <n v="0"/>
    <n v="65"/>
  </r>
  <r>
    <x v="0"/>
    <x v="23"/>
    <n v="6572"/>
    <n v="95"/>
  </r>
  <r>
    <x v="3"/>
    <x v="24"/>
    <n v="2320"/>
    <n v="93"/>
  </r>
  <r>
    <x v="2"/>
    <x v="25"/>
    <n v="9565"/>
    <n v="95"/>
  </r>
  <r>
    <x v="1"/>
    <x v="26"/>
    <n v="26361"/>
    <n v="96"/>
  </r>
  <r>
    <x v="1"/>
    <x v="27"/>
    <n v="17458"/>
    <n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H1:I7" firstHeaderRow="1" firstDataRow="1" firstDataCol="1"/>
  <pivotFields count="4">
    <pivotField axis="axisRow" showAll="0">
      <items count="7">
        <item sd="0" x="5"/>
        <item sd="0" x="1"/>
        <item sd="0" x="3"/>
        <item h="1" sd="0" x="4"/>
        <item sd="0" x="0"/>
        <item n="Sulaymaniyah" sd="0" x="2"/>
        <item t="default"/>
      </items>
    </pivotField>
    <pivotField axis="axisRow" showAll="0">
      <items count="32">
        <item x="0"/>
        <item m="1" x="29"/>
        <item x="1"/>
        <item x="2"/>
        <item x="3"/>
        <item x="4"/>
        <item x="5"/>
        <item x="6"/>
        <item m="1" x="30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4"/>
        <item m="1" x="28"/>
        <item x="26"/>
        <item x="27"/>
        <item x="23"/>
        <item x="25"/>
        <item x="7"/>
        <item t="default"/>
      </items>
    </pivotField>
    <pivotField dataField="1" showAll="0"/>
    <pivotField showAll="0"/>
  </pivotFields>
  <rowFields count="2">
    <field x="0"/>
    <field x="1"/>
  </rowFields>
  <rowItems count="6">
    <i>
      <x/>
    </i>
    <i>
      <x v="1"/>
    </i>
    <i>
      <x v="2"/>
    </i>
    <i>
      <x v="4"/>
    </i>
    <i>
      <x v="5"/>
    </i>
    <i t="grand">
      <x/>
    </i>
  </rowItems>
  <colItems count="1">
    <i/>
  </colItems>
  <dataFields count="1">
    <dataField name="Sum of total_family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N1:P18" firstHeaderRow="0" firstDataRow="1" firstDataCol="1"/>
  <pivotFields count="6">
    <pivotField axis="axisRow"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Row" showAll="0">
      <items count="29">
        <item x="16"/>
        <item x="2"/>
        <item x="18"/>
        <item x="6"/>
        <item x="13"/>
        <item x="3"/>
        <item x="14"/>
        <item x="19"/>
        <item x="20"/>
        <item x="7"/>
        <item x="21"/>
        <item x="22"/>
        <item x="0"/>
        <item x="1"/>
        <item x="15"/>
        <item x="8"/>
        <item x="9"/>
        <item x="10"/>
        <item x="23"/>
        <item x="24"/>
        <item x="25"/>
        <item x="11"/>
        <item x="26"/>
        <item x="17"/>
        <item x="12"/>
        <item x="27"/>
        <item x="4"/>
        <item x="5"/>
        <item t="default"/>
      </items>
    </pivotField>
    <pivotField showAll="0"/>
    <pivotField showAll="0"/>
    <pivotField dataField="1" showAll="0"/>
    <pivotField dataField="1" showAll="0"/>
  </pivotFields>
  <rowFields count="2">
    <field x="0"/>
    <field x="1"/>
  </rowFields>
  <rowItems count="17">
    <i>
      <x/>
    </i>
    <i>
      <x v="1"/>
    </i>
    <i>
      <x v="2"/>
    </i>
    <i>
      <x v="3"/>
    </i>
    <i>
      <x v="4"/>
    </i>
    <i>
      <x v="5"/>
    </i>
    <i r="1">
      <x v="2"/>
    </i>
    <i r="1">
      <x v="7"/>
    </i>
    <i r="1">
      <x v="8"/>
    </i>
    <i r="1">
      <x v="10"/>
    </i>
    <i r="1">
      <x v="11"/>
    </i>
    <i r="1">
      <x v="18"/>
    </i>
    <i r="1">
      <x v="19"/>
    </i>
    <i r="1">
      <x v="20"/>
    </i>
    <i r="1">
      <x v="22"/>
    </i>
    <i r="1">
      <x v="2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roportion_govt" fld="4" baseField="0" baseItem="0"/>
    <dataField name="Sum of Proportion_KRI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S85"/>
  <sheetViews>
    <sheetView topLeftCell="A40" zoomScale="50" zoomScaleNormal="50" workbookViewId="0">
      <pane xSplit="1" topLeftCell="B1" activePane="topRight" state="frozen"/>
      <selection activeCell="C4" sqref="C4"/>
      <selection pane="topRight" activeCell="A81" sqref="A81:A85"/>
    </sheetView>
  </sheetViews>
  <sheetFormatPr defaultColWidth="17.1796875" defaultRowHeight="20.25" customHeight="1" x14ac:dyDescent="0.4"/>
  <cols>
    <col min="1" max="1" width="48.453125" style="29" bestFit="1" customWidth="1"/>
    <col min="2" max="2" width="1.453125" style="28" customWidth="1"/>
    <col min="3" max="3" width="33.26953125" style="138" customWidth="1"/>
    <col min="4" max="4" width="19.26953125" style="138" bestFit="1" customWidth="1"/>
    <col min="5" max="6" width="19.26953125" style="138" customWidth="1"/>
    <col min="7" max="7" width="1.453125" style="28" customWidth="1"/>
    <col min="8" max="8" width="21.453125" style="71" bestFit="1" customWidth="1"/>
    <col min="9" max="9" width="21.453125" style="71" customWidth="1"/>
    <col min="10" max="10" width="1.453125" style="28" customWidth="1"/>
    <col min="11" max="11" width="24.81640625" style="28" bestFit="1" customWidth="1"/>
    <col min="12" max="12" width="1.453125" style="28" customWidth="1"/>
    <col min="13" max="13" width="14.1796875" style="28" bestFit="1" customWidth="1"/>
    <col min="14" max="20" width="13.54296875" style="28" customWidth="1"/>
    <col min="21" max="22" width="15.26953125" style="28" bestFit="1" customWidth="1"/>
    <col min="23" max="24" width="13.54296875" style="28" customWidth="1"/>
    <col min="25" max="25" width="1.453125" style="28" customWidth="1"/>
    <col min="26" max="26" width="18.81640625" style="28" bestFit="1" customWidth="1"/>
    <col min="27" max="27" width="20.1796875" style="72" bestFit="1" customWidth="1"/>
    <col min="28" max="28" width="20.453125" style="72" bestFit="1" customWidth="1"/>
    <col min="29" max="30" width="16.26953125" style="72" bestFit="1" customWidth="1"/>
    <col min="31" max="31" width="1.453125" style="28" customWidth="1"/>
    <col min="32" max="32" width="26.7265625" style="28" customWidth="1"/>
    <col min="33" max="33" width="35.7265625" style="28" customWidth="1"/>
    <col min="34" max="34" width="1.453125" style="28" customWidth="1"/>
    <col min="35" max="42" width="14.54296875" style="72" customWidth="1"/>
    <col min="43" max="43" width="1.453125" style="28" customWidth="1"/>
    <col min="44" max="44" width="12.1796875" style="28" bestFit="1" customWidth="1"/>
    <col min="45" max="45" width="9.453125" style="28" bestFit="1" customWidth="1"/>
    <col min="46" max="46" width="18.26953125" style="28" bestFit="1" customWidth="1"/>
    <col min="47" max="47" width="10" style="28" bestFit="1" customWidth="1"/>
    <col min="48" max="48" width="14.453125" style="28" bestFit="1" customWidth="1"/>
    <col min="49" max="49" width="13.81640625" style="28" bestFit="1" customWidth="1"/>
    <col min="50" max="50" width="14.453125" style="28" bestFit="1" customWidth="1"/>
    <col min="51" max="51" width="12.54296875" style="28" bestFit="1" customWidth="1"/>
    <col min="52" max="52" width="12.1796875" style="28" bestFit="1" customWidth="1"/>
    <col min="53" max="53" width="9.7265625" style="28" bestFit="1" customWidth="1"/>
    <col min="54" max="54" width="13.81640625" style="28" bestFit="1" customWidth="1"/>
    <col min="55" max="55" width="13.453125" style="28" bestFit="1" customWidth="1"/>
    <col min="56" max="57" width="9.7265625" style="28" bestFit="1" customWidth="1"/>
    <col min="58" max="58" width="12.81640625" style="28" bestFit="1" customWidth="1"/>
    <col min="59" max="59" width="16.7265625" style="28" bestFit="1" customWidth="1"/>
    <col min="60" max="60" width="13.453125" style="28" bestFit="1" customWidth="1"/>
    <col min="61" max="61" width="11" style="28" bestFit="1" customWidth="1"/>
    <col min="62" max="62" width="16" style="28" bestFit="1" customWidth="1"/>
    <col min="63" max="63" width="9.7265625" style="28" bestFit="1" customWidth="1"/>
    <col min="64" max="64" width="18" style="28" bestFit="1" customWidth="1"/>
    <col min="65" max="65" width="14.453125" style="28" customWidth="1"/>
    <col min="66" max="70" width="18" style="28" customWidth="1"/>
    <col min="71" max="71" width="18.54296875" style="28" bestFit="1" customWidth="1"/>
    <col min="72" max="72" width="14.7265625" style="28" bestFit="1" customWidth="1"/>
    <col min="73" max="73" width="15.453125" style="28" bestFit="1" customWidth="1"/>
    <col min="74" max="74" width="10.54296875" style="28" bestFit="1" customWidth="1"/>
    <col min="75" max="75" width="12.54296875" style="28" bestFit="1" customWidth="1"/>
    <col min="76" max="76" width="20.453125" style="28" bestFit="1" customWidth="1"/>
    <col min="77" max="77" width="12.26953125" style="28" bestFit="1" customWidth="1"/>
    <col min="78" max="78" width="11.81640625" style="28" bestFit="1" customWidth="1"/>
    <col min="79" max="79" width="12.54296875" style="28" bestFit="1" customWidth="1"/>
    <col min="80" max="80" width="16.7265625" style="28" bestFit="1" customWidth="1"/>
    <col min="81" max="81" width="9.453125" style="28" bestFit="1" customWidth="1"/>
    <col min="82" max="82" width="13.7265625" style="28" bestFit="1" customWidth="1"/>
    <col min="83" max="83" width="15" style="28" bestFit="1" customWidth="1"/>
    <col min="84" max="84" width="12.54296875" style="28" bestFit="1" customWidth="1"/>
    <col min="85" max="85" width="20.453125" style="28" bestFit="1" customWidth="1"/>
    <col min="86" max="86" width="1.453125" style="28" customWidth="1"/>
    <col min="87" max="87" width="46.54296875" style="28" customWidth="1"/>
    <col min="88" max="88" width="1.453125" style="190" customWidth="1"/>
    <col min="89" max="16384" width="17.1796875" style="28"/>
  </cols>
  <sheetData>
    <row r="1" spans="1:97" s="3" customFormat="1" ht="74.25" customHeight="1" x14ac:dyDescent="0.4">
      <c r="A1" s="89" t="s">
        <v>511</v>
      </c>
      <c r="B1" s="1"/>
      <c r="C1" s="162" t="s">
        <v>615</v>
      </c>
      <c r="D1" s="162"/>
      <c r="E1" s="162"/>
      <c r="F1" s="162"/>
      <c r="G1" s="1"/>
      <c r="H1" s="215" t="s">
        <v>621</v>
      </c>
      <c r="I1" s="215"/>
      <c r="J1" s="1"/>
      <c r="L1" s="1"/>
      <c r="M1" s="212" t="s">
        <v>542</v>
      </c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1"/>
      <c r="Z1" s="212" t="s">
        <v>545</v>
      </c>
      <c r="AA1" s="212"/>
      <c r="AB1" s="212"/>
      <c r="AC1" s="212"/>
      <c r="AD1" s="212"/>
      <c r="AE1" s="1"/>
      <c r="AF1" s="9"/>
      <c r="AG1" s="9"/>
      <c r="AH1" s="1"/>
      <c r="AI1" s="214" t="s">
        <v>5</v>
      </c>
      <c r="AJ1" s="214"/>
      <c r="AK1" s="214"/>
      <c r="AL1" s="214"/>
      <c r="AM1" s="214"/>
      <c r="AN1" s="214"/>
      <c r="AO1" s="214"/>
      <c r="AP1" s="214"/>
      <c r="AQ1" s="1"/>
      <c r="AR1" s="212" t="s">
        <v>6</v>
      </c>
      <c r="AS1" s="212"/>
      <c r="AT1" s="212"/>
      <c r="AU1" s="212"/>
      <c r="AV1" s="212"/>
      <c r="AW1" s="212"/>
      <c r="AX1" s="212"/>
      <c r="AY1" s="212"/>
      <c r="AZ1" s="213"/>
      <c r="BA1" s="212" t="s">
        <v>7</v>
      </c>
      <c r="BB1" s="212"/>
      <c r="BC1" s="212"/>
      <c r="BD1" s="212"/>
      <c r="BE1" s="212"/>
      <c r="BF1" s="213"/>
      <c r="BG1" s="212" t="s">
        <v>8</v>
      </c>
      <c r="BH1" s="212"/>
      <c r="BI1" s="212"/>
      <c r="BJ1" s="212"/>
      <c r="BK1" s="212"/>
      <c r="BL1" s="213"/>
      <c r="BM1" s="212" t="s">
        <v>518</v>
      </c>
      <c r="BN1" s="212"/>
      <c r="BO1" s="212"/>
      <c r="BP1" s="212"/>
      <c r="BQ1" s="212"/>
      <c r="BR1" s="213"/>
      <c r="BS1" s="212" t="s">
        <v>9</v>
      </c>
      <c r="BT1" s="212"/>
      <c r="BU1" s="212"/>
      <c r="BV1" s="212"/>
      <c r="BW1" s="212"/>
      <c r="BX1" s="212"/>
      <c r="BY1" s="212"/>
      <c r="BZ1" s="212"/>
      <c r="CA1" s="213"/>
      <c r="CB1" s="212" t="s">
        <v>10</v>
      </c>
      <c r="CC1" s="212"/>
      <c r="CD1" s="212"/>
      <c r="CE1" s="213"/>
      <c r="CF1" s="94" t="s">
        <v>11</v>
      </c>
      <c r="CG1" s="3" t="s">
        <v>12</v>
      </c>
      <c r="CH1" s="1"/>
      <c r="CJ1" s="185"/>
      <c r="CK1" s="4"/>
      <c r="CL1" s="4"/>
      <c r="CM1" s="4"/>
      <c r="CN1" s="4"/>
      <c r="CO1" s="4"/>
      <c r="CP1" s="4"/>
      <c r="CQ1" s="4"/>
      <c r="CR1" s="4"/>
      <c r="CS1" s="4"/>
    </row>
    <row r="2" spans="1:97" s="9" customFormat="1" ht="39.75" customHeight="1" x14ac:dyDescent="0.4">
      <c r="A2" s="6" t="s">
        <v>541</v>
      </c>
      <c r="B2" s="7"/>
      <c r="C2" s="136" t="s">
        <v>616</v>
      </c>
      <c r="D2" s="136" t="s">
        <v>617</v>
      </c>
      <c r="E2" s="136" t="s">
        <v>618</v>
      </c>
      <c r="F2" s="136" t="s">
        <v>619</v>
      </c>
      <c r="G2" s="7"/>
      <c r="H2" s="8" t="s">
        <v>620</v>
      </c>
      <c r="I2" s="168" t="s">
        <v>622</v>
      </c>
      <c r="J2" s="7"/>
      <c r="K2" s="9" t="s">
        <v>493</v>
      </c>
      <c r="L2" s="7"/>
      <c r="M2" s="212" t="s">
        <v>0</v>
      </c>
      <c r="N2" s="212"/>
      <c r="O2" s="212" t="s">
        <v>1</v>
      </c>
      <c r="P2" s="212"/>
      <c r="Q2" s="212" t="s">
        <v>2</v>
      </c>
      <c r="R2" s="212"/>
      <c r="S2" s="212" t="s">
        <v>3</v>
      </c>
      <c r="T2" s="212"/>
      <c r="U2" s="212" t="s">
        <v>4</v>
      </c>
      <c r="V2" s="212"/>
      <c r="W2" s="212" t="s">
        <v>506</v>
      </c>
      <c r="X2" s="212"/>
      <c r="Y2" s="7"/>
      <c r="Z2" s="9" t="s">
        <v>496</v>
      </c>
      <c r="AA2" s="10" t="s">
        <v>494</v>
      </c>
      <c r="AB2" s="10" t="s">
        <v>495</v>
      </c>
      <c r="AC2" s="10" t="s">
        <v>497</v>
      </c>
      <c r="AD2" s="10" t="s">
        <v>498</v>
      </c>
      <c r="AE2" s="7"/>
      <c r="AF2" s="9" t="s">
        <v>522</v>
      </c>
      <c r="AG2" s="9" t="s">
        <v>532</v>
      </c>
      <c r="AH2" s="7"/>
      <c r="AI2" s="10" t="s">
        <v>6</v>
      </c>
      <c r="AJ2" s="10" t="s">
        <v>7</v>
      </c>
      <c r="AK2" s="10" t="s">
        <v>8</v>
      </c>
      <c r="AL2" s="10" t="s">
        <v>518</v>
      </c>
      <c r="AM2" s="10" t="s">
        <v>9</v>
      </c>
      <c r="AN2" s="10" t="s">
        <v>10</v>
      </c>
      <c r="AO2" s="10" t="s">
        <v>11</v>
      </c>
      <c r="AP2" s="10" t="s">
        <v>12</v>
      </c>
      <c r="AQ2" s="7"/>
      <c r="AR2" s="9" t="s">
        <v>108</v>
      </c>
      <c r="AS2" s="9" t="s">
        <v>109</v>
      </c>
      <c r="AT2" s="9" t="s">
        <v>110</v>
      </c>
      <c r="AU2" s="9" t="s">
        <v>111</v>
      </c>
      <c r="AV2" s="9" t="s">
        <v>112</v>
      </c>
      <c r="AW2" s="9" t="s">
        <v>113</v>
      </c>
      <c r="AX2" s="9" t="s">
        <v>114</v>
      </c>
      <c r="AY2" s="9" t="s">
        <v>115</v>
      </c>
      <c r="AZ2" s="93" t="s">
        <v>116</v>
      </c>
      <c r="BA2" s="9" t="s">
        <v>117</v>
      </c>
      <c r="BB2" s="9" t="s">
        <v>118</v>
      </c>
      <c r="BC2" s="9" t="s">
        <v>119</v>
      </c>
      <c r="BD2" s="9" t="s">
        <v>120</v>
      </c>
      <c r="BE2" s="9" t="s">
        <v>121</v>
      </c>
      <c r="BF2" s="93" t="s">
        <v>122</v>
      </c>
      <c r="BG2" s="9" t="s">
        <v>123</v>
      </c>
      <c r="BH2" s="9" t="s">
        <v>124</v>
      </c>
      <c r="BI2" s="9" t="s">
        <v>125</v>
      </c>
      <c r="BJ2" s="9" t="s">
        <v>126</v>
      </c>
      <c r="BK2" s="9" t="s">
        <v>127</v>
      </c>
      <c r="BL2" s="93" t="s">
        <v>128</v>
      </c>
      <c r="BM2" s="9" t="s">
        <v>512</v>
      </c>
      <c r="BN2" s="9" t="s">
        <v>513</v>
      </c>
      <c r="BO2" s="9" t="s">
        <v>514</v>
      </c>
      <c r="BP2" s="9" t="s">
        <v>515</v>
      </c>
      <c r="BQ2" s="9" t="s">
        <v>516</v>
      </c>
      <c r="BR2" s="93" t="s">
        <v>517</v>
      </c>
      <c r="BS2" s="9" t="s">
        <v>129</v>
      </c>
      <c r="BT2" s="9" t="s">
        <v>130</v>
      </c>
      <c r="BU2" s="9" t="s">
        <v>131</v>
      </c>
      <c r="BV2" s="9" t="s">
        <v>132</v>
      </c>
      <c r="BW2" s="9" t="s">
        <v>133</v>
      </c>
      <c r="BX2" s="9" t="s">
        <v>134</v>
      </c>
      <c r="BY2" s="9" t="s">
        <v>135</v>
      </c>
      <c r="BZ2" s="9" t="s">
        <v>136</v>
      </c>
      <c r="CA2" s="93" t="s">
        <v>137</v>
      </c>
      <c r="CB2" s="9" t="s">
        <v>138</v>
      </c>
      <c r="CC2" s="9" t="s">
        <v>139</v>
      </c>
      <c r="CD2" s="9" t="s">
        <v>140</v>
      </c>
      <c r="CE2" s="93" t="s">
        <v>141</v>
      </c>
      <c r="CF2" s="93" t="s">
        <v>142</v>
      </c>
      <c r="CG2" s="9" t="s">
        <v>143</v>
      </c>
      <c r="CH2" s="7"/>
      <c r="CI2" s="9" t="s">
        <v>144</v>
      </c>
      <c r="CJ2" s="186"/>
      <c r="CK2" s="11"/>
      <c r="CL2" s="11"/>
      <c r="CM2" s="11"/>
      <c r="CN2" s="11"/>
      <c r="CO2" s="11"/>
      <c r="CP2" s="11"/>
      <c r="CQ2" s="11"/>
      <c r="CR2" s="11"/>
      <c r="CS2" s="11"/>
    </row>
    <row r="3" spans="1:97" s="22" customFormat="1" ht="20.25" customHeight="1" x14ac:dyDescent="0.4">
      <c r="A3" s="17"/>
      <c r="B3" s="18"/>
      <c r="C3" s="137"/>
      <c r="D3" s="137"/>
      <c r="E3" s="137"/>
      <c r="F3" s="137"/>
      <c r="G3" s="18"/>
      <c r="H3" s="19"/>
      <c r="I3" s="19"/>
      <c r="J3" s="18"/>
      <c r="K3" s="20"/>
      <c r="L3" s="18"/>
      <c r="M3" s="57" t="s">
        <v>106</v>
      </c>
      <c r="N3" s="57" t="s">
        <v>107</v>
      </c>
      <c r="O3" s="57" t="s">
        <v>106</v>
      </c>
      <c r="P3" s="57" t="s">
        <v>107</v>
      </c>
      <c r="Q3" s="57" t="s">
        <v>106</v>
      </c>
      <c r="R3" s="57" t="s">
        <v>107</v>
      </c>
      <c r="S3" s="57" t="s">
        <v>106</v>
      </c>
      <c r="T3" s="57" t="s">
        <v>107</v>
      </c>
      <c r="U3" s="57" t="s">
        <v>106</v>
      </c>
      <c r="V3" s="57" t="s">
        <v>107</v>
      </c>
      <c r="W3" s="57" t="s">
        <v>106</v>
      </c>
      <c r="X3" s="57" t="s">
        <v>107</v>
      </c>
      <c r="Y3" s="18"/>
      <c r="AA3" s="23"/>
      <c r="AB3" s="23"/>
      <c r="AC3" s="23"/>
      <c r="AD3" s="23"/>
      <c r="AE3" s="18"/>
      <c r="AF3" s="18"/>
      <c r="AG3" s="18"/>
      <c r="AH3" s="18"/>
      <c r="AI3" s="24"/>
      <c r="AJ3" s="24"/>
      <c r="AK3" s="24"/>
      <c r="AL3" s="24"/>
      <c r="AM3" s="24"/>
      <c r="AN3" s="24"/>
      <c r="AO3" s="24"/>
      <c r="AP3" s="24"/>
      <c r="AQ3" s="18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18"/>
      <c r="CI3" s="26"/>
      <c r="CJ3" s="188"/>
      <c r="CK3" s="28"/>
      <c r="CL3" s="28"/>
      <c r="CM3" s="28"/>
      <c r="CN3" s="28"/>
      <c r="CO3" s="28"/>
      <c r="CP3" s="28"/>
      <c r="CQ3" s="28"/>
      <c r="CR3" s="28"/>
      <c r="CS3" s="28"/>
    </row>
    <row r="4" spans="1:97" s="36" customFormat="1" ht="20.25" customHeight="1" x14ac:dyDescent="0.4">
      <c r="A4" s="29" t="s">
        <v>455</v>
      </c>
      <c r="B4" s="30"/>
      <c r="C4" s="145">
        <f>VLOOKUP($A4,Sample!$B$2:$F$29,4)</f>
        <v>0.20584108568261941</v>
      </c>
      <c r="D4" s="145">
        <f>VLOOKUP($A4,Sample!$B$2:$F$29,5)</f>
        <v>0.12974427194423183</v>
      </c>
      <c r="E4" s="138">
        <f>VLOOKUP($A4,Sample!$B$2:$F$29,2)</f>
        <v>17458</v>
      </c>
      <c r="F4" s="160">
        <f>E4*$K4</f>
        <v>98746.8125</v>
      </c>
      <c r="G4" s="30"/>
      <c r="H4" s="171">
        <f>E4/SUM(E$4:E$10)</f>
        <v>0.20584108568261941</v>
      </c>
      <c r="I4" s="171">
        <f>F4/SUM(F$4:F$10)</f>
        <v>0.19720010240058075</v>
      </c>
      <c r="J4" s="30"/>
      <c r="K4" s="32">
        <v>5.65625</v>
      </c>
      <c r="L4" s="30"/>
      <c r="M4" s="31">
        <v>0.11786372007366482</v>
      </c>
      <c r="N4" s="31">
        <v>0.13075506445672191</v>
      </c>
      <c r="O4" s="31">
        <v>6.4456721915285453E-2</v>
      </c>
      <c r="P4" s="31">
        <v>8.6556169429097607E-2</v>
      </c>
      <c r="Q4" s="31">
        <v>3.6832412523020261E-2</v>
      </c>
      <c r="R4" s="31">
        <v>3.8674033149171269E-2</v>
      </c>
      <c r="S4" s="31">
        <v>2.9465930018416204E-2</v>
      </c>
      <c r="T4" s="31">
        <v>3.3149171270718231E-2</v>
      </c>
      <c r="U4" s="31">
        <v>0.22099447513812154</v>
      </c>
      <c r="V4" s="31">
        <v>0.22099447513812154</v>
      </c>
      <c r="W4" s="31">
        <v>7.366482504604051E-3</v>
      </c>
      <c r="X4" s="31">
        <v>1.289134438305709E-2</v>
      </c>
      <c r="Y4" s="30"/>
      <c r="Z4" s="31">
        <v>0.24861878453038672</v>
      </c>
      <c r="AA4" s="31">
        <v>0.53775322283609572</v>
      </c>
      <c r="AB4" s="31">
        <v>2.0257826887661142E-2</v>
      </c>
      <c r="AC4" s="31">
        <v>0.52302025782688766</v>
      </c>
      <c r="AD4" s="31">
        <v>0.47697974217311229</v>
      </c>
      <c r="AE4" s="30"/>
      <c r="AF4" s="33">
        <v>0.60902255639097747</v>
      </c>
      <c r="AG4" s="33">
        <v>0.60150375939849621</v>
      </c>
      <c r="AH4" s="30"/>
      <c r="AI4" s="31">
        <v>1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0"/>
      <c r="AR4" s="33">
        <v>0</v>
      </c>
      <c r="AS4" s="33">
        <v>0</v>
      </c>
      <c r="AT4" s="33">
        <v>0</v>
      </c>
      <c r="AU4" s="33">
        <v>1.0526315789473684E-2</v>
      </c>
      <c r="AV4" s="33">
        <v>8.4210526315789472E-2</v>
      </c>
      <c r="AW4" s="33">
        <v>0</v>
      </c>
      <c r="AX4" s="33">
        <v>0.90526315789473688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  <c r="BU4" s="33">
        <v>0</v>
      </c>
      <c r="BV4" s="33">
        <v>0</v>
      </c>
      <c r="BW4" s="33">
        <v>0</v>
      </c>
      <c r="BX4" s="33">
        <v>0</v>
      </c>
      <c r="BY4" s="33">
        <v>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0"/>
      <c r="CI4" s="34">
        <v>4.0625</v>
      </c>
      <c r="CJ4" s="191"/>
    </row>
    <row r="5" spans="1:97" s="36" customFormat="1" ht="20.25" customHeight="1" x14ac:dyDescent="0.4">
      <c r="A5" s="29" t="s">
        <v>456</v>
      </c>
      <c r="B5" s="30"/>
      <c r="C5" s="145">
        <f>VLOOKUP($A5,Sample!$B$2:$F$29,4)</f>
        <v>0.31081320080648012</v>
      </c>
      <c r="D5" s="145">
        <f>VLOOKUP($A5,Sample!$B$2:$F$29,5)</f>
        <v>0.19590954019486165</v>
      </c>
      <c r="E5" s="138">
        <f>VLOOKUP($A5,Sample!$B$2:$F$29,2)</f>
        <v>26361</v>
      </c>
      <c r="F5" s="160">
        <f>E5*$K5</f>
        <v>153274.26804123711</v>
      </c>
      <c r="G5" s="30"/>
      <c r="H5" s="171">
        <f t="shared" ref="H5:I10" si="0">E5/SUM(E$4:E$10)</f>
        <v>0.31081320080648012</v>
      </c>
      <c r="I5" s="171">
        <f t="shared" si="0"/>
        <v>0.30609293189191317</v>
      </c>
      <c r="J5" s="30"/>
      <c r="K5" s="32">
        <v>5.8144329896907214</v>
      </c>
      <c r="L5" s="30"/>
      <c r="M5" s="31">
        <v>0.11347517730496454</v>
      </c>
      <c r="N5" s="31">
        <v>9.0425531914893623E-2</v>
      </c>
      <c r="O5" s="31">
        <v>9.2198581560283682E-2</v>
      </c>
      <c r="P5" s="31">
        <v>7.0921985815602842E-2</v>
      </c>
      <c r="Q5" s="31">
        <v>4.2553191489361708E-2</v>
      </c>
      <c r="R5" s="31">
        <v>6.0283687943262408E-2</v>
      </c>
      <c r="S5" s="31">
        <v>2.1276595744680854E-2</v>
      </c>
      <c r="T5" s="31">
        <v>3.7234042553191495E-2</v>
      </c>
      <c r="U5" s="31">
        <v>0.22695035460992907</v>
      </c>
      <c r="V5" s="31">
        <v>0.21985815602836878</v>
      </c>
      <c r="W5" s="31">
        <v>8.8652482269503553E-3</v>
      </c>
      <c r="X5" s="31">
        <v>1.5957446808510641E-2</v>
      </c>
      <c r="Y5" s="30"/>
      <c r="Z5" s="31">
        <v>0.20390070921985815</v>
      </c>
      <c r="AA5" s="31">
        <v>0.52836879432624118</v>
      </c>
      <c r="AB5" s="31">
        <v>2.4822695035460991E-2</v>
      </c>
      <c r="AC5" s="31">
        <v>0.49468085106382981</v>
      </c>
      <c r="AD5" s="31">
        <v>0.50531914893617025</v>
      </c>
      <c r="AE5" s="30"/>
      <c r="AF5" s="33">
        <v>0.69791666666666663</v>
      </c>
      <c r="AG5" s="33">
        <v>0.55208333333333337</v>
      </c>
      <c r="AH5" s="30"/>
      <c r="AI5" s="31">
        <v>1</v>
      </c>
      <c r="AJ5" s="31">
        <v>0</v>
      </c>
      <c r="AK5" s="31">
        <v>0</v>
      </c>
      <c r="AL5" s="31">
        <v>0</v>
      </c>
      <c r="AM5" s="31">
        <v>0</v>
      </c>
      <c r="AN5" s="31">
        <v>0</v>
      </c>
      <c r="AO5" s="31">
        <v>0</v>
      </c>
      <c r="AP5" s="31">
        <v>0</v>
      </c>
      <c r="AQ5" s="30"/>
      <c r="AR5" s="33">
        <v>4.1237113402061855E-2</v>
      </c>
      <c r="AS5" s="33">
        <v>0</v>
      </c>
      <c r="AT5" s="33">
        <v>0</v>
      </c>
      <c r="AU5" s="33">
        <v>0</v>
      </c>
      <c r="AV5" s="33">
        <v>0.10309278350515463</v>
      </c>
      <c r="AW5" s="33">
        <v>0</v>
      </c>
      <c r="AX5" s="33">
        <v>0.75257731958762886</v>
      </c>
      <c r="AY5" s="33">
        <v>0.10309278350515463</v>
      </c>
      <c r="AZ5" s="33">
        <v>0</v>
      </c>
      <c r="BA5" s="33">
        <v>0</v>
      </c>
      <c r="BB5" s="33">
        <v>0</v>
      </c>
      <c r="BC5" s="33">
        <v>0</v>
      </c>
      <c r="BD5" s="33">
        <v>0</v>
      </c>
      <c r="BE5" s="33">
        <v>0</v>
      </c>
      <c r="BF5" s="33">
        <v>0</v>
      </c>
      <c r="BG5" s="33">
        <v>0</v>
      </c>
      <c r="BH5" s="33">
        <v>0</v>
      </c>
      <c r="BI5" s="33">
        <v>0</v>
      </c>
      <c r="BJ5" s="33">
        <v>0</v>
      </c>
      <c r="BK5" s="33">
        <v>0</v>
      </c>
      <c r="BL5" s="33">
        <v>0</v>
      </c>
      <c r="BM5" s="33">
        <v>0</v>
      </c>
      <c r="BN5" s="33">
        <v>0</v>
      </c>
      <c r="BO5" s="33">
        <v>0</v>
      </c>
      <c r="BP5" s="33">
        <v>0</v>
      </c>
      <c r="BQ5" s="33">
        <v>0</v>
      </c>
      <c r="BR5" s="33">
        <v>0</v>
      </c>
      <c r="BS5" s="33">
        <v>0</v>
      </c>
      <c r="BT5" s="33">
        <v>0</v>
      </c>
      <c r="BU5" s="33">
        <v>0</v>
      </c>
      <c r="BV5" s="33">
        <v>0</v>
      </c>
      <c r="BW5" s="33">
        <v>0</v>
      </c>
      <c r="BX5" s="33">
        <v>0</v>
      </c>
      <c r="BY5" s="33">
        <v>0</v>
      </c>
      <c r="BZ5" s="33">
        <v>0</v>
      </c>
      <c r="CA5" s="33">
        <v>0</v>
      </c>
      <c r="CB5" s="33">
        <v>0</v>
      </c>
      <c r="CC5" s="33">
        <v>0</v>
      </c>
      <c r="CD5" s="33">
        <v>0</v>
      </c>
      <c r="CE5" s="33">
        <v>0</v>
      </c>
      <c r="CF5" s="33">
        <v>0</v>
      </c>
      <c r="CG5" s="33">
        <v>0</v>
      </c>
      <c r="CH5" s="30"/>
      <c r="CI5" s="34">
        <v>7.6288659793814437</v>
      </c>
      <c r="CJ5" s="191"/>
    </row>
    <row r="6" spans="1:97" s="36" customFormat="1" ht="20.25" customHeight="1" x14ac:dyDescent="0.4">
      <c r="A6" s="29" t="s">
        <v>457</v>
      </c>
      <c r="B6" s="30"/>
      <c r="C6" s="145">
        <f>VLOOKUP($A6,Sample!$B$2:$F$29,4)</f>
        <v>0.23430370344168935</v>
      </c>
      <c r="D6" s="145">
        <f>VLOOKUP($A6,Sample!$B$2:$F$29,5)</f>
        <v>0.14768462435993668</v>
      </c>
      <c r="E6" s="138">
        <f>VLOOKUP($A6,Sample!$B$2:$F$29,2)</f>
        <v>19872</v>
      </c>
      <c r="F6" s="160">
        <f>E6*$K6</f>
        <v>125212.8932038835</v>
      </c>
      <c r="G6" s="30"/>
      <c r="H6" s="171">
        <f t="shared" si="0"/>
        <v>0.23430370344168935</v>
      </c>
      <c r="I6" s="171">
        <f t="shared" si="0"/>
        <v>0.25005359400009808</v>
      </c>
      <c r="J6" s="30"/>
      <c r="K6" s="32">
        <v>6.3009708737864081</v>
      </c>
      <c r="L6" s="30"/>
      <c r="M6" s="31">
        <v>8.0123266563944529E-2</v>
      </c>
      <c r="N6" s="31">
        <v>9.3990755007704152E-2</v>
      </c>
      <c r="O6" s="31">
        <v>9.3990755007704152E-2</v>
      </c>
      <c r="P6" s="31">
        <v>6.4714946070878271E-2</v>
      </c>
      <c r="Q6" s="31">
        <v>7.395993836671802E-2</v>
      </c>
      <c r="R6" s="31">
        <v>4.9306625577812013E-2</v>
      </c>
      <c r="S6" s="31">
        <v>4.6224961479198759E-2</v>
      </c>
      <c r="T6" s="31">
        <v>2.7734976887519261E-2</v>
      </c>
      <c r="U6" s="31">
        <v>0.23420647149460708</v>
      </c>
      <c r="V6" s="31">
        <v>0.21417565485362094</v>
      </c>
      <c r="W6" s="31">
        <v>1.386748844375963E-2</v>
      </c>
      <c r="X6" s="31">
        <v>7.7041602465331271E-3</v>
      </c>
      <c r="Y6" s="30"/>
      <c r="Z6" s="31">
        <v>0.17411402157164868</v>
      </c>
      <c r="AA6" s="31">
        <v>0.53004622496147913</v>
      </c>
      <c r="AB6" s="31">
        <v>2.1571648690292756E-2</v>
      </c>
      <c r="AC6" s="31">
        <v>0.4576271186440678</v>
      </c>
      <c r="AD6" s="31">
        <v>0.5423728813559322</v>
      </c>
      <c r="AE6" s="30"/>
      <c r="AF6" s="33">
        <v>0.62886597938144329</v>
      </c>
      <c r="AG6" s="33">
        <v>0.51546391752577314</v>
      </c>
      <c r="AH6" s="30"/>
      <c r="AI6" s="31">
        <v>0.970873786407767</v>
      </c>
      <c r="AJ6" s="31">
        <v>9.7087378640776691E-3</v>
      </c>
      <c r="AK6" s="31">
        <v>0</v>
      </c>
      <c r="AL6" s="31">
        <v>1.9417475728155338E-2</v>
      </c>
      <c r="AM6" s="31">
        <v>0</v>
      </c>
      <c r="AN6" s="31">
        <v>0</v>
      </c>
      <c r="AO6" s="31">
        <v>0</v>
      </c>
      <c r="AP6" s="31">
        <v>0</v>
      </c>
      <c r="AQ6" s="30"/>
      <c r="AR6" s="33">
        <v>0</v>
      </c>
      <c r="AS6" s="33">
        <v>0</v>
      </c>
      <c r="AT6" s="33">
        <v>9.7087378640776691E-3</v>
      </c>
      <c r="AU6" s="33">
        <v>0</v>
      </c>
      <c r="AV6" s="33">
        <v>0.21359223300970873</v>
      </c>
      <c r="AW6" s="33">
        <v>0</v>
      </c>
      <c r="AX6" s="33">
        <v>0.67961165048543692</v>
      </c>
      <c r="AY6" s="33">
        <v>0</v>
      </c>
      <c r="AZ6" s="33">
        <v>6.7961165048543687E-2</v>
      </c>
      <c r="BA6" s="33">
        <v>0</v>
      </c>
      <c r="BB6" s="33">
        <v>9.7087378640776691E-3</v>
      </c>
      <c r="BC6" s="33">
        <v>0</v>
      </c>
      <c r="BD6" s="33">
        <v>0</v>
      </c>
      <c r="BE6" s="33">
        <v>0</v>
      </c>
      <c r="BF6" s="33">
        <v>0</v>
      </c>
      <c r="BG6" s="33">
        <v>0</v>
      </c>
      <c r="BH6" s="33">
        <v>0</v>
      </c>
      <c r="BI6" s="33">
        <v>0</v>
      </c>
      <c r="BJ6" s="33">
        <v>0</v>
      </c>
      <c r="BK6" s="33">
        <v>0</v>
      </c>
      <c r="BL6" s="33">
        <v>0</v>
      </c>
      <c r="BM6" s="33">
        <v>9.7087378640776691E-3</v>
      </c>
      <c r="BN6" s="33">
        <v>0</v>
      </c>
      <c r="BO6" s="33">
        <v>0</v>
      </c>
      <c r="BP6" s="33">
        <v>0</v>
      </c>
      <c r="BQ6" s="33">
        <v>0</v>
      </c>
      <c r="BR6" s="33">
        <v>9.7087378640776691E-3</v>
      </c>
      <c r="BS6" s="33">
        <v>0</v>
      </c>
      <c r="BT6" s="33">
        <v>0</v>
      </c>
      <c r="BU6" s="33">
        <v>0</v>
      </c>
      <c r="BV6" s="33">
        <v>0</v>
      </c>
      <c r="BW6" s="33">
        <v>0</v>
      </c>
      <c r="BX6" s="33">
        <v>0</v>
      </c>
      <c r="BY6" s="33">
        <v>0</v>
      </c>
      <c r="BZ6" s="33">
        <v>0</v>
      </c>
      <c r="CA6" s="33">
        <v>0</v>
      </c>
      <c r="CB6" s="33">
        <v>0</v>
      </c>
      <c r="CC6" s="33">
        <v>0</v>
      </c>
      <c r="CD6" s="33">
        <v>0</v>
      </c>
      <c r="CE6" s="33">
        <v>0</v>
      </c>
      <c r="CF6" s="33">
        <v>0</v>
      </c>
      <c r="CG6" s="33">
        <v>0</v>
      </c>
      <c r="CH6" s="30"/>
      <c r="CI6" s="34">
        <v>4.8155339805825239</v>
      </c>
      <c r="CJ6" s="191"/>
    </row>
    <row r="7" spans="1:97" s="36" customFormat="1" ht="20.25" customHeight="1" x14ac:dyDescent="0.4">
      <c r="A7" s="29" t="s">
        <v>458</v>
      </c>
      <c r="B7" s="30"/>
      <c r="C7" s="145">
        <f>VLOOKUP($A7,Sample!$B$2:$F$29,4)</f>
        <v>6.3362927853041401E-2</v>
      </c>
      <c r="D7" s="145">
        <f>VLOOKUP($A7,Sample!$B$2:$F$29,5)</f>
        <v>3.9938464739850028E-2</v>
      </c>
      <c r="E7" s="138">
        <f>VLOOKUP($A7,Sample!$B$2:$F$29,2)</f>
        <v>5374</v>
      </c>
      <c r="F7" s="160">
        <f>E7*$K7</f>
        <v>28435.2427184466</v>
      </c>
      <c r="G7" s="30"/>
      <c r="H7" s="171">
        <f t="shared" si="0"/>
        <v>6.3362927853041401E-2</v>
      </c>
      <c r="I7" s="171">
        <f t="shared" si="0"/>
        <v>5.6785962340435425E-2</v>
      </c>
      <c r="J7" s="30"/>
      <c r="K7" s="32">
        <v>5.29126213592233</v>
      </c>
      <c r="L7" s="30"/>
      <c r="M7" s="31">
        <v>0.10825688073394495</v>
      </c>
      <c r="N7" s="31">
        <v>9.7247706422018354E-2</v>
      </c>
      <c r="O7" s="31">
        <v>0.10091743119266056</v>
      </c>
      <c r="P7" s="31">
        <v>6.9724770642201839E-2</v>
      </c>
      <c r="Q7" s="31">
        <v>5.5045871559633024E-2</v>
      </c>
      <c r="R7" s="31">
        <v>3.4862385321100919E-2</v>
      </c>
      <c r="S7" s="31">
        <v>2.7522935779816512E-2</v>
      </c>
      <c r="T7" s="31">
        <v>3.4862385321100919E-2</v>
      </c>
      <c r="U7" s="31">
        <v>0.22018348623853209</v>
      </c>
      <c r="V7" s="31">
        <v>0.21651376146788989</v>
      </c>
      <c r="W7" s="31">
        <v>1.6513761467889909E-2</v>
      </c>
      <c r="X7" s="31">
        <v>1.834862385321101E-2</v>
      </c>
      <c r="Y7" s="30"/>
      <c r="Z7" s="31">
        <v>0.20550458715596331</v>
      </c>
      <c r="AA7" s="31">
        <v>0.52844036697247709</v>
      </c>
      <c r="AB7" s="31">
        <v>3.4862385321100919E-2</v>
      </c>
      <c r="AC7" s="31">
        <v>0.47155963302752291</v>
      </c>
      <c r="AD7" s="31">
        <v>0.52844036697247709</v>
      </c>
      <c r="AE7" s="30"/>
      <c r="AF7" s="33">
        <v>0.56310679611650483</v>
      </c>
      <c r="AG7" s="33">
        <v>0.69902912621359226</v>
      </c>
      <c r="AH7" s="30"/>
      <c r="AI7" s="31">
        <v>0.94174757281553401</v>
      </c>
      <c r="AJ7" s="31">
        <v>9.7087378640776691E-3</v>
      </c>
      <c r="AK7" s="31">
        <v>0</v>
      </c>
      <c r="AL7" s="31">
        <v>4.8543689320388349E-2</v>
      </c>
      <c r="AM7" s="31">
        <v>0</v>
      </c>
      <c r="AN7" s="31">
        <v>0</v>
      </c>
      <c r="AO7" s="31">
        <v>0</v>
      </c>
      <c r="AP7" s="31">
        <v>0</v>
      </c>
      <c r="AQ7" s="30"/>
      <c r="AR7" s="33">
        <v>0</v>
      </c>
      <c r="AS7" s="33">
        <v>0</v>
      </c>
      <c r="AT7" s="33">
        <v>0.10679611650485436</v>
      </c>
      <c r="AU7" s="33">
        <v>0</v>
      </c>
      <c r="AV7" s="33">
        <v>0.32038834951456313</v>
      </c>
      <c r="AW7" s="33">
        <v>0</v>
      </c>
      <c r="AX7" s="33">
        <v>0.40776699029126212</v>
      </c>
      <c r="AY7" s="33">
        <v>0</v>
      </c>
      <c r="AZ7" s="33">
        <v>0.10679611650485436</v>
      </c>
      <c r="BA7" s="33">
        <v>0</v>
      </c>
      <c r="BB7" s="33">
        <v>9.7087378640776691E-3</v>
      </c>
      <c r="BC7" s="33">
        <v>0</v>
      </c>
      <c r="BD7" s="33">
        <v>0</v>
      </c>
      <c r="BE7" s="33">
        <v>0</v>
      </c>
      <c r="BF7" s="33">
        <v>0</v>
      </c>
      <c r="BG7" s="33">
        <v>0</v>
      </c>
      <c r="BH7" s="33">
        <v>0</v>
      </c>
      <c r="BI7" s="33">
        <v>0</v>
      </c>
      <c r="BJ7" s="33">
        <v>0</v>
      </c>
      <c r="BK7" s="33">
        <v>0</v>
      </c>
      <c r="BL7" s="33">
        <v>0</v>
      </c>
      <c r="BM7" s="33">
        <v>3.8834951456310676E-2</v>
      </c>
      <c r="BN7" s="33">
        <v>0</v>
      </c>
      <c r="BO7" s="33">
        <v>0</v>
      </c>
      <c r="BP7" s="33">
        <v>0</v>
      </c>
      <c r="BQ7" s="33">
        <v>0</v>
      </c>
      <c r="BR7" s="33">
        <v>9.7087378640776691E-3</v>
      </c>
      <c r="BS7" s="33">
        <v>0</v>
      </c>
      <c r="BT7" s="33">
        <v>0</v>
      </c>
      <c r="BU7" s="33">
        <v>0</v>
      </c>
      <c r="BV7" s="33">
        <v>0</v>
      </c>
      <c r="BW7" s="33">
        <v>0</v>
      </c>
      <c r="BX7" s="33">
        <v>0</v>
      </c>
      <c r="BY7" s="33">
        <v>0</v>
      </c>
      <c r="BZ7" s="33">
        <v>0</v>
      </c>
      <c r="CA7" s="33">
        <v>0</v>
      </c>
      <c r="CB7" s="33">
        <v>0</v>
      </c>
      <c r="CC7" s="33">
        <v>0</v>
      </c>
      <c r="CD7" s="33">
        <v>0</v>
      </c>
      <c r="CE7" s="33">
        <v>0</v>
      </c>
      <c r="CF7" s="33">
        <v>0</v>
      </c>
      <c r="CG7" s="33">
        <v>0</v>
      </c>
      <c r="CH7" s="30"/>
      <c r="CI7" s="34">
        <v>18.582524271844662</v>
      </c>
      <c r="CJ7" s="191"/>
    </row>
    <row r="8" spans="1:97" s="42" customFormat="1" ht="7.5" customHeight="1" x14ac:dyDescent="0.4">
      <c r="A8" s="37"/>
      <c r="B8" s="38"/>
      <c r="C8" s="159"/>
      <c r="D8" s="159"/>
      <c r="E8" s="139"/>
      <c r="F8" s="161"/>
      <c r="G8" s="38"/>
      <c r="H8" s="39"/>
      <c r="I8" s="39"/>
      <c r="J8" s="38"/>
      <c r="K8" s="40"/>
      <c r="L8" s="38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8"/>
      <c r="Z8" s="39"/>
      <c r="AA8" s="39"/>
      <c r="AB8" s="39"/>
      <c r="AC8" s="39"/>
      <c r="AD8" s="39"/>
      <c r="AE8" s="38"/>
      <c r="AF8" s="30"/>
      <c r="AG8" s="30"/>
      <c r="AH8" s="38"/>
      <c r="AI8" s="39"/>
      <c r="AJ8" s="39"/>
      <c r="AK8" s="39"/>
      <c r="AL8" s="39"/>
      <c r="AM8" s="39"/>
      <c r="AN8" s="39"/>
      <c r="AO8" s="39"/>
      <c r="AP8" s="39"/>
      <c r="AQ8" s="38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8"/>
      <c r="CI8" s="41"/>
      <c r="CJ8" s="193"/>
      <c r="CK8" s="36"/>
      <c r="CL8" s="36"/>
      <c r="CM8" s="36"/>
      <c r="CN8" s="36"/>
      <c r="CO8" s="36"/>
      <c r="CP8" s="36"/>
      <c r="CQ8" s="36"/>
      <c r="CR8" s="36"/>
      <c r="CS8" s="36"/>
    </row>
    <row r="9" spans="1:97" s="36" customFormat="1" ht="20.25" customHeight="1" x14ac:dyDescent="0.4">
      <c r="A9" s="29" t="s">
        <v>113</v>
      </c>
      <c r="B9" s="30"/>
      <c r="C9" s="145">
        <f>VLOOKUP($A9,Sample!$B$2:$F$29,4)</f>
        <v>7.7488120924858211E-2</v>
      </c>
      <c r="D9" s="145">
        <f>VLOOKUP($A9,Sample!$B$2:$F$29,5)</f>
        <v>4.8841754795365531E-2</v>
      </c>
      <c r="E9" s="138">
        <f>VLOOKUP($A9,Sample!$B$2:$F$29,2)</f>
        <v>6572</v>
      </c>
      <c r="F9" s="160">
        <f>E9*$K9</f>
        <v>42047.387755102041</v>
      </c>
      <c r="G9" s="30"/>
      <c r="H9" s="171">
        <f t="shared" si="0"/>
        <v>7.7488120924858211E-2</v>
      </c>
      <c r="I9" s="171">
        <f t="shared" si="0"/>
        <v>8.3969790629779037E-2</v>
      </c>
      <c r="J9" s="30"/>
      <c r="K9" s="32">
        <v>6.3979591836734695</v>
      </c>
      <c r="L9" s="30"/>
      <c r="M9" s="31">
        <v>8.2934609250398736E-2</v>
      </c>
      <c r="N9" s="31">
        <v>7.8149920255183428E-2</v>
      </c>
      <c r="O9" s="31">
        <v>0.10685805422647529</v>
      </c>
      <c r="P9" s="31">
        <v>8.4529505582137177E-2</v>
      </c>
      <c r="Q9" s="31">
        <v>7.4960127591706546E-2</v>
      </c>
      <c r="R9" s="31">
        <v>5.9011164274322174E-2</v>
      </c>
      <c r="S9" s="31">
        <v>2.5518341307814992E-2</v>
      </c>
      <c r="T9" s="31">
        <v>2.870813397129187E-2</v>
      </c>
      <c r="U9" s="31">
        <v>0.22009569377990434</v>
      </c>
      <c r="V9" s="31">
        <v>0.22488038277511962</v>
      </c>
      <c r="W9" s="31">
        <v>6.379585326953748E-3</v>
      </c>
      <c r="X9" s="31">
        <v>7.9744816586921861E-3</v>
      </c>
      <c r="Y9" s="30"/>
      <c r="Z9" s="31">
        <v>0.16108452950558216</v>
      </c>
      <c r="AA9" s="31">
        <v>0.54066985645933008</v>
      </c>
      <c r="AB9" s="31">
        <v>1.4354066985645933E-2</v>
      </c>
      <c r="AC9" s="31">
        <v>0.48325358851674638</v>
      </c>
      <c r="AD9" s="31">
        <v>0.51674641148325362</v>
      </c>
      <c r="AE9" s="30"/>
      <c r="AF9" s="33">
        <v>0.5803108808290155</v>
      </c>
      <c r="AG9" s="33">
        <v>0.68911917098445596</v>
      </c>
      <c r="AH9" s="30"/>
      <c r="AI9" s="31">
        <v>0.96938775510204078</v>
      </c>
      <c r="AJ9" s="31">
        <v>0</v>
      </c>
      <c r="AK9" s="31">
        <v>0</v>
      </c>
      <c r="AL9" s="31">
        <v>3.0612244897959183E-2</v>
      </c>
      <c r="AM9" s="31">
        <v>0</v>
      </c>
      <c r="AN9" s="31">
        <v>0</v>
      </c>
      <c r="AO9" s="31">
        <v>0</v>
      </c>
      <c r="AP9" s="31">
        <v>0</v>
      </c>
      <c r="AQ9" s="30"/>
      <c r="AR9" s="33">
        <v>0</v>
      </c>
      <c r="AS9" s="33">
        <v>0</v>
      </c>
      <c r="AT9" s="33">
        <v>1.020408163265306E-2</v>
      </c>
      <c r="AU9" s="33">
        <v>0</v>
      </c>
      <c r="AV9" s="33">
        <v>0.2857142857142857</v>
      </c>
      <c r="AW9" s="33">
        <v>8.1632653061224483E-2</v>
      </c>
      <c r="AX9" s="33">
        <v>0.58163265306122447</v>
      </c>
      <c r="AY9" s="33">
        <v>1.020408163265306E-2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33">
        <v>0</v>
      </c>
      <c r="BM9" s="33">
        <v>0</v>
      </c>
      <c r="BN9" s="33">
        <v>0</v>
      </c>
      <c r="BO9" s="33">
        <v>0</v>
      </c>
      <c r="BP9" s="33">
        <v>3.0612244897959183E-2</v>
      </c>
      <c r="BQ9" s="33">
        <v>0</v>
      </c>
      <c r="BR9" s="33">
        <v>0</v>
      </c>
      <c r="BS9" s="33">
        <v>0</v>
      </c>
      <c r="BT9" s="33">
        <v>0</v>
      </c>
      <c r="BU9" s="33">
        <v>0</v>
      </c>
      <c r="BV9" s="33">
        <v>0</v>
      </c>
      <c r="BW9" s="33">
        <v>0</v>
      </c>
      <c r="BX9" s="33">
        <v>0</v>
      </c>
      <c r="BY9" s="33">
        <v>0</v>
      </c>
      <c r="BZ9" s="33">
        <v>0</v>
      </c>
      <c r="CA9" s="33">
        <v>0</v>
      </c>
      <c r="CB9" s="33">
        <v>0</v>
      </c>
      <c r="CC9" s="33">
        <v>0</v>
      </c>
      <c r="CD9" s="33">
        <v>0</v>
      </c>
      <c r="CE9" s="33">
        <v>0</v>
      </c>
      <c r="CF9" s="33">
        <v>0</v>
      </c>
      <c r="CG9" s="33">
        <v>0</v>
      </c>
      <c r="CH9" s="30"/>
      <c r="CI9" s="34">
        <v>18.163265306122447</v>
      </c>
      <c r="CJ9" s="191"/>
    </row>
    <row r="10" spans="1:97" s="36" customFormat="1" ht="20.25" customHeight="1" x14ac:dyDescent="0.4">
      <c r="A10" s="29" t="s">
        <v>108</v>
      </c>
      <c r="B10" s="30"/>
      <c r="C10" s="145">
        <f>VLOOKUP($A10,Sample!$B$2:$F$29,4)</f>
        <v>0.10819096129131148</v>
      </c>
      <c r="D10" s="145">
        <f>VLOOKUP($A10,Sample!$B$2:$F$29,5)</f>
        <v>6.8194148204849994E-2</v>
      </c>
      <c r="E10" s="138">
        <f>VLOOKUP($A10,Sample!$B$2:$F$29,2)</f>
        <v>9176</v>
      </c>
      <c r="F10" s="160">
        <f>E10*$K10</f>
        <v>53027.621052631577</v>
      </c>
      <c r="G10" s="30"/>
      <c r="H10" s="171">
        <f t="shared" si="0"/>
        <v>0.10819096129131148</v>
      </c>
      <c r="I10" s="171">
        <f t="shared" si="0"/>
        <v>0.10589761873719356</v>
      </c>
      <c r="J10" s="30"/>
      <c r="K10" s="32">
        <v>5.7789473684210524</v>
      </c>
      <c r="L10" s="30"/>
      <c r="M10" s="31">
        <v>9.836065573770493E-2</v>
      </c>
      <c r="N10" s="31">
        <v>8.1967213114754106E-2</v>
      </c>
      <c r="O10" s="31">
        <v>9.2896174863387998E-2</v>
      </c>
      <c r="P10" s="31">
        <v>9.4717668488160323E-2</v>
      </c>
      <c r="Q10" s="31">
        <v>4.7358834244080161E-2</v>
      </c>
      <c r="R10" s="31">
        <v>6.5573770491803296E-2</v>
      </c>
      <c r="S10" s="31">
        <v>2.3679417122040081E-2</v>
      </c>
      <c r="T10" s="31">
        <v>3.6429872495446269E-2</v>
      </c>
      <c r="U10" s="31">
        <v>0.21675774134790532</v>
      </c>
      <c r="V10" s="31">
        <v>0.22222222222222227</v>
      </c>
      <c r="W10" s="31">
        <v>1.0928961748633882E-2</v>
      </c>
      <c r="X10" s="31">
        <v>9.1074681238615673E-3</v>
      </c>
      <c r="Y10" s="30"/>
      <c r="Z10" s="31">
        <v>0.18032786885245905</v>
      </c>
      <c r="AA10" s="31">
        <v>0.54098360655737709</v>
      </c>
      <c r="AB10" s="31">
        <v>2.0036429872495445E-2</v>
      </c>
      <c r="AC10" s="31">
        <v>0.51001821493624777</v>
      </c>
      <c r="AD10" s="31">
        <v>0.48998178506375228</v>
      </c>
      <c r="AE10" s="30"/>
      <c r="AF10" s="33">
        <v>0.56122448979591832</v>
      </c>
      <c r="AG10" s="33">
        <v>0.70408163265306123</v>
      </c>
      <c r="AH10" s="30"/>
      <c r="AI10" s="31">
        <v>1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0"/>
      <c r="AR10" s="33">
        <v>4.2105263157894736E-2</v>
      </c>
      <c r="AS10" s="33">
        <v>0</v>
      </c>
      <c r="AT10" s="33">
        <v>0.35789473684210527</v>
      </c>
      <c r="AU10" s="33">
        <v>0</v>
      </c>
      <c r="AV10" s="33">
        <v>0.57894736842105265</v>
      </c>
      <c r="AW10" s="33">
        <v>0</v>
      </c>
      <c r="AX10" s="33">
        <v>1.0526315789473684E-2</v>
      </c>
      <c r="AY10" s="33">
        <v>0</v>
      </c>
      <c r="AZ10" s="33">
        <v>1.0526315789473684E-2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33">
        <v>0</v>
      </c>
      <c r="BM10" s="33">
        <v>0</v>
      </c>
      <c r="BN10" s="33">
        <v>0</v>
      </c>
      <c r="BO10" s="33">
        <v>0</v>
      </c>
      <c r="BP10" s="33">
        <v>0</v>
      </c>
      <c r="BQ10" s="33">
        <v>0</v>
      </c>
      <c r="BR10" s="33">
        <v>0</v>
      </c>
      <c r="BS10" s="33">
        <v>0</v>
      </c>
      <c r="BT10" s="33">
        <v>0</v>
      </c>
      <c r="BU10" s="33">
        <v>0</v>
      </c>
      <c r="BV10" s="33">
        <v>0</v>
      </c>
      <c r="BW10" s="33">
        <v>0</v>
      </c>
      <c r="BX10" s="33">
        <v>0</v>
      </c>
      <c r="BY10" s="33">
        <v>0</v>
      </c>
      <c r="BZ10" s="33">
        <v>0</v>
      </c>
      <c r="CA10" s="33">
        <v>0</v>
      </c>
      <c r="CB10" s="33">
        <v>0</v>
      </c>
      <c r="CC10" s="33">
        <v>0</v>
      </c>
      <c r="CD10" s="33">
        <v>0</v>
      </c>
      <c r="CE10" s="33">
        <v>0</v>
      </c>
      <c r="CF10" s="33">
        <v>0</v>
      </c>
      <c r="CG10" s="33">
        <v>0</v>
      </c>
      <c r="CH10" s="30"/>
      <c r="CI10" s="34">
        <v>3.6170212765957448</v>
      </c>
      <c r="CJ10" s="191"/>
    </row>
    <row r="11" spans="1:97" s="42" customFormat="1" ht="7.5" customHeight="1" x14ac:dyDescent="0.4">
      <c r="A11" s="37"/>
      <c r="B11" s="38"/>
      <c r="C11" s="159"/>
      <c r="D11" s="159"/>
      <c r="E11" s="139"/>
      <c r="F11" s="161"/>
      <c r="G11" s="38"/>
      <c r="H11" s="39"/>
      <c r="I11" s="39"/>
      <c r="J11" s="38"/>
      <c r="K11" s="40"/>
      <c r="L11" s="38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8"/>
      <c r="Z11" s="39"/>
      <c r="AA11" s="39"/>
      <c r="AB11" s="39"/>
      <c r="AC11" s="39"/>
      <c r="AD11" s="39"/>
      <c r="AE11" s="38"/>
      <c r="AF11" s="30"/>
      <c r="AG11" s="30"/>
      <c r="AH11" s="38"/>
      <c r="AI11" s="39"/>
      <c r="AJ11" s="39"/>
      <c r="AK11" s="39"/>
      <c r="AL11" s="39"/>
      <c r="AM11" s="39"/>
      <c r="AN11" s="39"/>
      <c r="AO11" s="39"/>
      <c r="AP11" s="39"/>
      <c r="AQ11" s="38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8"/>
      <c r="CI11" s="41"/>
      <c r="CJ11" s="193"/>
      <c r="CK11" s="36"/>
      <c r="CL11" s="36"/>
      <c r="CM11" s="36"/>
      <c r="CN11" s="36"/>
      <c r="CO11" s="36"/>
      <c r="CP11" s="36"/>
      <c r="CQ11" s="36"/>
      <c r="CR11" s="36"/>
      <c r="CS11" s="36"/>
    </row>
    <row r="12" spans="1:97" s="36" customFormat="1" ht="20.25" customHeight="1" x14ac:dyDescent="0.4">
      <c r="A12" s="29" t="s">
        <v>459</v>
      </c>
      <c r="B12" s="30"/>
      <c r="C12" s="145">
        <f>VLOOKUP($A12,Sample!$B$2:$F$29,4)</f>
        <v>0.59415092246829593</v>
      </c>
      <c r="D12" s="145">
        <f>VLOOKUP($A12,Sample!$B$2:$F$29,5)</f>
        <v>0.11942894089493672</v>
      </c>
      <c r="E12" s="138">
        <f>VLOOKUP($A12,Sample!$B$2:$F$29,2)</f>
        <v>16070</v>
      </c>
      <c r="F12" s="160">
        <f>E12*$K12</f>
        <v>71980.208333333343</v>
      </c>
      <c r="G12" s="30"/>
      <c r="H12" s="31">
        <f>E12/SUM(E$12:E$15)</f>
        <v>0.59415092246829593</v>
      </c>
      <c r="I12" s="31">
        <f>F12/SUM(F$12:F$15)</f>
        <v>0.55823537871297779</v>
      </c>
      <c r="J12" s="30"/>
      <c r="K12" s="32">
        <v>4.479166666666667</v>
      </c>
      <c r="L12" s="30"/>
      <c r="M12" s="31">
        <v>6.9767441860465129E-2</v>
      </c>
      <c r="N12" s="31">
        <v>4.651162790697675E-2</v>
      </c>
      <c r="O12" s="31">
        <v>5.3488372093023262E-2</v>
      </c>
      <c r="P12" s="31">
        <v>5.8139534883720943E-2</v>
      </c>
      <c r="Q12" s="31">
        <v>4.8837209302325588E-2</v>
      </c>
      <c r="R12" s="31">
        <v>2.790697674418605E-2</v>
      </c>
      <c r="S12" s="31">
        <v>3.7209302325581395E-2</v>
      </c>
      <c r="T12" s="31">
        <v>2.5581395348837212E-2</v>
      </c>
      <c r="U12" s="31">
        <v>0.28837209302325589</v>
      </c>
      <c r="V12" s="31">
        <v>0.26976744186046514</v>
      </c>
      <c r="W12" s="31">
        <v>2.790697674418605E-2</v>
      </c>
      <c r="X12" s="31">
        <v>4.651162790697675E-2</v>
      </c>
      <c r="Y12" s="30"/>
      <c r="Z12" s="31">
        <v>0.11627906976744187</v>
      </c>
      <c r="AA12" s="31">
        <v>0.36744186046511623</v>
      </c>
      <c r="AB12" s="31">
        <v>7.4418604651162776E-2</v>
      </c>
      <c r="AC12" s="31">
        <v>0.47441860465116276</v>
      </c>
      <c r="AD12" s="31">
        <v>0.52558139534883719</v>
      </c>
      <c r="AE12" s="30"/>
      <c r="AF12" s="33">
        <v>0.55319148936170215</v>
      </c>
      <c r="AG12" s="33">
        <v>0.6063829787234043</v>
      </c>
      <c r="AH12" s="30"/>
      <c r="AI12" s="31">
        <v>0.8125</v>
      </c>
      <c r="AJ12" s="31">
        <v>9.375E-2</v>
      </c>
      <c r="AK12" s="31">
        <v>1.0416666666666666E-2</v>
      </c>
      <c r="AL12" s="31">
        <v>8.3333333333333329E-2</v>
      </c>
      <c r="AM12" s="31">
        <v>0</v>
      </c>
      <c r="AN12" s="31">
        <v>0</v>
      </c>
      <c r="AO12" s="31">
        <v>0</v>
      </c>
      <c r="AP12" s="31">
        <v>0</v>
      </c>
      <c r="AQ12" s="30"/>
      <c r="AR12" s="33">
        <v>0</v>
      </c>
      <c r="AS12" s="33">
        <v>0</v>
      </c>
      <c r="AT12" s="33">
        <v>0.47916666666666669</v>
      </c>
      <c r="AU12" s="33">
        <v>0</v>
      </c>
      <c r="AV12" s="33">
        <v>0.30208333333333331</v>
      </c>
      <c r="AW12" s="33">
        <v>0</v>
      </c>
      <c r="AX12" s="33">
        <v>0</v>
      </c>
      <c r="AY12" s="33">
        <v>1.0416666666666666E-2</v>
      </c>
      <c r="AZ12" s="33">
        <v>2.0833333333333332E-2</v>
      </c>
      <c r="BA12" s="33">
        <v>0</v>
      </c>
      <c r="BB12" s="33">
        <v>2.0833333333333332E-2</v>
      </c>
      <c r="BC12" s="33">
        <v>0</v>
      </c>
      <c r="BD12" s="33">
        <v>0</v>
      </c>
      <c r="BE12" s="33">
        <v>0</v>
      </c>
      <c r="BF12" s="33">
        <v>7.2916666666666671E-2</v>
      </c>
      <c r="BG12" s="33">
        <v>0</v>
      </c>
      <c r="BH12" s="33">
        <v>1.0416666666666666E-2</v>
      </c>
      <c r="BI12" s="33">
        <v>0</v>
      </c>
      <c r="BJ12" s="33">
        <v>0</v>
      </c>
      <c r="BK12" s="33">
        <v>0</v>
      </c>
      <c r="BL12" s="33">
        <v>0</v>
      </c>
      <c r="BM12" s="33">
        <v>2.0833333333333332E-2</v>
      </c>
      <c r="BN12" s="33">
        <v>0</v>
      </c>
      <c r="BO12" s="33">
        <v>0</v>
      </c>
      <c r="BP12" s="33">
        <v>1.0416666666666666E-2</v>
      </c>
      <c r="BQ12" s="33">
        <v>0</v>
      </c>
      <c r="BR12" s="33">
        <v>5.2083333333333336E-2</v>
      </c>
      <c r="BS12" s="33">
        <v>0</v>
      </c>
      <c r="BT12" s="33">
        <v>0</v>
      </c>
      <c r="BU12" s="33">
        <v>0</v>
      </c>
      <c r="BV12" s="33">
        <v>0</v>
      </c>
      <c r="BW12" s="33">
        <v>0</v>
      </c>
      <c r="BX12" s="33">
        <v>0</v>
      </c>
      <c r="BY12" s="33">
        <v>0</v>
      </c>
      <c r="BZ12" s="33">
        <v>0</v>
      </c>
      <c r="CA12" s="33">
        <v>0</v>
      </c>
      <c r="CB12" s="33">
        <v>0</v>
      </c>
      <c r="CC12" s="33">
        <v>0</v>
      </c>
      <c r="CD12" s="33">
        <v>0</v>
      </c>
      <c r="CE12" s="33">
        <v>0</v>
      </c>
      <c r="CF12" s="33">
        <v>0</v>
      </c>
      <c r="CG12" s="33">
        <v>0</v>
      </c>
      <c r="CH12" s="30"/>
      <c r="CI12" s="34">
        <v>15.60377358490566</v>
      </c>
      <c r="CJ12" s="191"/>
    </row>
    <row r="13" spans="1:97" s="36" customFormat="1" ht="20.25" customHeight="1" x14ac:dyDescent="0.4">
      <c r="A13" s="29" t="s">
        <v>460</v>
      </c>
      <c r="B13" s="30"/>
      <c r="C13" s="145">
        <f>VLOOKUP($A13,Sample!$B$2:$F$29,4)</f>
        <v>0.27322808444559471</v>
      </c>
      <c r="D13" s="145">
        <f>VLOOKUP($A13,Sample!$B$2:$F$29,5)</f>
        <v>5.4920962863321862E-2</v>
      </c>
      <c r="E13" s="138">
        <f>VLOOKUP($A13,Sample!$B$2:$F$29,2)</f>
        <v>7390</v>
      </c>
      <c r="F13" s="160">
        <f>E13*$K13</f>
        <v>38835.204081632648</v>
      </c>
      <c r="G13" s="30"/>
      <c r="H13" s="31">
        <f t="shared" ref="H13:I15" si="1">E13/SUM(E$12:E$15)</f>
        <v>0.27322808444559471</v>
      </c>
      <c r="I13" s="31">
        <f t="shared" si="1"/>
        <v>0.30118258004355564</v>
      </c>
      <c r="J13" s="30"/>
      <c r="K13" s="32">
        <v>5.2551020408163263</v>
      </c>
      <c r="L13" s="30"/>
      <c r="M13" s="31">
        <v>9.3203883495145634E-2</v>
      </c>
      <c r="N13" s="31">
        <v>6.2135922330097085E-2</v>
      </c>
      <c r="O13" s="31">
        <v>8.3495145631067968E-2</v>
      </c>
      <c r="P13" s="31">
        <v>7.7669902912621366E-2</v>
      </c>
      <c r="Q13" s="31">
        <v>3.6893203883495145E-2</v>
      </c>
      <c r="R13" s="31">
        <v>6.6019417475728162E-2</v>
      </c>
      <c r="S13" s="31">
        <v>4.4660194174757285E-2</v>
      </c>
      <c r="T13" s="31">
        <v>2.7184466019417475E-2</v>
      </c>
      <c r="U13" s="31">
        <v>0.23883495145631067</v>
      </c>
      <c r="V13" s="31">
        <v>0.24077669902912624</v>
      </c>
      <c r="W13" s="31">
        <v>1.9417475728155342E-2</v>
      </c>
      <c r="X13" s="31">
        <v>9.7087378640776708E-3</v>
      </c>
      <c r="Y13" s="30"/>
      <c r="Z13" s="31">
        <v>0.1553398058252427</v>
      </c>
      <c r="AA13" s="31">
        <v>0.49126213592233015</v>
      </c>
      <c r="AB13" s="31">
        <v>2.9126213592233011E-2</v>
      </c>
      <c r="AC13" s="31">
        <v>0.48349514563106799</v>
      </c>
      <c r="AD13" s="31">
        <v>0.51650485436893212</v>
      </c>
      <c r="AE13" s="30"/>
      <c r="AF13" s="33">
        <v>0.35416666666666669</v>
      </c>
      <c r="AG13" s="33">
        <v>0.57291666666666663</v>
      </c>
      <c r="AH13" s="30"/>
      <c r="AI13" s="31">
        <v>0.18556701030927836</v>
      </c>
      <c r="AJ13" s="31">
        <v>0.72164948453608246</v>
      </c>
      <c r="AK13" s="31">
        <v>0</v>
      </c>
      <c r="AL13" s="31">
        <v>7.2164948453608241E-2</v>
      </c>
      <c r="AM13" s="31">
        <v>2.0618556701030927E-2</v>
      </c>
      <c r="AN13" s="31">
        <v>0</v>
      </c>
      <c r="AO13" s="31">
        <v>0</v>
      </c>
      <c r="AP13" s="31">
        <v>0</v>
      </c>
      <c r="AQ13" s="30"/>
      <c r="AR13" s="33">
        <v>0</v>
      </c>
      <c r="AS13" s="33">
        <v>0</v>
      </c>
      <c r="AT13" s="33">
        <v>0.1134020618556701</v>
      </c>
      <c r="AU13" s="33">
        <v>0</v>
      </c>
      <c r="AV13" s="33">
        <v>7.2164948453608241E-2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0.61855670103092786</v>
      </c>
      <c r="BC13" s="33">
        <v>0</v>
      </c>
      <c r="BD13" s="33">
        <v>0</v>
      </c>
      <c r="BE13" s="33">
        <v>0</v>
      </c>
      <c r="BF13" s="33">
        <v>0.10309278350515463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1.0309278350515464E-2</v>
      </c>
      <c r="BQ13" s="33">
        <v>1.0309278350515464E-2</v>
      </c>
      <c r="BR13" s="33">
        <v>5.1546391752577317E-2</v>
      </c>
      <c r="BS13" s="33">
        <v>0</v>
      </c>
      <c r="BT13" s="33">
        <v>0</v>
      </c>
      <c r="BU13" s="33">
        <v>0</v>
      </c>
      <c r="BV13" s="33">
        <v>0</v>
      </c>
      <c r="BW13" s="33">
        <v>0</v>
      </c>
      <c r="BX13" s="33">
        <v>2.0618556701030927E-2</v>
      </c>
      <c r="BY13" s="33">
        <v>0</v>
      </c>
      <c r="BZ13" s="33">
        <v>0</v>
      </c>
      <c r="CA13" s="33">
        <v>0</v>
      </c>
      <c r="CB13" s="33">
        <v>0</v>
      </c>
      <c r="CC13" s="33">
        <v>0</v>
      </c>
      <c r="CD13" s="33">
        <v>0</v>
      </c>
      <c r="CE13" s="33">
        <v>0</v>
      </c>
      <c r="CF13" s="33">
        <v>0</v>
      </c>
      <c r="CG13" s="33">
        <v>0</v>
      </c>
      <c r="CH13" s="30"/>
      <c r="CI13" s="34">
        <v>21.684210526315791</v>
      </c>
      <c r="CJ13" s="191"/>
    </row>
    <row r="14" spans="1:97" s="36" customFormat="1" ht="20.25" customHeight="1" x14ac:dyDescent="0.4">
      <c r="A14" s="29" t="s">
        <v>461</v>
      </c>
      <c r="B14" s="30"/>
      <c r="C14" s="145">
        <f>VLOOKUP($A14,Sample!$B$2:$F$29,4)</f>
        <v>8.5776611084408622E-2</v>
      </c>
      <c r="D14" s="145">
        <f>VLOOKUP($A14,Sample!$B$2:$F$29,5)</f>
        <v>1.7241763713519178E-2</v>
      </c>
      <c r="E14" s="138">
        <f>VLOOKUP($A14,Sample!$B$2:$F$29,2)</f>
        <v>2320</v>
      </c>
      <c r="F14" s="160">
        <f>E14*$K14</f>
        <v>11450.322580645161</v>
      </c>
      <c r="G14" s="30"/>
      <c r="H14" s="31">
        <f t="shared" si="1"/>
        <v>8.5776611084408622E-2</v>
      </c>
      <c r="I14" s="31">
        <f t="shared" si="1"/>
        <v>8.8801843037069256E-2</v>
      </c>
      <c r="J14" s="30"/>
      <c r="K14" s="32">
        <v>4.935483870967742</v>
      </c>
      <c r="L14" s="30"/>
      <c r="M14" s="31">
        <v>0.13289760348583879</v>
      </c>
      <c r="N14" s="31">
        <v>0.11546840958605667</v>
      </c>
      <c r="O14" s="31">
        <v>7.8431372549019621E-2</v>
      </c>
      <c r="P14" s="31">
        <v>7.8431372549019621E-2</v>
      </c>
      <c r="Q14" s="31">
        <v>3.485838779956428E-2</v>
      </c>
      <c r="R14" s="31">
        <v>2.8322440087145972E-2</v>
      </c>
      <c r="S14" s="31">
        <v>2.3965141612200442E-2</v>
      </c>
      <c r="T14" s="31">
        <v>2.3965141612200442E-2</v>
      </c>
      <c r="U14" s="31">
        <v>0.23529411764705888</v>
      </c>
      <c r="V14" s="31">
        <v>0.22222222222222224</v>
      </c>
      <c r="W14" s="31">
        <v>8.7145969498910701E-3</v>
      </c>
      <c r="X14" s="31">
        <v>1.742919389978214E-2</v>
      </c>
      <c r="Y14" s="30"/>
      <c r="Z14" s="31">
        <v>0.24836601307189546</v>
      </c>
      <c r="AA14" s="31">
        <v>0.51633986928104569</v>
      </c>
      <c r="AB14" s="31">
        <v>2.61437908496732E-2</v>
      </c>
      <c r="AC14" s="31">
        <v>0.48583877995642705</v>
      </c>
      <c r="AD14" s="31">
        <v>0.51416122004357301</v>
      </c>
      <c r="AE14" s="30"/>
      <c r="AF14" s="33">
        <v>0.51020408163265307</v>
      </c>
      <c r="AG14" s="33">
        <v>0.65306122448979587</v>
      </c>
      <c r="AH14" s="30"/>
      <c r="AI14" s="31">
        <v>0.12903225806451613</v>
      </c>
      <c r="AJ14" s="31">
        <v>0.68817204301075274</v>
      </c>
      <c r="AK14" s="31">
        <v>0</v>
      </c>
      <c r="AL14" s="31">
        <v>0.11827956989247312</v>
      </c>
      <c r="AM14" s="31">
        <v>6.4516129032258063E-2</v>
      </c>
      <c r="AN14" s="31">
        <v>0</v>
      </c>
      <c r="AO14" s="31">
        <v>0</v>
      </c>
      <c r="AP14" s="31">
        <v>0</v>
      </c>
      <c r="AQ14" s="30"/>
      <c r="AR14" s="33">
        <v>0</v>
      </c>
      <c r="AS14" s="33">
        <v>0</v>
      </c>
      <c r="AT14" s="33">
        <v>7.5268817204301078E-2</v>
      </c>
      <c r="AU14" s="33">
        <v>0</v>
      </c>
      <c r="AV14" s="33">
        <v>5.3763440860215055E-2</v>
      </c>
      <c r="AW14" s="33">
        <v>0</v>
      </c>
      <c r="AX14" s="33">
        <v>0</v>
      </c>
      <c r="AY14" s="33">
        <v>0</v>
      </c>
      <c r="AZ14" s="33">
        <v>0</v>
      </c>
      <c r="BA14" s="33">
        <v>5.3763440860215055E-2</v>
      </c>
      <c r="BB14" s="33">
        <v>0.55913978494623651</v>
      </c>
      <c r="BC14" s="33">
        <v>0</v>
      </c>
      <c r="BD14" s="33">
        <v>1.0752688172043012E-2</v>
      </c>
      <c r="BE14" s="33">
        <v>0</v>
      </c>
      <c r="BF14" s="33">
        <v>6.4516129032258063E-2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2.1505376344086023E-2</v>
      </c>
      <c r="BP14" s="33">
        <v>0</v>
      </c>
      <c r="BQ14" s="33">
        <v>0</v>
      </c>
      <c r="BR14" s="33">
        <v>9.6774193548387094E-2</v>
      </c>
      <c r="BS14" s="33">
        <v>0</v>
      </c>
      <c r="BT14" s="33">
        <v>1.0752688172043012E-2</v>
      </c>
      <c r="BU14" s="33">
        <v>0</v>
      </c>
      <c r="BV14" s="33">
        <v>0</v>
      </c>
      <c r="BW14" s="33">
        <v>0</v>
      </c>
      <c r="BX14" s="33">
        <v>5.3763440860215055E-2</v>
      </c>
      <c r="BY14" s="33">
        <v>0</v>
      </c>
      <c r="BZ14" s="33">
        <v>0</v>
      </c>
      <c r="CA14" s="33">
        <v>0</v>
      </c>
      <c r="CB14" s="33">
        <v>0</v>
      </c>
      <c r="CC14" s="33">
        <v>0</v>
      </c>
      <c r="CD14" s="33">
        <v>0</v>
      </c>
      <c r="CE14" s="33">
        <v>0</v>
      </c>
      <c r="CF14" s="33">
        <v>0</v>
      </c>
      <c r="CG14" s="33">
        <v>0</v>
      </c>
      <c r="CH14" s="30"/>
      <c r="CI14" s="34">
        <v>48.780219780219781</v>
      </c>
      <c r="CJ14" s="191"/>
    </row>
    <row r="15" spans="1:97" s="36" customFormat="1" ht="20.25" customHeight="1" x14ac:dyDescent="0.4">
      <c r="A15" s="29" t="s">
        <v>462</v>
      </c>
      <c r="B15" s="30"/>
      <c r="C15" s="145">
        <f>VLOOKUP($A15,Sample!$B$2:$F$29,4)</f>
        <v>4.6844382001700741E-2</v>
      </c>
      <c r="D15" s="145">
        <f>VLOOKUP($A15,Sample!$B$2:$F$29,5)</f>
        <v>9.4160838900986202E-3</v>
      </c>
      <c r="E15" s="138">
        <f>VLOOKUP($A15,Sample!$B$2:$F$29,2)</f>
        <v>1267</v>
      </c>
      <c r="F15" s="160">
        <f>E15*$K15</f>
        <v>6676.6629213483147</v>
      </c>
      <c r="G15" s="30"/>
      <c r="H15" s="31">
        <f t="shared" si="1"/>
        <v>4.6844382001700741E-2</v>
      </c>
      <c r="I15" s="31">
        <f t="shared" si="1"/>
        <v>5.1780198206397322E-2</v>
      </c>
      <c r="J15" s="30"/>
      <c r="K15" s="32">
        <v>5.2696629213483144</v>
      </c>
      <c r="L15" s="30"/>
      <c r="M15" s="31">
        <v>0.12366737739872068</v>
      </c>
      <c r="N15" s="31">
        <v>0.10447761194029849</v>
      </c>
      <c r="O15" s="31">
        <v>0.10447761194029849</v>
      </c>
      <c r="P15" s="31">
        <v>7.2494669509594878E-2</v>
      </c>
      <c r="Q15" s="31">
        <v>5.5437100213219605E-2</v>
      </c>
      <c r="R15" s="31">
        <v>3.4115138592750525E-2</v>
      </c>
      <c r="S15" s="31">
        <v>3.1982942430703619E-2</v>
      </c>
      <c r="T15" s="31">
        <v>2.3454157782515989E-2</v>
      </c>
      <c r="U15" s="31">
        <v>0.21108742004264391</v>
      </c>
      <c r="V15" s="31">
        <v>0.21535181236673773</v>
      </c>
      <c r="W15" s="31">
        <v>1.066098081023454E-2</v>
      </c>
      <c r="X15" s="31">
        <v>1.2793176972281448E-2</v>
      </c>
      <c r="Y15" s="30"/>
      <c r="Z15" s="31">
        <v>0.22814498933901917</v>
      </c>
      <c r="AA15" s="31">
        <v>0.55010660980810233</v>
      </c>
      <c r="AB15" s="31">
        <v>2.3454157782515993E-2</v>
      </c>
      <c r="AC15" s="31">
        <v>0.46268656716417911</v>
      </c>
      <c r="AD15" s="31">
        <v>0.53731343283582089</v>
      </c>
      <c r="AE15" s="30"/>
      <c r="AF15" s="33">
        <v>0.69892473118279574</v>
      </c>
      <c r="AG15" s="33">
        <v>0.59139784946236562</v>
      </c>
      <c r="AH15" s="30"/>
      <c r="AI15" s="31">
        <v>0.11235955056179775</v>
      </c>
      <c r="AJ15" s="31">
        <v>0.3707865168539326</v>
      </c>
      <c r="AK15" s="31">
        <v>0</v>
      </c>
      <c r="AL15" s="31">
        <v>8.98876404494382E-2</v>
      </c>
      <c r="AM15" s="31">
        <v>0.30337078651685395</v>
      </c>
      <c r="AN15" s="31">
        <v>0.10112359550561797</v>
      </c>
      <c r="AO15" s="31">
        <v>2.247191011235955E-2</v>
      </c>
      <c r="AP15" s="31">
        <v>0</v>
      </c>
      <c r="AQ15" s="30"/>
      <c r="AR15" s="33">
        <v>0</v>
      </c>
      <c r="AS15" s="33">
        <v>0</v>
      </c>
      <c r="AT15" s="33">
        <v>1.1235955056179775E-2</v>
      </c>
      <c r="AU15" s="33">
        <v>0</v>
      </c>
      <c r="AV15" s="33">
        <v>6.741573033707865E-2</v>
      </c>
      <c r="AW15" s="33">
        <v>0</v>
      </c>
      <c r="AX15" s="33">
        <v>1.1235955056179775E-2</v>
      </c>
      <c r="AY15" s="33">
        <v>0</v>
      </c>
      <c r="AZ15" s="33">
        <v>2.247191011235955E-2</v>
      </c>
      <c r="BA15" s="33">
        <v>0</v>
      </c>
      <c r="BB15" s="33">
        <v>8.98876404494382E-2</v>
      </c>
      <c r="BC15" s="33">
        <v>0</v>
      </c>
      <c r="BD15" s="33">
        <v>7.8651685393258425E-2</v>
      </c>
      <c r="BE15" s="33">
        <v>4.49438202247191E-2</v>
      </c>
      <c r="BF15" s="33">
        <v>0.15730337078651685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2.247191011235955E-2</v>
      </c>
      <c r="BP15" s="33">
        <v>3.3707865168539325E-2</v>
      </c>
      <c r="BQ15" s="33">
        <v>0</v>
      </c>
      <c r="BR15" s="33">
        <v>3.3707865168539325E-2</v>
      </c>
      <c r="BS15" s="33">
        <v>1.1235955056179775E-2</v>
      </c>
      <c r="BT15" s="33">
        <v>0</v>
      </c>
      <c r="BU15" s="33">
        <v>0</v>
      </c>
      <c r="BV15" s="33">
        <v>5.6179775280898875E-2</v>
      </c>
      <c r="BW15" s="33">
        <v>1.1235955056179775E-2</v>
      </c>
      <c r="BX15" s="33">
        <v>0.1797752808988764</v>
      </c>
      <c r="BY15" s="33">
        <v>2.247191011235955E-2</v>
      </c>
      <c r="BZ15" s="33">
        <v>1.1235955056179775E-2</v>
      </c>
      <c r="CA15" s="33">
        <v>1.1235955056179775E-2</v>
      </c>
      <c r="CB15" s="33">
        <v>0</v>
      </c>
      <c r="CC15" s="33">
        <v>2.247191011235955E-2</v>
      </c>
      <c r="CD15" s="33">
        <v>1.1235955056179775E-2</v>
      </c>
      <c r="CE15" s="33">
        <v>6.741573033707865E-2</v>
      </c>
      <c r="CF15" s="33">
        <v>2.247191011235955E-2</v>
      </c>
      <c r="CG15" s="33">
        <v>0</v>
      </c>
      <c r="CH15" s="30"/>
      <c r="CI15" s="34">
        <v>10.321839080459769</v>
      </c>
      <c r="CJ15" s="191"/>
    </row>
    <row r="16" spans="1:97" s="42" customFormat="1" ht="7.5" customHeight="1" x14ac:dyDescent="0.4">
      <c r="A16" s="37"/>
      <c r="B16" s="38"/>
      <c r="C16" s="159"/>
      <c r="D16" s="159"/>
      <c r="E16" s="139"/>
      <c r="F16" s="161"/>
      <c r="G16" s="38"/>
      <c r="H16" s="39"/>
      <c r="I16" s="39"/>
      <c r="J16" s="38"/>
      <c r="K16" s="40"/>
      <c r="L16" s="38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8"/>
      <c r="Z16" s="39"/>
      <c r="AA16" s="39"/>
      <c r="AB16" s="39"/>
      <c r="AC16" s="39"/>
      <c r="AD16" s="39"/>
      <c r="AE16" s="38"/>
      <c r="AF16" s="30"/>
      <c r="AG16" s="30"/>
      <c r="AH16" s="38"/>
      <c r="AI16" s="39"/>
      <c r="AJ16" s="39"/>
      <c r="AK16" s="39"/>
      <c r="AL16" s="39"/>
      <c r="AM16" s="39"/>
      <c r="AN16" s="39"/>
      <c r="AO16" s="39"/>
      <c r="AP16" s="39"/>
      <c r="AQ16" s="38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8"/>
      <c r="CI16" s="41"/>
      <c r="CJ16" s="193"/>
      <c r="CK16" s="36"/>
      <c r="CL16" s="36"/>
      <c r="CM16" s="36"/>
      <c r="CN16" s="36"/>
      <c r="CO16" s="36"/>
      <c r="CP16" s="36"/>
      <c r="CQ16" s="36"/>
      <c r="CR16" s="36"/>
      <c r="CS16" s="36"/>
    </row>
    <row r="17" spans="1:97" s="36" customFormat="1" ht="20.25" customHeight="1" x14ac:dyDescent="0.4">
      <c r="A17" s="29" t="s">
        <v>463</v>
      </c>
      <c r="B17" s="30"/>
      <c r="C17" s="145">
        <f>VLOOKUP($A17,Sample!$B$2:$F$29,4)</f>
        <v>6.8731550425166323E-3</v>
      </c>
      <c r="D17" s="145">
        <f>VLOOKUP($A17,Sample!$B$2:$F$29,5)</f>
        <v>1.1593599738400826E-3</v>
      </c>
      <c r="E17" s="138">
        <f>VLOOKUP($A17,Sample!$B$2:$F$29,2)</f>
        <v>156</v>
      </c>
      <c r="F17" s="160">
        <f t="shared" ref="F17:F24" si="2">E17*$K17</f>
        <v>782.68965517241384</v>
      </c>
      <c r="G17" s="30"/>
      <c r="H17" s="31">
        <f>E17/SUM(E$17:E$27)</f>
        <v>6.8731550425166323E-3</v>
      </c>
      <c r="I17" s="31">
        <f>F17/SUM(F$17:F$27)</f>
        <v>5.6053960743793962E-3</v>
      </c>
      <c r="J17" s="30"/>
      <c r="K17" s="32">
        <v>5.0172413793103452</v>
      </c>
      <c r="L17" s="30"/>
      <c r="M17" s="31">
        <v>0.12714776632302405</v>
      </c>
      <c r="N17" s="31">
        <v>8.9347079037800661E-2</v>
      </c>
      <c r="O17" s="31">
        <v>8.2474226804123696E-2</v>
      </c>
      <c r="P17" s="31">
        <v>6.5292096219931248E-2</v>
      </c>
      <c r="Q17" s="31">
        <v>2.0618556701030924E-2</v>
      </c>
      <c r="R17" s="31">
        <v>3.0927835051546386E-2</v>
      </c>
      <c r="S17" s="31">
        <v>3.0927835051546386E-2</v>
      </c>
      <c r="T17" s="31">
        <v>1.3745704467353948E-2</v>
      </c>
      <c r="U17" s="31">
        <v>0.25085910652920956</v>
      </c>
      <c r="V17" s="31">
        <v>0.26116838487972499</v>
      </c>
      <c r="W17" s="31">
        <v>1.7182130584192438E-2</v>
      </c>
      <c r="X17" s="31">
        <v>1.0309278350515462E-2</v>
      </c>
      <c r="Y17" s="30"/>
      <c r="Z17" s="31">
        <v>0.21649484536082469</v>
      </c>
      <c r="AA17" s="31">
        <v>0.46048109965635736</v>
      </c>
      <c r="AB17" s="31">
        <v>2.74914089347079E-2</v>
      </c>
      <c r="AC17" s="31">
        <v>0.47079037800687284</v>
      </c>
      <c r="AD17" s="31">
        <v>0.52920962199312716</v>
      </c>
      <c r="AE17" s="30"/>
      <c r="AF17" s="33">
        <v>0.69801980198019797</v>
      </c>
      <c r="AG17" s="33">
        <v>0.65016501650165015</v>
      </c>
      <c r="AH17" s="30"/>
      <c r="AI17" s="31">
        <v>0.20689655172413793</v>
      </c>
      <c r="AJ17" s="31">
        <v>0.5</v>
      </c>
      <c r="AK17" s="31">
        <v>8.6206896551724144E-2</v>
      </c>
      <c r="AL17" s="31">
        <v>0.17241379310344829</v>
      </c>
      <c r="AM17" s="31">
        <v>3.4482758620689655E-2</v>
      </c>
      <c r="AN17" s="31">
        <v>0</v>
      </c>
      <c r="AO17" s="31">
        <v>0</v>
      </c>
      <c r="AP17" s="31">
        <v>0</v>
      </c>
      <c r="AQ17" s="30"/>
      <c r="AR17" s="33">
        <v>0</v>
      </c>
      <c r="AS17" s="33">
        <v>0</v>
      </c>
      <c r="AT17" s="33">
        <v>3.4482758620689655E-2</v>
      </c>
      <c r="AU17" s="33">
        <v>0</v>
      </c>
      <c r="AV17" s="33">
        <v>3.4482758620689655E-2</v>
      </c>
      <c r="AW17" s="33">
        <v>0.10344827586206896</v>
      </c>
      <c r="AX17" s="33">
        <v>3.4482758620689655E-2</v>
      </c>
      <c r="AY17" s="33">
        <v>0</v>
      </c>
      <c r="AZ17" s="33">
        <v>0</v>
      </c>
      <c r="BA17" s="33">
        <v>0</v>
      </c>
      <c r="BB17" s="33">
        <v>0.34482758620689657</v>
      </c>
      <c r="BC17" s="33">
        <v>1.7241379310344827E-2</v>
      </c>
      <c r="BD17" s="33">
        <v>0</v>
      </c>
      <c r="BE17" s="33">
        <v>1.7241379310344827E-2</v>
      </c>
      <c r="BF17" s="33">
        <v>0.1206896551724138</v>
      </c>
      <c r="BG17" s="33">
        <v>0</v>
      </c>
      <c r="BH17" s="33">
        <v>8.6206896551724144E-2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3">
        <v>0.13793103448275862</v>
      </c>
      <c r="BP17" s="33">
        <v>1.7241379310344827E-2</v>
      </c>
      <c r="BQ17" s="33">
        <v>0</v>
      </c>
      <c r="BR17" s="33">
        <v>1.7241379310344827E-2</v>
      </c>
      <c r="BS17" s="33">
        <v>0</v>
      </c>
      <c r="BT17" s="33">
        <v>1.7241379310344827E-2</v>
      </c>
      <c r="BU17" s="33">
        <v>0</v>
      </c>
      <c r="BV17" s="33">
        <v>0</v>
      </c>
      <c r="BW17" s="33">
        <v>0</v>
      </c>
      <c r="BX17" s="33">
        <v>0</v>
      </c>
      <c r="BY17" s="33">
        <v>1.7241379310344827E-2</v>
      </c>
      <c r="BZ17" s="33">
        <v>0</v>
      </c>
      <c r="CA17" s="33">
        <v>0</v>
      </c>
      <c r="CB17" s="33">
        <v>0</v>
      </c>
      <c r="CC17" s="33">
        <v>0</v>
      </c>
      <c r="CD17" s="33">
        <v>0</v>
      </c>
      <c r="CE17" s="33">
        <v>0</v>
      </c>
      <c r="CF17" s="33">
        <v>0</v>
      </c>
      <c r="CG17" s="33">
        <v>0</v>
      </c>
      <c r="CH17" s="30"/>
      <c r="CI17" s="34">
        <v>17.310344827586206</v>
      </c>
      <c r="CJ17" s="191"/>
    </row>
    <row r="18" spans="1:97" s="36" customFormat="1" ht="20.25" customHeight="1" x14ac:dyDescent="0.4">
      <c r="A18" s="29" t="s">
        <v>464</v>
      </c>
      <c r="B18" s="30"/>
      <c r="C18" s="145">
        <f>VLOOKUP($A18,Sample!$B$2:$F$29,4)</f>
        <v>2.2029343084989206E-3</v>
      </c>
      <c r="D18" s="145">
        <f>VLOOKUP($A18,Sample!$B$2:$F$29,5)</f>
        <v>3.715897352051547E-4</v>
      </c>
      <c r="E18" s="138">
        <f>VLOOKUP($A18,Sample!$B$2:$F$29,2)</f>
        <v>50</v>
      </c>
      <c r="F18" s="160">
        <f t="shared" si="2"/>
        <v>252.94117647058823</v>
      </c>
      <c r="G18" s="30"/>
      <c r="H18" s="31">
        <f t="shared" ref="H18:I27" si="3">E18/SUM(E$17:E$27)</f>
        <v>2.2029343084989206E-3</v>
      </c>
      <c r="I18" s="31">
        <f t="shared" si="3"/>
        <v>1.8114912702210369E-3</v>
      </c>
      <c r="J18" s="30"/>
      <c r="K18" s="32">
        <v>5.0588235294117645</v>
      </c>
      <c r="L18" s="30"/>
      <c r="M18" s="31">
        <v>0.1744186046511628</v>
      </c>
      <c r="N18" s="31">
        <v>0.14534883720930233</v>
      </c>
      <c r="O18" s="31">
        <v>9.3023255813953487E-2</v>
      </c>
      <c r="P18" s="31">
        <v>6.3953488372093026E-2</v>
      </c>
      <c r="Q18" s="31">
        <v>4.0697674418604654E-2</v>
      </c>
      <c r="R18" s="31">
        <v>2.9069767441860468E-2</v>
      </c>
      <c r="S18" s="31">
        <v>1.1627906976744186E-2</v>
      </c>
      <c r="T18" s="31">
        <v>1.1627906976744186E-2</v>
      </c>
      <c r="U18" s="31">
        <v>0.20930232558139536</v>
      </c>
      <c r="V18" s="31">
        <v>0.19767441860465118</v>
      </c>
      <c r="W18" s="31">
        <v>1.1627906976744186E-2</v>
      </c>
      <c r="X18" s="31">
        <v>1.1627906976744186E-2</v>
      </c>
      <c r="Y18" s="30"/>
      <c r="Z18" s="31">
        <v>0.31976744186046513</v>
      </c>
      <c r="AA18" s="31">
        <v>0.56976744186046513</v>
      </c>
      <c r="AB18" s="31">
        <v>2.3255813953488372E-2</v>
      </c>
      <c r="AC18" s="31">
        <v>0.45930232558139539</v>
      </c>
      <c r="AD18" s="31">
        <v>0.54069767441860472</v>
      </c>
      <c r="AE18" s="30"/>
      <c r="AF18" s="33">
        <v>0.55172413793103448</v>
      </c>
      <c r="AG18" s="33">
        <v>0.5</v>
      </c>
      <c r="AH18" s="30"/>
      <c r="AI18" s="31">
        <v>0</v>
      </c>
      <c r="AJ18" s="31">
        <v>0.94117647058823528</v>
      </c>
      <c r="AK18" s="31">
        <v>5.8823529411764705E-2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0"/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0.61764705882352944</v>
      </c>
      <c r="BB18" s="33">
        <v>2.9411764705882353E-2</v>
      </c>
      <c r="BC18" s="33">
        <v>0</v>
      </c>
      <c r="BD18" s="33">
        <v>2.9411764705882353E-2</v>
      </c>
      <c r="BE18" s="33">
        <v>0.17647058823529413</v>
      </c>
      <c r="BF18" s="33">
        <v>8.8235294117647065E-2</v>
      </c>
      <c r="BG18" s="33">
        <v>0</v>
      </c>
      <c r="BH18" s="33">
        <v>5.8823529411764705E-2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3">
        <v>0</v>
      </c>
      <c r="BX18" s="33">
        <v>0</v>
      </c>
      <c r="BY18" s="33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0"/>
      <c r="CI18" s="34">
        <v>15.058823529411764</v>
      </c>
      <c r="CJ18" s="191"/>
    </row>
    <row r="19" spans="1:97" s="36" customFormat="1" ht="20.25" customHeight="1" x14ac:dyDescent="0.4">
      <c r="A19" s="29" t="s">
        <v>465</v>
      </c>
      <c r="B19" s="30"/>
      <c r="C19" s="145">
        <f>VLOOKUP($A19,Sample!$B$2:$F$29,4)</f>
        <v>5.5513944574172795E-2</v>
      </c>
      <c r="D19" s="145">
        <f>VLOOKUP($A19,Sample!$B$2:$F$29,5)</f>
        <v>9.3640613271698987E-3</v>
      </c>
      <c r="E19" s="138">
        <f>VLOOKUP($A19,Sample!$B$2:$F$29,2)</f>
        <v>1260</v>
      </c>
      <c r="F19" s="160">
        <f t="shared" si="2"/>
        <v>6972</v>
      </c>
      <c r="G19" s="30"/>
      <c r="H19" s="31">
        <f t="shared" si="3"/>
        <v>5.5513944574172795E-2</v>
      </c>
      <c r="I19" s="31">
        <f t="shared" si="3"/>
        <v>4.9931439839925158E-2</v>
      </c>
      <c r="J19" s="30"/>
      <c r="K19" s="32">
        <v>5.5333333333333332</v>
      </c>
      <c r="L19" s="30"/>
      <c r="M19" s="31">
        <v>0.17068273092369479</v>
      </c>
      <c r="N19" s="31">
        <v>0.11044176706827311</v>
      </c>
      <c r="O19" s="31">
        <v>8.4337349397590369E-2</v>
      </c>
      <c r="P19" s="31">
        <v>6.0240963855421686E-2</v>
      </c>
      <c r="Q19" s="31">
        <v>4.0160642570281124E-2</v>
      </c>
      <c r="R19" s="31">
        <v>2.0080321285140562E-2</v>
      </c>
      <c r="S19" s="31">
        <v>3.6144578313253017E-2</v>
      </c>
      <c r="T19" s="31">
        <v>2.0080321285140562E-2</v>
      </c>
      <c r="U19" s="31">
        <v>0.21686746987951808</v>
      </c>
      <c r="V19" s="31">
        <v>0.20281124497991967</v>
      </c>
      <c r="W19" s="31">
        <v>2.0080321285140562E-2</v>
      </c>
      <c r="X19" s="31">
        <v>1.8072289156626509E-2</v>
      </c>
      <c r="Y19" s="30"/>
      <c r="Z19" s="31">
        <v>0.28112449799196793</v>
      </c>
      <c r="AA19" s="31">
        <v>0.54216867469879515</v>
      </c>
      <c r="AB19" s="31">
        <v>3.8152610441767071E-2</v>
      </c>
      <c r="AC19" s="31">
        <v>0.43172690763052207</v>
      </c>
      <c r="AD19" s="31">
        <v>0.56827309236947787</v>
      </c>
      <c r="AE19" s="30"/>
      <c r="AF19" s="33">
        <v>0.79411764705882348</v>
      </c>
      <c r="AG19" s="33">
        <v>0.38235294117647056</v>
      </c>
      <c r="AH19" s="30"/>
      <c r="AI19" s="31">
        <v>0.21111111111111111</v>
      </c>
      <c r="AJ19" s="31">
        <v>0.5444444444444444</v>
      </c>
      <c r="AK19" s="31">
        <v>5.5555555555555552E-2</v>
      </c>
      <c r="AL19" s="31">
        <v>0.16666666666666666</v>
      </c>
      <c r="AM19" s="31">
        <v>2.2222222222222223E-2</v>
      </c>
      <c r="AN19" s="31">
        <v>0</v>
      </c>
      <c r="AO19" s="31">
        <v>0</v>
      </c>
      <c r="AP19" s="31">
        <v>0</v>
      </c>
      <c r="AQ19" s="30"/>
      <c r="AR19" s="33">
        <v>0</v>
      </c>
      <c r="AS19" s="33">
        <v>0</v>
      </c>
      <c r="AT19" s="33">
        <v>3.3333333333333333E-2</v>
      </c>
      <c r="AU19" s="33">
        <v>0</v>
      </c>
      <c r="AV19" s="33">
        <v>2.2222222222222223E-2</v>
      </c>
      <c r="AW19" s="33">
        <v>0.1111111111111111</v>
      </c>
      <c r="AX19" s="33">
        <v>4.4444444444444446E-2</v>
      </c>
      <c r="AY19" s="33">
        <v>0</v>
      </c>
      <c r="AZ19" s="33">
        <v>0</v>
      </c>
      <c r="BA19" s="33">
        <v>0</v>
      </c>
      <c r="BB19" s="33">
        <v>0.46666666666666667</v>
      </c>
      <c r="BC19" s="33">
        <v>0</v>
      </c>
      <c r="BD19" s="33">
        <v>1.1111111111111112E-2</v>
      </c>
      <c r="BE19" s="33">
        <v>1.1111111111111112E-2</v>
      </c>
      <c r="BF19" s="33">
        <v>5.5555555555555552E-2</v>
      </c>
      <c r="BG19" s="33">
        <v>0</v>
      </c>
      <c r="BH19" s="33">
        <v>3.3333333333333333E-2</v>
      </c>
      <c r="BI19" s="33">
        <v>2.2222222222222223E-2</v>
      </c>
      <c r="BJ19" s="33">
        <v>0</v>
      </c>
      <c r="BK19" s="33">
        <v>0</v>
      </c>
      <c r="BL19" s="33">
        <v>0</v>
      </c>
      <c r="BM19" s="33">
        <v>1.1111111111111112E-2</v>
      </c>
      <c r="BN19" s="33">
        <v>0</v>
      </c>
      <c r="BO19" s="33">
        <v>2.2222222222222223E-2</v>
      </c>
      <c r="BP19" s="33">
        <v>3.3333333333333333E-2</v>
      </c>
      <c r="BQ19" s="33">
        <v>0</v>
      </c>
      <c r="BR19" s="33">
        <v>0.1</v>
      </c>
      <c r="BS19" s="33">
        <v>0</v>
      </c>
      <c r="BT19" s="33">
        <v>0</v>
      </c>
      <c r="BU19" s="33">
        <v>0</v>
      </c>
      <c r="BV19" s="33">
        <v>2.2222222222222223E-2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0"/>
      <c r="CI19" s="34">
        <v>4.3370786516853936</v>
      </c>
      <c r="CJ19" s="191"/>
    </row>
    <row r="20" spans="1:97" s="36" customFormat="1" ht="20.25" customHeight="1" x14ac:dyDescent="0.4">
      <c r="A20" s="29" t="s">
        <v>466</v>
      </c>
      <c r="B20" s="30"/>
      <c r="C20" s="145">
        <f>VLOOKUP($A20,Sample!$B$2:$F$29,4)</f>
        <v>7.8865048244261354E-2</v>
      </c>
      <c r="D20" s="145">
        <f>VLOOKUP($A20,Sample!$B$2:$F$29,5)</f>
        <v>1.3302912520344538E-2</v>
      </c>
      <c r="E20" s="138">
        <f>VLOOKUP($A20,Sample!$B$2:$F$29,2)</f>
        <v>1790</v>
      </c>
      <c r="F20" s="160">
        <f t="shared" si="2"/>
        <v>14221.648351648351</v>
      </c>
      <c r="G20" s="30"/>
      <c r="H20" s="31">
        <f t="shared" si="3"/>
        <v>7.8865048244261354E-2</v>
      </c>
      <c r="I20" s="31">
        <f t="shared" si="3"/>
        <v>0.10185131656553363</v>
      </c>
      <c r="J20" s="30"/>
      <c r="K20" s="32">
        <v>7.9450549450549453</v>
      </c>
      <c r="L20" s="30"/>
      <c r="M20" s="31">
        <v>0.12863070539419086</v>
      </c>
      <c r="N20" s="31">
        <v>8.0221300138312579E-2</v>
      </c>
      <c r="O20" s="31">
        <v>8.8520055325034583E-2</v>
      </c>
      <c r="P20" s="31">
        <v>0.12448132780082988</v>
      </c>
      <c r="Q20" s="31">
        <v>5.6708160442600276E-2</v>
      </c>
      <c r="R20" s="31">
        <v>6.0857538035961271E-2</v>
      </c>
      <c r="S20" s="31">
        <v>2.2130013831258646E-2</v>
      </c>
      <c r="T20" s="31">
        <v>2.2130013831258646E-2</v>
      </c>
      <c r="U20" s="31">
        <v>0.20055325034578145</v>
      </c>
      <c r="V20" s="31">
        <v>0.20470262793914246</v>
      </c>
      <c r="W20" s="31">
        <v>5.5325034578146614E-3</v>
      </c>
      <c r="X20" s="31">
        <v>5.5325034578146614E-3</v>
      </c>
      <c r="Y20" s="30"/>
      <c r="Z20" s="31">
        <v>0.20885200553250344</v>
      </c>
      <c r="AA20" s="31">
        <v>0.58367911479944679</v>
      </c>
      <c r="AB20" s="31">
        <v>1.1065006915629323E-2</v>
      </c>
      <c r="AC20" s="31">
        <v>0.49792531120331951</v>
      </c>
      <c r="AD20" s="31">
        <v>0.50207468879668049</v>
      </c>
      <c r="AE20" s="30"/>
      <c r="AF20" s="33">
        <v>0.76666666666666672</v>
      </c>
      <c r="AG20" s="33">
        <v>0.5444444444444444</v>
      </c>
      <c r="AH20" s="30"/>
      <c r="AI20" s="31">
        <v>2.197802197802198E-2</v>
      </c>
      <c r="AJ20" s="31">
        <v>0.68131868131868134</v>
      </c>
      <c r="AK20" s="31">
        <v>0</v>
      </c>
      <c r="AL20" s="31">
        <v>0.2087912087912088</v>
      </c>
      <c r="AM20" s="31">
        <v>7.6923076923076927E-2</v>
      </c>
      <c r="AN20" s="31">
        <v>1.098901098901099E-2</v>
      </c>
      <c r="AO20" s="31">
        <v>0</v>
      </c>
      <c r="AP20" s="31">
        <v>0</v>
      </c>
      <c r="AQ20" s="30"/>
      <c r="AR20" s="33">
        <v>0</v>
      </c>
      <c r="AS20" s="33">
        <v>1.098901098901099E-2</v>
      </c>
      <c r="AT20" s="33">
        <v>1.098901098901099E-2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0.67032967032967028</v>
      </c>
      <c r="BC20" s="33">
        <v>0</v>
      </c>
      <c r="BD20" s="33">
        <v>0</v>
      </c>
      <c r="BE20" s="33">
        <v>0</v>
      </c>
      <c r="BF20" s="33">
        <v>1.098901098901099E-2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6.5934065934065936E-2</v>
      </c>
      <c r="BN20" s="33">
        <v>1.098901098901099E-2</v>
      </c>
      <c r="BO20" s="33">
        <v>0</v>
      </c>
      <c r="BP20" s="33">
        <v>4.3956043956043959E-2</v>
      </c>
      <c r="BQ20" s="33">
        <v>0</v>
      </c>
      <c r="BR20" s="33">
        <v>8.7912087912087919E-2</v>
      </c>
      <c r="BS20" s="33">
        <v>1.098901098901099E-2</v>
      </c>
      <c r="BT20" s="33">
        <v>1.098901098901099E-2</v>
      </c>
      <c r="BU20" s="33">
        <v>1.098901098901099E-2</v>
      </c>
      <c r="BV20" s="33">
        <v>1.098901098901099E-2</v>
      </c>
      <c r="BW20" s="33">
        <v>1.098901098901099E-2</v>
      </c>
      <c r="BX20" s="33">
        <v>2.197802197802198E-2</v>
      </c>
      <c r="BY20" s="33">
        <v>0</v>
      </c>
      <c r="BZ20" s="33">
        <v>0</v>
      </c>
      <c r="CA20" s="33">
        <v>0</v>
      </c>
      <c r="CB20" s="33">
        <v>1.098901098901099E-2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0"/>
      <c r="CI20" s="34">
        <v>48.054945054945058</v>
      </c>
      <c r="CJ20" s="191"/>
    </row>
    <row r="21" spans="1:97" s="36" customFormat="1" ht="20.25" customHeight="1" x14ac:dyDescent="0.4">
      <c r="A21" s="29" t="s">
        <v>470</v>
      </c>
      <c r="B21" s="30"/>
      <c r="C21" s="145">
        <f>VLOOKUP($A21,Sample!$B$2:$F$29,4)</f>
        <v>0.42142133321584352</v>
      </c>
      <c r="D21" s="145">
        <f>VLOOKUP($A21,Sample!$B$2:$F$29,5)</f>
        <v>7.1085116344746097E-2</v>
      </c>
      <c r="E21" s="138">
        <f>VLOOKUP($A21,Sample!$B$2:$F$29,2)</f>
        <v>9565</v>
      </c>
      <c r="F21" s="160">
        <f t="shared" si="2"/>
        <v>55435.860215053763</v>
      </c>
      <c r="G21" s="30"/>
      <c r="H21" s="31">
        <f t="shared" si="3"/>
        <v>0.42142133321584352</v>
      </c>
      <c r="I21" s="31">
        <f t="shared" si="3"/>
        <v>0.39701553633139092</v>
      </c>
      <c r="J21" s="30"/>
      <c r="K21" s="32">
        <v>5.795698924731183</v>
      </c>
      <c r="L21" s="30"/>
      <c r="M21" s="31">
        <v>9.8330241187384079E-2</v>
      </c>
      <c r="N21" s="31">
        <v>9.4619666048237488E-2</v>
      </c>
      <c r="O21" s="31">
        <v>7.9777365491651223E-2</v>
      </c>
      <c r="P21" s="31">
        <v>8.3487940630797799E-2</v>
      </c>
      <c r="Q21" s="31">
        <v>3.8961038961038974E-2</v>
      </c>
      <c r="R21" s="31">
        <v>3.8961038961038974E-2</v>
      </c>
      <c r="S21" s="31">
        <v>3.1539888682745834E-2</v>
      </c>
      <c r="T21" s="31">
        <v>2.0408163265306128E-2</v>
      </c>
      <c r="U21" s="31">
        <v>0.25046382189239341</v>
      </c>
      <c r="V21" s="31">
        <v>0.23933209647495371</v>
      </c>
      <c r="W21" s="31">
        <v>1.4842300556586276E-2</v>
      </c>
      <c r="X21" s="31">
        <v>9.2764378478664214E-3</v>
      </c>
      <c r="Y21" s="30"/>
      <c r="Z21" s="31">
        <v>0.19294990723562155</v>
      </c>
      <c r="AA21" s="31">
        <v>0.48608534322820041</v>
      </c>
      <c r="AB21" s="31">
        <v>2.4118738404452687E-2</v>
      </c>
      <c r="AC21" s="31">
        <v>0.48608534322820041</v>
      </c>
      <c r="AD21" s="31">
        <v>0.51391465677179959</v>
      </c>
      <c r="AE21" s="30"/>
      <c r="AF21" s="33">
        <v>0.76923076923076927</v>
      </c>
      <c r="AG21" s="33">
        <v>0.87912087912087911</v>
      </c>
      <c r="AH21" s="30"/>
      <c r="AI21" s="31">
        <v>3.2258064516129031E-2</v>
      </c>
      <c r="AJ21" s="31">
        <v>0.5053763440860215</v>
      </c>
      <c r="AK21" s="31">
        <v>0.10752688172043011</v>
      </c>
      <c r="AL21" s="31">
        <v>0.17204301075268819</v>
      </c>
      <c r="AM21" s="31">
        <v>0.17204301075268819</v>
      </c>
      <c r="AN21" s="31">
        <v>0</v>
      </c>
      <c r="AO21" s="31">
        <v>0</v>
      </c>
      <c r="AP21" s="31">
        <v>1.0752688172043012E-2</v>
      </c>
      <c r="AQ21" s="30"/>
      <c r="AR21" s="33">
        <v>0</v>
      </c>
      <c r="AS21" s="33">
        <v>0</v>
      </c>
      <c r="AT21" s="33">
        <v>1.0752688172043012E-2</v>
      </c>
      <c r="AU21" s="33">
        <v>0</v>
      </c>
      <c r="AV21" s="33">
        <v>2.1505376344086023E-2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0.38709677419354838</v>
      </c>
      <c r="BC21" s="33">
        <v>0</v>
      </c>
      <c r="BD21" s="33">
        <v>0</v>
      </c>
      <c r="BE21" s="33">
        <v>1.0752688172043012E-2</v>
      </c>
      <c r="BF21" s="33">
        <v>0.10752688172043011</v>
      </c>
      <c r="BG21" s="33">
        <v>0</v>
      </c>
      <c r="BH21" s="33">
        <v>6.4516129032258063E-2</v>
      </c>
      <c r="BI21" s="33">
        <v>0</v>
      </c>
      <c r="BJ21" s="33">
        <v>1.0752688172043012E-2</v>
      </c>
      <c r="BK21" s="33">
        <v>0</v>
      </c>
      <c r="BL21" s="33">
        <v>3.2258064516129031E-2</v>
      </c>
      <c r="BM21" s="33">
        <v>2.1505376344086023E-2</v>
      </c>
      <c r="BN21" s="33">
        <v>0</v>
      </c>
      <c r="BO21" s="33">
        <v>3.2258064516129031E-2</v>
      </c>
      <c r="BP21" s="33">
        <v>1.0752688172043012E-2</v>
      </c>
      <c r="BQ21" s="33">
        <v>0</v>
      </c>
      <c r="BR21" s="33">
        <v>0.10752688172043011</v>
      </c>
      <c r="BS21" s="33">
        <v>2.1505376344086023E-2</v>
      </c>
      <c r="BT21" s="33">
        <v>3.2258064516129031E-2</v>
      </c>
      <c r="BU21" s="33">
        <v>1.0752688172043012E-2</v>
      </c>
      <c r="BV21" s="33">
        <v>3.2258064516129031E-2</v>
      </c>
      <c r="BW21" s="33">
        <v>2.1505376344086023E-2</v>
      </c>
      <c r="BX21" s="33">
        <v>2.1505376344086023E-2</v>
      </c>
      <c r="BY21" s="33">
        <v>3.2258064516129031E-2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1.0752688172043012E-2</v>
      </c>
      <c r="CH21" s="30"/>
      <c r="CI21" s="34">
        <v>29.553846153846155</v>
      </c>
      <c r="CJ21" s="191"/>
    </row>
    <row r="22" spans="1:97" s="36" customFormat="1" ht="20.25" customHeight="1" x14ac:dyDescent="0.4">
      <c r="A22" s="29" t="s">
        <v>614</v>
      </c>
      <c r="B22" s="30"/>
      <c r="C22" s="145">
        <f>VLOOKUP($A22,Sample!$B$2:$F$29,4)</f>
        <v>3.828699828171124E-2</v>
      </c>
      <c r="D22" s="145">
        <f>VLOOKUP($A22,Sample!$B$2:$F$29,5)</f>
        <v>6.4582295978655889E-3</v>
      </c>
      <c r="E22" s="138">
        <f>VLOOKUP($A22,Sample!$B$2:$F$29,2)</f>
        <v>869</v>
      </c>
      <c r="F22" s="160">
        <f t="shared" si="2"/>
        <v>5483.6896551724139</v>
      </c>
      <c r="G22" s="30"/>
      <c r="H22" s="31">
        <f t="shared" si="3"/>
        <v>3.828699828171124E-2</v>
      </c>
      <c r="I22" s="31">
        <f t="shared" si="3"/>
        <v>3.9272593246996744E-2</v>
      </c>
      <c r="J22" s="30"/>
      <c r="K22" s="32">
        <v>6.3103448275862073</v>
      </c>
      <c r="L22" s="30"/>
      <c r="M22" s="31">
        <v>0.13114754098360656</v>
      </c>
      <c r="N22" s="31">
        <v>0.11111111111111112</v>
      </c>
      <c r="O22" s="31">
        <v>6.3752276867030971E-2</v>
      </c>
      <c r="P22" s="31">
        <v>7.6502732240437174E-2</v>
      </c>
      <c r="Q22" s="31">
        <v>3.8251366120218587E-2</v>
      </c>
      <c r="R22" s="31">
        <v>4.7358834244080154E-2</v>
      </c>
      <c r="S22" s="31">
        <v>3.096539162112933E-2</v>
      </c>
      <c r="T22" s="31">
        <v>2.3679417122040077E-2</v>
      </c>
      <c r="U22" s="31">
        <v>0.22586520947176686</v>
      </c>
      <c r="V22" s="31">
        <v>0.22768670309653916</v>
      </c>
      <c r="W22" s="31">
        <v>1.2750455373406194E-2</v>
      </c>
      <c r="X22" s="31">
        <v>1.092896174863388E-2</v>
      </c>
      <c r="Y22" s="30"/>
      <c r="Z22" s="31">
        <v>0.2422586520947177</v>
      </c>
      <c r="AA22" s="31">
        <v>0.5227686703096539</v>
      </c>
      <c r="AB22" s="31">
        <v>2.3679417122040074E-2</v>
      </c>
      <c r="AC22" s="31">
        <v>0.49726775956284147</v>
      </c>
      <c r="AD22" s="31">
        <v>0.50273224043715847</v>
      </c>
      <c r="AE22" s="30"/>
      <c r="AF22" s="33">
        <v>0.60215053763440862</v>
      </c>
      <c r="AG22" s="33">
        <v>0.61290322580645162</v>
      </c>
      <c r="AH22" s="30"/>
      <c r="AI22" s="31">
        <v>0</v>
      </c>
      <c r="AJ22" s="31">
        <v>0.13793103448275862</v>
      </c>
      <c r="AK22" s="31">
        <v>0.50574712643678166</v>
      </c>
      <c r="AL22" s="31">
        <v>0.31034482758620691</v>
      </c>
      <c r="AM22" s="31">
        <v>4.5977011494252873E-2</v>
      </c>
      <c r="AN22" s="31">
        <v>0</v>
      </c>
      <c r="AO22" s="31">
        <v>0</v>
      </c>
      <c r="AP22" s="31">
        <v>0</v>
      </c>
      <c r="AQ22" s="30"/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0.12643678160919541</v>
      </c>
      <c r="BC22" s="33">
        <v>0</v>
      </c>
      <c r="BD22" s="33">
        <v>0</v>
      </c>
      <c r="BE22" s="33">
        <v>0</v>
      </c>
      <c r="BF22" s="33">
        <v>1.1494252873563218E-2</v>
      </c>
      <c r="BG22" s="33">
        <v>0</v>
      </c>
      <c r="BH22" s="33">
        <v>0.19540229885057472</v>
      </c>
      <c r="BI22" s="33">
        <v>5.7471264367816091E-2</v>
      </c>
      <c r="BJ22" s="33">
        <v>2.2988505747126436E-2</v>
      </c>
      <c r="BK22" s="33">
        <v>1.1494252873563218E-2</v>
      </c>
      <c r="BL22" s="33">
        <v>0.21839080459770116</v>
      </c>
      <c r="BM22" s="33">
        <v>8.0459770114942528E-2</v>
      </c>
      <c r="BN22" s="33">
        <v>0.13793103448275862</v>
      </c>
      <c r="BO22" s="33">
        <v>0</v>
      </c>
      <c r="BP22" s="33">
        <v>0</v>
      </c>
      <c r="BQ22" s="33">
        <v>0</v>
      </c>
      <c r="BR22" s="33">
        <v>9.1954022988505746E-2</v>
      </c>
      <c r="BS22" s="33">
        <v>2.2988505747126436E-2</v>
      </c>
      <c r="BT22" s="33">
        <v>1.1494252873563218E-2</v>
      </c>
      <c r="BU22" s="33">
        <v>0</v>
      </c>
      <c r="BV22" s="33">
        <v>0</v>
      </c>
      <c r="BW22" s="33">
        <v>0</v>
      </c>
      <c r="BX22" s="33">
        <v>0</v>
      </c>
      <c r="BY22" s="33">
        <v>1.1494252873563218E-2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0"/>
      <c r="CI22" s="34">
        <v>16.540229885057471</v>
      </c>
      <c r="CJ22" s="191"/>
    </row>
    <row r="23" spans="1:97" s="36" customFormat="1" ht="20.25" customHeight="1" x14ac:dyDescent="0.4">
      <c r="A23" s="29" t="s">
        <v>467</v>
      </c>
      <c r="B23" s="30"/>
      <c r="C23" s="145">
        <f>VLOOKUP($A23,Sample!$B$2:$F$29,4)</f>
        <v>9.1642067233555103E-3</v>
      </c>
      <c r="D23" s="145">
        <f>VLOOKUP($A23,Sample!$B$2:$F$29,5)</f>
        <v>1.5458132984534434E-3</v>
      </c>
      <c r="E23" s="138">
        <f>VLOOKUP($A23,Sample!$B$2:$F$29,2)</f>
        <v>208</v>
      </c>
      <c r="F23" s="160">
        <f t="shared" si="2"/>
        <v>1208.2352941176471</v>
      </c>
      <c r="G23" s="30"/>
      <c r="H23" s="31">
        <f t="shared" si="3"/>
        <v>9.1642067233555103E-3</v>
      </c>
      <c r="I23" s="31">
        <f t="shared" si="3"/>
        <v>8.6530303931023483E-3</v>
      </c>
      <c r="J23" s="30"/>
      <c r="K23" s="32">
        <v>5.8088235294117645</v>
      </c>
      <c r="L23" s="30"/>
      <c r="M23" s="31">
        <v>0.11139240506329116</v>
      </c>
      <c r="N23" s="31">
        <v>0.10379746835443039</v>
      </c>
      <c r="O23" s="31">
        <v>8.6075949367088622E-2</v>
      </c>
      <c r="P23" s="31">
        <v>8.8607594936708875E-2</v>
      </c>
      <c r="Q23" s="31">
        <v>5.0632911392405076E-2</v>
      </c>
      <c r="R23" s="31">
        <v>3.0379746835443047E-2</v>
      </c>
      <c r="S23" s="31">
        <v>2.5316455696202538E-2</v>
      </c>
      <c r="T23" s="31">
        <v>1.2658227848101269E-2</v>
      </c>
      <c r="U23" s="31">
        <v>0.23037974683544307</v>
      </c>
      <c r="V23" s="31">
        <v>0.23797468354430384</v>
      </c>
      <c r="W23" s="31">
        <v>1.2658227848101269E-2</v>
      </c>
      <c r="X23" s="31">
        <v>1.0126582278481015E-2</v>
      </c>
      <c r="Y23" s="30"/>
      <c r="Z23" s="31">
        <v>0.21518987341772156</v>
      </c>
      <c r="AA23" s="31">
        <v>0.50886075949367093</v>
      </c>
      <c r="AB23" s="31">
        <v>2.2784810126582278E-2</v>
      </c>
      <c r="AC23" s="31">
        <v>0.48354430379746832</v>
      </c>
      <c r="AD23" s="31">
        <v>0.51645569620253162</v>
      </c>
      <c r="AE23" s="30"/>
      <c r="AF23" s="33">
        <v>0.71264367816091956</v>
      </c>
      <c r="AG23" s="33">
        <v>0.68965517241379315</v>
      </c>
      <c r="AH23" s="30"/>
      <c r="AI23" s="31">
        <v>0</v>
      </c>
      <c r="AJ23" s="31">
        <v>0.70588235294117652</v>
      </c>
      <c r="AK23" s="31">
        <v>8.8235294117647065E-2</v>
      </c>
      <c r="AL23" s="31">
        <v>5.8823529411764705E-2</v>
      </c>
      <c r="AM23" s="31">
        <v>2.9411764705882353E-2</v>
      </c>
      <c r="AN23" s="31">
        <v>0.11764705882352941</v>
      </c>
      <c r="AO23" s="31">
        <v>0</v>
      </c>
      <c r="AP23" s="31">
        <v>0</v>
      </c>
      <c r="AQ23" s="30"/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0.5</v>
      </c>
      <c r="BC23" s="33">
        <v>0</v>
      </c>
      <c r="BD23" s="33">
        <v>0</v>
      </c>
      <c r="BE23" s="33">
        <v>0</v>
      </c>
      <c r="BF23" s="33">
        <v>0.20588235294117646</v>
      </c>
      <c r="BG23" s="33">
        <v>0</v>
      </c>
      <c r="BH23" s="33">
        <v>1.4705882352941176E-2</v>
      </c>
      <c r="BI23" s="33">
        <v>1.4705882352941176E-2</v>
      </c>
      <c r="BJ23" s="33">
        <v>5.8823529411764705E-2</v>
      </c>
      <c r="BK23" s="33">
        <v>0</v>
      </c>
      <c r="BL23" s="33">
        <v>0</v>
      </c>
      <c r="BM23" s="33">
        <v>0</v>
      </c>
      <c r="BN23" s="33">
        <v>1.4705882352941176E-2</v>
      </c>
      <c r="BO23" s="33">
        <v>2.9411764705882353E-2</v>
      </c>
      <c r="BP23" s="33">
        <v>1.4705882352941176E-2</v>
      </c>
      <c r="BQ23" s="33">
        <v>0</v>
      </c>
      <c r="BR23" s="33">
        <v>0</v>
      </c>
      <c r="BS23" s="33">
        <v>0</v>
      </c>
      <c r="BT23" s="33">
        <v>1.4705882352941176E-2</v>
      </c>
      <c r="BU23" s="33">
        <v>0</v>
      </c>
      <c r="BV23" s="33">
        <v>1.4705882352941176E-2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1.4705882352941176E-2</v>
      </c>
      <c r="CC23" s="33">
        <v>0</v>
      </c>
      <c r="CD23" s="33">
        <v>0</v>
      </c>
      <c r="CE23" s="33">
        <v>0.10294117647058823</v>
      </c>
      <c r="CF23" s="33">
        <v>0</v>
      </c>
      <c r="CG23" s="33">
        <v>0</v>
      </c>
      <c r="CH23" s="30"/>
      <c r="CI23" s="34">
        <v>24.838235294117649</v>
      </c>
      <c r="CJ23" s="191"/>
    </row>
    <row r="24" spans="1:97" s="36" customFormat="1" ht="20.25" customHeight="1" x14ac:dyDescent="0.4">
      <c r="A24" s="29" t="s">
        <v>468</v>
      </c>
      <c r="B24" s="30"/>
      <c r="C24" s="145">
        <f>VLOOKUP($A24,Sample!$B$2:$F$29,4)</f>
        <v>7.397453407939375E-2</v>
      </c>
      <c r="D24" s="145">
        <f>VLOOKUP($A24,Sample!$B$2:$F$29,5)</f>
        <v>1.2477983308189094E-2</v>
      </c>
      <c r="E24" s="138">
        <f>VLOOKUP($A24,Sample!$B$2:$F$29,2)</f>
        <v>1679</v>
      </c>
      <c r="F24" s="160">
        <f t="shared" si="2"/>
        <v>10666.588235294117</v>
      </c>
      <c r="G24" s="30"/>
      <c r="H24" s="31">
        <f t="shared" si="3"/>
        <v>7.397453407939375E-2</v>
      </c>
      <c r="I24" s="31">
        <f t="shared" si="3"/>
        <v>7.6391008142260713E-2</v>
      </c>
      <c r="J24" s="30"/>
      <c r="K24" s="32">
        <v>6.3529411764705879</v>
      </c>
      <c r="L24" s="30"/>
      <c r="M24" s="31">
        <v>9.2592592592592615E-2</v>
      </c>
      <c r="N24" s="31">
        <v>9.4444444444444456E-2</v>
      </c>
      <c r="O24" s="31">
        <v>9.0740740740740747E-2</v>
      </c>
      <c r="P24" s="31">
        <v>0.10000000000000002</v>
      </c>
      <c r="Q24" s="31">
        <v>4.8148148148148162E-2</v>
      </c>
      <c r="R24" s="31">
        <v>4.2592592592592599E-2</v>
      </c>
      <c r="S24" s="31">
        <v>2.0370370370370375E-2</v>
      </c>
      <c r="T24" s="31">
        <v>2.4074074074074081E-2</v>
      </c>
      <c r="U24" s="31">
        <v>0.22037037037037041</v>
      </c>
      <c r="V24" s="31">
        <v>0.24629629629629635</v>
      </c>
      <c r="W24" s="31">
        <v>1.2962962962962966E-2</v>
      </c>
      <c r="X24" s="31">
        <v>7.4074074074074086E-3</v>
      </c>
      <c r="Y24" s="30"/>
      <c r="Z24" s="31">
        <v>0.18703703703703706</v>
      </c>
      <c r="AA24" s="31">
        <v>0.51296296296296295</v>
      </c>
      <c r="AB24" s="31">
        <v>2.0370370370370372E-2</v>
      </c>
      <c r="AC24" s="31">
        <v>0.51481481481481484</v>
      </c>
      <c r="AD24" s="31">
        <v>0.48518518518518522</v>
      </c>
      <c r="AE24" s="30"/>
      <c r="AF24" s="33">
        <v>0.69117647058823528</v>
      </c>
      <c r="AG24" s="33">
        <v>0.61764705882352944</v>
      </c>
      <c r="AH24" s="30"/>
      <c r="AI24" s="31">
        <v>0</v>
      </c>
      <c r="AJ24" s="31">
        <v>0.27058823529411763</v>
      </c>
      <c r="AK24" s="31">
        <v>0.6705882352941176</v>
      </c>
      <c r="AL24" s="31">
        <v>1.1764705882352941E-2</v>
      </c>
      <c r="AM24" s="31">
        <v>4.7058823529411764E-2</v>
      </c>
      <c r="AN24" s="31">
        <v>0</v>
      </c>
      <c r="AO24" s="31">
        <v>0</v>
      </c>
      <c r="AP24" s="31">
        <v>0</v>
      </c>
      <c r="AQ24" s="30"/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0.17647058823529413</v>
      </c>
      <c r="BC24" s="33">
        <v>0</v>
      </c>
      <c r="BD24" s="33">
        <v>0</v>
      </c>
      <c r="BE24" s="33">
        <v>0</v>
      </c>
      <c r="BF24" s="33">
        <v>9.4117647058823528E-2</v>
      </c>
      <c r="BG24" s="33">
        <v>1.1764705882352941E-2</v>
      </c>
      <c r="BH24" s="33">
        <v>5.8823529411764705E-2</v>
      </c>
      <c r="BI24" s="33">
        <v>3.5294117647058823E-2</v>
      </c>
      <c r="BJ24" s="33">
        <v>0.23529411764705882</v>
      </c>
      <c r="BK24" s="33">
        <v>0</v>
      </c>
      <c r="BL24" s="33">
        <v>0.32941176470588235</v>
      </c>
      <c r="BM24" s="33">
        <v>1.1764705882352941E-2</v>
      </c>
      <c r="BN24" s="33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1.1764705882352941E-2</v>
      </c>
      <c r="BW24" s="33">
        <v>0</v>
      </c>
      <c r="BX24" s="33">
        <v>0</v>
      </c>
      <c r="BY24" s="33">
        <v>2.3529411764705882E-2</v>
      </c>
      <c r="BZ24" s="33">
        <v>1.1764705882352941E-2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0"/>
      <c r="CI24" s="34">
        <v>6.406779661016949</v>
      </c>
      <c r="CJ24" s="191"/>
    </row>
    <row r="25" spans="1:97" s="42" customFormat="1" ht="7.5" customHeight="1" x14ac:dyDescent="0.4">
      <c r="A25" s="37"/>
      <c r="B25" s="38"/>
      <c r="C25" s="159"/>
      <c r="D25" s="159"/>
      <c r="E25" s="139"/>
      <c r="F25" s="161"/>
      <c r="G25" s="38"/>
      <c r="H25" s="39"/>
      <c r="I25" s="39"/>
      <c r="J25" s="38"/>
      <c r="K25" s="40"/>
      <c r="L25" s="38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8"/>
      <c r="Z25" s="39"/>
      <c r="AA25" s="39"/>
      <c r="AB25" s="39"/>
      <c r="AC25" s="39"/>
      <c r="AD25" s="39"/>
      <c r="AE25" s="38"/>
      <c r="AF25" s="30"/>
      <c r="AG25" s="30"/>
      <c r="AH25" s="38"/>
      <c r="AI25" s="39"/>
      <c r="AJ25" s="39"/>
      <c r="AK25" s="39"/>
      <c r="AL25" s="39"/>
      <c r="AM25" s="39"/>
      <c r="AN25" s="39"/>
      <c r="AO25" s="39"/>
      <c r="AP25" s="39"/>
      <c r="AQ25" s="38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8"/>
      <c r="CI25" s="41"/>
      <c r="CJ25" s="193"/>
      <c r="CK25" s="36"/>
      <c r="CL25" s="36"/>
      <c r="CM25" s="36"/>
      <c r="CN25" s="36"/>
      <c r="CO25" s="36"/>
      <c r="CP25" s="36"/>
      <c r="CQ25" s="36"/>
      <c r="CR25" s="36"/>
      <c r="CS25" s="36"/>
    </row>
    <row r="26" spans="1:97" s="36" customFormat="1" ht="20.25" customHeight="1" x14ac:dyDescent="0.4">
      <c r="A26" s="29" t="s">
        <v>127</v>
      </c>
      <c r="B26" s="30"/>
      <c r="C26" s="145">
        <f>VLOOKUP($A26,Sample!$B$2:$F$29,4)</f>
        <v>0.11314270608450457</v>
      </c>
      <c r="D26" s="145">
        <f>VLOOKUP($A26,Sample!$B$2:$F$29,5)</f>
        <v>1.9084848800136747E-2</v>
      </c>
      <c r="E26" s="138">
        <f>VLOOKUP($A26,Sample!$B$2:$F$29,2)</f>
        <v>2568</v>
      </c>
      <c r="F26" s="160">
        <f>E26*$K26</f>
        <v>16050</v>
      </c>
      <c r="G26" s="30"/>
      <c r="H26" s="31">
        <f t="shared" si="3"/>
        <v>0.11314270608450457</v>
      </c>
      <c r="I26" s="31">
        <f>F26/SUM(F$17:F$27)</f>
        <v>0.11494544025111858</v>
      </c>
      <c r="J26" s="30"/>
      <c r="K26" s="32">
        <v>6.25</v>
      </c>
      <c r="L26" s="30"/>
      <c r="M26" s="31">
        <v>6.9090909090909092E-2</v>
      </c>
      <c r="N26" s="31">
        <v>9.0909090909090912E-2</v>
      </c>
      <c r="O26" s="31">
        <v>9.0909090909090912E-2</v>
      </c>
      <c r="P26" s="31">
        <v>6.1818181818181814E-2</v>
      </c>
      <c r="Q26" s="31">
        <v>5.6363636363636366E-2</v>
      </c>
      <c r="R26" s="31">
        <v>5.6363636363636366E-2</v>
      </c>
      <c r="S26" s="31">
        <v>3.6363636363636362E-2</v>
      </c>
      <c r="T26" s="31">
        <v>1.2727272727272728E-2</v>
      </c>
      <c r="U26" s="31">
        <v>0.22181818181818183</v>
      </c>
      <c r="V26" s="31">
        <v>0.24909090909090911</v>
      </c>
      <c r="W26" s="31">
        <v>2.5454545454545455E-2</v>
      </c>
      <c r="X26" s="31">
        <v>2.9090909090909091E-2</v>
      </c>
      <c r="Y26" s="30"/>
      <c r="Z26" s="31">
        <v>0.16</v>
      </c>
      <c r="AA26" s="31">
        <v>0.47454545454545455</v>
      </c>
      <c r="AB26" s="31">
        <v>5.4545454545454543E-2</v>
      </c>
      <c r="AC26" s="31">
        <v>0.5</v>
      </c>
      <c r="AD26" s="31">
        <v>0.5</v>
      </c>
      <c r="AE26" s="30"/>
      <c r="AF26" s="33">
        <v>0.65027322404371579</v>
      </c>
      <c r="AG26" s="33">
        <v>0.68306010928961747</v>
      </c>
      <c r="AH26" s="30"/>
      <c r="AI26" s="31">
        <v>0</v>
      </c>
      <c r="AJ26" s="31">
        <v>0</v>
      </c>
      <c r="AK26" s="31">
        <v>0.96590909090909094</v>
      </c>
      <c r="AL26" s="31">
        <v>0</v>
      </c>
      <c r="AM26" s="31">
        <v>1.1363636363636364E-2</v>
      </c>
      <c r="AN26" s="31">
        <v>2.2727272727272728E-2</v>
      </c>
      <c r="AO26" s="31">
        <v>0</v>
      </c>
      <c r="AP26" s="31">
        <v>0</v>
      </c>
      <c r="AQ26" s="30"/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1.1363636363636364E-2</v>
      </c>
      <c r="BI26" s="33">
        <v>0.11363636363636363</v>
      </c>
      <c r="BJ26" s="33">
        <v>0.73863636363636365</v>
      </c>
      <c r="BK26" s="33">
        <v>6.8181818181818177E-2</v>
      </c>
      <c r="BL26" s="33">
        <v>3.4090909090909088E-2</v>
      </c>
      <c r="BM26" s="33">
        <v>0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1.1363636363636364E-2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1.1363636363636364E-2</v>
      </c>
      <c r="CD26" s="33">
        <v>0</v>
      </c>
      <c r="CE26" s="33">
        <v>1.1363636363636364E-2</v>
      </c>
      <c r="CF26" s="33">
        <v>0</v>
      </c>
      <c r="CG26" s="33">
        <v>0</v>
      </c>
      <c r="CH26" s="30"/>
      <c r="CI26" s="34">
        <v>9.545454545454545</v>
      </c>
      <c r="CJ26" s="191"/>
    </row>
    <row r="27" spans="1:97" s="36" customFormat="1" ht="20.25" customHeight="1" x14ac:dyDescent="0.4">
      <c r="A27" s="29" t="s">
        <v>126</v>
      </c>
      <c r="B27" s="30"/>
      <c r="C27" s="145">
        <f>VLOOKUP($A27,Sample!$B$2:$F$29,4)</f>
        <v>0.20055513944574171</v>
      </c>
      <c r="D27" s="145">
        <f>VLOOKUP($A27,Sample!$B$2:$F$29,5)</f>
        <v>3.3829529493077284E-2</v>
      </c>
      <c r="E27" s="138">
        <f>VLOOKUP($A27,Sample!$B$2:$F$29,2)</f>
        <v>4552</v>
      </c>
      <c r="F27" s="160">
        <f>E27*$K27</f>
        <v>28557.810526315789</v>
      </c>
      <c r="G27" s="30"/>
      <c r="H27" s="31">
        <f t="shared" si="3"/>
        <v>0.20055513944574171</v>
      </c>
      <c r="I27" s="31">
        <f>F27/SUM(F$17:F$27)</f>
        <v>0.20452274788507147</v>
      </c>
      <c r="J27" s="30"/>
      <c r="K27" s="32">
        <v>6.2736842105263158</v>
      </c>
      <c r="L27" s="30"/>
      <c r="M27" s="31">
        <v>0.1174496644295302</v>
      </c>
      <c r="N27" s="31">
        <v>8.724832214765102E-2</v>
      </c>
      <c r="O27" s="31">
        <v>7.2147651006711416E-2</v>
      </c>
      <c r="P27" s="31">
        <v>8.557046979865772E-2</v>
      </c>
      <c r="Q27" s="31">
        <v>5.3691275167785234E-2</v>
      </c>
      <c r="R27" s="31">
        <v>6.0402684563758392E-2</v>
      </c>
      <c r="S27" s="31">
        <v>3.1879194630872486E-2</v>
      </c>
      <c r="T27" s="31">
        <v>3.8590604026845637E-2</v>
      </c>
      <c r="U27" s="31">
        <v>0.20973154362416108</v>
      </c>
      <c r="V27" s="31">
        <v>0.21812080536912754</v>
      </c>
      <c r="W27" s="31">
        <v>1.1744966442953019E-2</v>
      </c>
      <c r="X27" s="31">
        <v>1.3422818791946308E-2</v>
      </c>
      <c r="Y27" s="30"/>
      <c r="Z27" s="31">
        <v>0.20469798657718122</v>
      </c>
      <c r="AA27" s="31">
        <v>0.54697986577181212</v>
      </c>
      <c r="AB27" s="31">
        <v>2.5167785234899327E-2</v>
      </c>
      <c r="AC27" s="31">
        <v>0.50335570469798663</v>
      </c>
      <c r="AD27" s="31">
        <v>0.49664429530201343</v>
      </c>
      <c r="AE27" s="30"/>
      <c r="AF27" s="33">
        <v>0.63636363636363635</v>
      </c>
      <c r="AG27" s="33">
        <v>0.67045454545454541</v>
      </c>
      <c r="AH27" s="30"/>
      <c r="AI27" s="31">
        <v>0</v>
      </c>
      <c r="AJ27" s="31">
        <v>0</v>
      </c>
      <c r="AK27" s="31">
        <v>1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0"/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3.1578947368421054E-2</v>
      </c>
      <c r="BI27" s="33">
        <v>6.3157894736842107E-2</v>
      </c>
      <c r="BJ27" s="33">
        <v>0.51578947368421058</v>
      </c>
      <c r="BK27" s="33">
        <v>1.0526315789473684E-2</v>
      </c>
      <c r="BL27" s="33">
        <v>0.37894736842105264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0"/>
      <c r="CI27" s="34">
        <v>6.3684210526315788</v>
      </c>
      <c r="CJ27" s="191"/>
    </row>
    <row r="28" spans="1:97" s="42" customFormat="1" ht="7.5" hidden="1" customHeight="1" x14ac:dyDescent="0.4">
      <c r="A28" s="37"/>
      <c r="B28" s="38"/>
      <c r="C28" s="139"/>
      <c r="D28" s="139"/>
      <c r="E28" s="139"/>
      <c r="F28" s="161"/>
      <c r="G28" s="38"/>
      <c r="H28" s="43"/>
      <c r="I28" s="43"/>
      <c r="J28" s="38"/>
      <c r="L28" s="38"/>
      <c r="Y28" s="38"/>
      <c r="Z28" s="39"/>
      <c r="AA28" s="39"/>
      <c r="AB28" s="39"/>
      <c r="AC28" s="39"/>
      <c r="AD28" s="39"/>
      <c r="AE28" s="38"/>
      <c r="AH28" s="38"/>
      <c r="AI28" s="39"/>
      <c r="AJ28" s="39"/>
      <c r="AK28" s="39"/>
      <c r="AL28" s="39"/>
      <c r="AM28" s="39"/>
      <c r="AN28" s="39"/>
      <c r="AO28" s="39"/>
      <c r="AP28" s="39"/>
      <c r="AQ28" s="38"/>
      <c r="CH28" s="38"/>
      <c r="CJ28" s="193"/>
      <c r="CK28" s="36"/>
      <c r="CL28" s="36"/>
      <c r="CM28" s="36"/>
      <c r="CN28" s="36"/>
      <c r="CO28" s="36"/>
      <c r="CP28" s="36"/>
      <c r="CQ28" s="36"/>
      <c r="CR28" s="36"/>
      <c r="CS28" s="36"/>
    </row>
    <row r="29" spans="1:97" s="56" customFormat="1" ht="20.25" hidden="1" customHeight="1" x14ac:dyDescent="0.4">
      <c r="A29" s="49" t="s">
        <v>457</v>
      </c>
      <c r="B29" s="38"/>
      <c r="C29" s="140"/>
      <c r="D29" s="140"/>
      <c r="E29" s="140"/>
      <c r="F29" s="164"/>
      <c r="G29" s="38"/>
      <c r="H29" s="50">
        <v>0.50366327311245807</v>
      </c>
      <c r="I29" s="50">
        <v>0.50366327311245807</v>
      </c>
      <c r="J29" s="38"/>
      <c r="K29" s="51">
        <v>5.8151204277492949</v>
      </c>
      <c r="L29" s="38"/>
      <c r="M29" s="50">
        <v>0.10828937364917307</v>
      </c>
      <c r="N29" s="50">
        <v>0.10380081125607932</v>
      </c>
      <c r="O29" s="50">
        <v>8.4815820578733839E-2</v>
      </c>
      <c r="P29" s="50">
        <v>7.4419189797240756E-2</v>
      </c>
      <c r="Q29" s="50">
        <v>4.7544347765777914E-2</v>
      </c>
      <c r="R29" s="50">
        <v>4.976782978024525E-2</v>
      </c>
      <c r="S29" s="50">
        <v>2.8805959334754699E-2</v>
      </c>
      <c r="T29" s="50">
        <v>3.4075462912221605E-2</v>
      </c>
      <c r="U29" s="50">
        <v>0.22595351196179453</v>
      </c>
      <c r="V29" s="50">
        <v>0.2189016003945958</v>
      </c>
      <c r="W29" s="50">
        <v>9.921565492850044E-3</v>
      </c>
      <c r="X29" s="50">
        <v>1.3704527076533109E-2</v>
      </c>
      <c r="Y29" s="38"/>
      <c r="Z29" s="50">
        <v>0.21209018490525239</v>
      </c>
      <c r="AA29" s="50">
        <v>0.5315187950742265</v>
      </c>
      <c r="AB29" s="50">
        <v>2.3626092569383146E-2</v>
      </c>
      <c r="AC29" s="50">
        <v>0.49466942121691587</v>
      </c>
      <c r="AD29" s="50">
        <v>0.50533057878308407</v>
      </c>
      <c r="AE29" s="38"/>
      <c r="AF29" s="52">
        <v>0.64793662318705636</v>
      </c>
      <c r="AG29" s="52">
        <v>0.57171904878453639</v>
      </c>
      <c r="AH29" s="38"/>
      <c r="AI29" s="50">
        <v>0.99014677252173378</v>
      </c>
      <c r="AJ29" s="50">
        <v>2.5311914650452821E-3</v>
      </c>
      <c r="AK29" s="50">
        <v>0</v>
      </c>
      <c r="AL29" s="50">
        <v>7.3220360132210116E-3</v>
      </c>
      <c r="AM29" s="50">
        <v>0</v>
      </c>
      <c r="AN29" s="50">
        <v>0</v>
      </c>
      <c r="AO29" s="50">
        <v>0</v>
      </c>
      <c r="AP29" s="50">
        <v>0</v>
      </c>
      <c r="AQ29" s="38"/>
      <c r="AR29" s="52">
        <v>1.8018576876922546E-2</v>
      </c>
      <c r="AS29" s="52">
        <v>0</v>
      </c>
      <c r="AT29" s="52">
        <v>1.0063368408813441E-2</v>
      </c>
      <c r="AU29" s="52">
        <v>3.1824925245785706E-3</v>
      </c>
      <c r="AV29" s="52">
        <v>0.13447798925807611</v>
      </c>
      <c r="AW29" s="52">
        <v>0</v>
      </c>
      <c r="AX29" s="52">
        <v>0.75862669222821255</v>
      </c>
      <c r="AY29" s="52">
        <v>4.5046442192306357E-2</v>
      </c>
      <c r="AZ29" s="52">
        <v>2.0731211032824239E-2</v>
      </c>
      <c r="BA29" s="52">
        <v>0</v>
      </c>
      <c r="BB29" s="52">
        <v>2.5311914650452821E-3</v>
      </c>
      <c r="BC29" s="52">
        <v>0</v>
      </c>
      <c r="BD29" s="52">
        <v>0</v>
      </c>
      <c r="BE29" s="52">
        <v>0</v>
      </c>
      <c r="BF29" s="52">
        <v>0</v>
      </c>
      <c r="BG29" s="52">
        <v>0</v>
      </c>
      <c r="BH29" s="52">
        <v>0</v>
      </c>
      <c r="BI29" s="52">
        <v>0</v>
      </c>
      <c r="BJ29" s="52">
        <v>0</v>
      </c>
      <c r="BK29" s="52">
        <v>0</v>
      </c>
      <c r="BL29" s="52">
        <v>0</v>
      </c>
      <c r="BM29" s="52">
        <v>4.7908445481757295E-3</v>
      </c>
      <c r="BN29" s="52">
        <v>0</v>
      </c>
      <c r="BO29" s="52">
        <v>0</v>
      </c>
      <c r="BP29" s="52">
        <v>0</v>
      </c>
      <c r="BQ29" s="52">
        <v>0</v>
      </c>
      <c r="BR29" s="52">
        <v>2.5311914650452821E-3</v>
      </c>
      <c r="BS29" s="52">
        <v>0</v>
      </c>
      <c r="BT29" s="52">
        <v>0</v>
      </c>
      <c r="BU29" s="52">
        <v>0</v>
      </c>
      <c r="BV29" s="52">
        <v>0</v>
      </c>
      <c r="BW29" s="52">
        <v>0</v>
      </c>
      <c r="BX29" s="52">
        <v>0</v>
      </c>
      <c r="BY29" s="52">
        <v>0</v>
      </c>
      <c r="BZ29" s="52">
        <v>0</v>
      </c>
      <c r="CA29" s="52">
        <v>0</v>
      </c>
      <c r="CB29" s="52">
        <v>0</v>
      </c>
      <c r="CC29" s="52">
        <v>0</v>
      </c>
      <c r="CD29" s="52">
        <v>0</v>
      </c>
      <c r="CE29" s="52">
        <v>0</v>
      </c>
      <c r="CF29" s="52">
        <v>0</v>
      </c>
      <c r="CG29" s="52">
        <v>0</v>
      </c>
      <c r="CH29" s="38"/>
      <c r="CI29" s="53">
        <v>6.8852135882239986</v>
      </c>
      <c r="CJ29" s="193"/>
      <c r="CK29" s="55"/>
      <c r="CL29" s="55"/>
      <c r="CM29" s="55"/>
      <c r="CN29" s="55"/>
      <c r="CO29" s="55"/>
      <c r="CP29" s="55"/>
      <c r="CQ29" s="55"/>
      <c r="CR29" s="55"/>
      <c r="CS29" s="55"/>
    </row>
    <row r="30" spans="1:97" s="56" customFormat="1" ht="20.25" hidden="1" customHeight="1" x14ac:dyDescent="0.4">
      <c r="A30" s="49" t="s">
        <v>469</v>
      </c>
      <c r="B30" s="38"/>
      <c r="C30" s="140"/>
      <c r="D30" s="140"/>
      <c r="E30" s="140"/>
      <c r="F30" s="164"/>
      <c r="G30" s="38"/>
      <c r="H30" s="50">
        <v>0.14463308421114576</v>
      </c>
      <c r="I30" s="50">
        <v>0.14463308421114576</v>
      </c>
      <c r="J30" s="38"/>
      <c r="K30" s="51">
        <v>6.1047298048075858</v>
      </c>
      <c r="L30" s="38"/>
      <c r="M30" s="50">
        <v>9.0242014243927873E-2</v>
      </c>
      <c r="N30" s="50">
        <v>7.9958193355277069E-2</v>
      </c>
      <c r="O30" s="50">
        <v>0.10024423343572181</v>
      </c>
      <c r="P30" s="50">
        <v>8.9355695659784393E-2</v>
      </c>
      <c r="Q30" s="50">
        <v>6.1885239673906113E-2</v>
      </c>
      <c r="R30" s="50">
        <v>6.2119907754620167E-2</v>
      </c>
      <c r="S30" s="50">
        <v>2.4647232576947963E-2</v>
      </c>
      <c r="T30" s="50">
        <v>3.2365964945453914E-2</v>
      </c>
      <c r="U30" s="50">
        <v>0.21851448693667178</v>
      </c>
      <c r="V30" s="50">
        <v>0.22362119716889006</v>
      </c>
      <c r="W30" s="50">
        <v>8.5346505284352239E-3</v>
      </c>
      <c r="X30" s="50">
        <v>8.5111837203638175E-3</v>
      </c>
      <c r="Y30" s="38"/>
      <c r="Z30" s="50">
        <v>0.17020020759920496</v>
      </c>
      <c r="AA30" s="50">
        <v>0.54081848164563917</v>
      </c>
      <c r="AB30" s="50">
        <v>1.704583424879904E-2</v>
      </c>
      <c r="AC30" s="50">
        <v>0.49593214260438934</v>
      </c>
      <c r="AD30" s="50">
        <v>0.50406785739561066</v>
      </c>
      <c r="AE30" s="38"/>
      <c r="AF30" s="52">
        <v>0.57126955003447444</v>
      </c>
      <c r="AG30" s="52">
        <v>0.69620697324167236</v>
      </c>
      <c r="AH30" s="38"/>
      <c r="AI30" s="50">
        <v>0.98388894770602775</v>
      </c>
      <c r="AJ30" s="50">
        <v>0</v>
      </c>
      <c r="AK30" s="50">
        <v>0</v>
      </c>
      <c r="AL30" s="50">
        <v>1.6111052293972212E-2</v>
      </c>
      <c r="AM30" s="50">
        <v>0</v>
      </c>
      <c r="AN30" s="50">
        <v>0</v>
      </c>
      <c r="AO30" s="50">
        <v>0</v>
      </c>
      <c r="AP30" s="50">
        <v>0</v>
      </c>
      <c r="AQ30" s="38"/>
      <c r="AR30" s="52">
        <v>1.9945500002676815E-2</v>
      </c>
      <c r="AS30" s="52">
        <v>0</v>
      </c>
      <c r="AT30" s="52">
        <v>0.17490710078741037</v>
      </c>
      <c r="AU30" s="52">
        <v>0</v>
      </c>
      <c r="AV30" s="52">
        <v>0.42462044644721353</v>
      </c>
      <c r="AW30" s="52">
        <v>4.2962806117259229E-2</v>
      </c>
      <c r="AX30" s="52">
        <v>0.31109636858614126</v>
      </c>
      <c r="AY30" s="52">
        <v>5.3703507646574037E-3</v>
      </c>
      <c r="AZ30" s="52">
        <v>4.9863750006692038E-3</v>
      </c>
      <c r="BA30" s="52">
        <v>0</v>
      </c>
      <c r="BB30" s="52">
        <v>0</v>
      </c>
      <c r="BC30" s="52">
        <v>0</v>
      </c>
      <c r="BD30" s="52">
        <v>0</v>
      </c>
      <c r="BE30" s="52">
        <v>0</v>
      </c>
      <c r="BF30" s="52">
        <v>0</v>
      </c>
      <c r="BG30" s="52">
        <v>0</v>
      </c>
      <c r="BH30" s="52">
        <v>0</v>
      </c>
      <c r="BI30" s="52">
        <v>0</v>
      </c>
      <c r="BJ30" s="52">
        <v>0</v>
      </c>
      <c r="BK30" s="52">
        <v>0</v>
      </c>
      <c r="BL30" s="52">
        <v>0</v>
      </c>
      <c r="BM30" s="52">
        <v>0</v>
      </c>
      <c r="BN30" s="52">
        <v>0</v>
      </c>
      <c r="BO30" s="52">
        <v>0</v>
      </c>
      <c r="BP30" s="52">
        <v>1.6111052293972212E-2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v>0</v>
      </c>
      <c r="CC30" s="52">
        <v>0</v>
      </c>
      <c r="CD30" s="52">
        <v>0</v>
      </c>
      <c r="CE30" s="52">
        <v>0</v>
      </c>
      <c r="CF30" s="52">
        <v>0</v>
      </c>
      <c r="CG30" s="52">
        <v>0</v>
      </c>
      <c r="CH30" s="38"/>
      <c r="CI30" s="53">
        <v>11.272627685788214</v>
      </c>
      <c r="CJ30" s="193"/>
      <c r="CK30" s="55"/>
      <c r="CL30" s="55"/>
      <c r="CM30" s="55"/>
      <c r="CN30" s="55"/>
      <c r="CO30" s="55"/>
      <c r="CP30" s="55"/>
      <c r="CQ30" s="55"/>
      <c r="CR30" s="55"/>
      <c r="CS30" s="55"/>
    </row>
    <row r="31" spans="1:97" s="56" customFormat="1" ht="20.25" hidden="1" customHeight="1" x14ac:dyDescent="0.4">
      <c r="A31" s="49" t="s">
        <v>459</v>
      </c>
      <c r="B31" s="38"/>
      <c r="C31" s="140"/>
      <c r="D31" s="140"/>
      <c r="E31" s="140"/>
      <c r="F31" s="164"/>
      <c r="G31" s="38"/>
      <c r="H31" s="50">
        <v>0.18075089742835285</v>
      </c>
      <c r="I31" s="50">
        <v>0.18075089742835285</v>
      </c>
      <c r="J31" s="38"/>
      <c r="K31" s="51">
        <v>4.8265291601136102</v>
      </c>
      <c r="L31" s="38"/>
      <c r="M31" s="50">
        <v>8.7989775989308572E-2</v>
      </c>
      <c r="N31" s="50">
        <v>6.334043490051143E-2</v>
      </c>
      <c r="O31" s="50">
        <v>6.9389249889100113E-2</v>
      </c>
      <c r="P31" s="50">
        <v>6.7358667444070486E-2</v>
      </c>
      <c r="Q31" s="50">
        <v>4.4307380782796335E-2</v>
      </c>
      <c r="R31" s="50">
        <v>3.9928030057581269E-2</v>
      </c>
      <c r="S31" s="50">
        <v>3.7610113663592931E-2</v>
      </c>
      <c r="T31" s="50">
        <v>2.5715494611427553E-2</v>
      </c>
      <c r="U31" s="50">
        <v>0.26142915509499992</v>
      </c>
      <c r="V31" s="50">
        <v>0.25148731610520991</v>
      </c>
      <c r="W31" s="50">
        <v>2.1885504438755643E-2</v>
      </c>
      <c r="X31" s="50">
        <v>2.9558877022645945E-2</v>
      </c>
      <c r="Y31" s="38"/>
      <c r="Z31" s="50">
        <v>0.15133021088982002</v>
      </c>
      <c r="AA31" s="50">
        <v>0.43563914733838865</v>
      </c>
      <c r="AB31" s="50">
        <v>5.1444381461401574E-2</v>
      </c>
      <c r="AC31" s="50">
        <v>0.47738882014144651</v>
      </c>
      <c r="AD31" s="50">
        <v>0.52261117985855343</v>
      </c>
      <c r="AE31" s="38"/>
      <c r="AF31" s="52">
        <v>0.50085012682305807</v>
      </c>
      <c r="AG31" s="52">
        <v>0.60003386050129193</v>
      </c>
      <c r="AH31" s="38"/>
      <c r="AI31" s="50">
        <v>0.49331264464546376</v>
      </c>
      <c r="AJ31" s="50">
        <v>0.36869473823096105</v>
      </c>
      <c r="AK31" s="50">
        <v>5.3138904715394212E-3</v>
      </c>
      <c r="AL31" s="50">
        <v>8.4229737238334629E-2</v>
      </c>
      <c r="AM31" s="50">
        <v>3.8203016560705017E-2</v>
      </c>
      <c r="AN31" s="50">
        <v>8.3830686979059019E-3</v>
      </c>
      <c r="AO31" s="50">
        <v>1.8629041550902005E-3</v>
      </c>
      <c r="AP31" s="50">
        <v>0</v>
      </c>
      <c r="AQ31" s="38"/>
      <c r="AR31" s="52">
        <v>0</v>
      </c>
      <c r="AS31" s="52">
        <v>0</v>
      </c>
      <c r="AT31" s="52">
        <v>0.28747088788591618</v>
      </c>
      <c r="AU31" s="52">
        <v>0</v>
      </c>
      <c r="AV31" s="52">
        <v>0.18710572911229401</v>
      </c>
      <c r="AW31" s="52">
        <v>0</v>
      </c>
      <c r="AX31" s="52">
        <v>9.3145207754510026E-4</v>
      </c>
      <c r="AY31" s="52">
        <v>5.3138904715394212E-3</v>
      </c>
      <c r="AZ31" s="52">
        <v>1.2490685098169044E-2</v>
      </c>
      <c r="BA31" s="52">
        <v>5.710669894398555E-3</v>
      </c>
      <c r="BB31" s="52">
        <v>0.26350056227645585</v>
      </c>
      <c r="BC31" s="52">
        <v>0</v>
      </c>
      <c r="BD31" s="52">
        <v>7.6622985216954122E-3</v>
      </c>
      <c r="BE31" s="52">
        <v>3.7258083101804011E-3</v>
      </c>
      <c r="BF31" s="52">
        <v>8.8095399228230828E-2</v>
      </c>
      <c r="BG31" s="52">
        <v>0</v>
      </c>
      <c r="BH31" s="52">
        <v>5.3138904715394212E-3</v>
      </c>
      <c r="BI31" s="52">
        <v>0</v>
      </c>
      <c r="BJ31" s="52">
        <v>0</v>
      </c>
      <c r="BK31" s="52">
        <v>0</v>
      </c>
      <c r="BL31" s="52">
        <v>0</v>
      </c>
      <c r="BM31" s="52">
        <v>1.0627780943078842E-2</v>
      </c>
      <c r="BN31" s="52">
        <v>0</v>
      </c>
      <c r="BO31" s="52">
        <v>4.1471721128496231E-3</v>
      </c>
      <c r="BP31" s="52">
        <v>1.1208750001029243E-2</v>
      </c>
      <c r="BQ31" s="52">
        <v>3.1005032968545202E-3</v>
      </c>
      <c r="BR31" s="52">
        <v>5.5145530884522405E-2</v>
      </c>
      <c r="BS31" s="52">
        <v>9.3145207754510026E-4</v>
      </c>
      <c r="BT31" s="52">
        <v>1.142133978879711E-3</v>
      </c>
      <c r="BU31" s="52">
        <v>0</v>
      </c>
      <c r="BV31" s="52">
        <v>4.6572603877255009E-3</v>
      </c>
      <c r="BW31" s="52">
        <v>9.3145207754510026E-4</v>
      </c>
      <c r="BX31" s="52">
        <v>2.68149097288292E-2</v>
      </c>
      <c r="BY31" s="52">
        <v>1.8629041550902005E-3</v>
      </c>
      <c r="BZ31" s="52">
        <v>9.3145207754510026E-4</v>
      </c>
      <c r="CA31" s="52">
        <v>9.3145207754510026E-4</v>
      </c>
      <c r="CB31" s="52">
        <v>0</v>
      </c>
      <c r="CC31" s="52">
        <v>1.8629041550902005E-3</v>
      </c>
      <c r="CD31" s="52">
        <v>9.3145207754510026E-4</v>
      </c>
      <c r="CE31" s="52">
        <v>5.5887124652706016E-3</v>
      </c>
      <c r="CF31" s="52">
        <v>1.8629041550902005E-3</v>
      </c>
      <c r="CG31" s="52">
        <v>0</v>
      </c>
      <c r="CH31" s="38"/>
      <c r="CI31" s="53">
        <v>20.518540513980806</v>
      </c>
      <c r="CJ31" s="193"/>
      <c r="CK31" s="55"/>
      <c r="CL31" s="55"/>
      <c r="CM31" s="55"/>
      <c r="CN31" s="55"/>
      <c r="CO31" s="55"/>
      <c r="CP31" s="55"/>
      <c r="CQ31" s="55"/>
      <c r="CR31" s="55"/>
      <c r="CS31" s="55"/>
    </row>
    <row r="32" spans="1:97" s="56" customFormat="1" ht="20.25" hidden="1" customHeight="1" x14ac:dyDescent="0.4">
      <c r="A32" s="49" t="s">
        <v>470</v>
      </c>
      <c r="B32" s="38"/>
      <c r="C32" s="140"/>
      <c r="D32" s="140"/>
      <c r="E32" s="140"/>
      <c r="F32" s="164"/>
      <c r="G32" s="38"/>
      <c r="H32" s="50">
        <v>0.11795298063908669</v>
      </c>
      <c r="I32" s="50">
        <v>0.11795298063908669</v>
      </c>
      <c r="J32" s="38"/>
      <c r="K32" s="51">
        <v>6.1047020923049002</v>
      </c>
      <c r="L32" s="38"/>
      <c r="M32" s="50">
        <v>0.11050337680727118</v>
      </c>
      <c r="N32" s="50">
        <v>9.575507305673675E-2</v>
      </c>
      <c r="O32" s="50">
        <v>8.1657847425205654E-2</v>
      </c>
      <c r="P32" s="50">
        <v>8.7532670679364821E-2</v>
      </c>
      <c r="Q32" s="50">
        <v>4.20990439568181E-2</v>
      </c>
      <c r="R32" s="50">
        <v>4.0628646360837906E-2</v>
      </c>
      <c r="S32" s="50">
        <v>2.9249778133825222E-2</v>
      </c>
      <c r="T32" s="50">
        <v>2.0838485522771934E-2</v>
      </c>
      <c r="U32" s="50">
        <v>0.23644355949206028</v>
      </c>
      <c r="V32" s="50">
        <v>0.23204745687246706</v>
      </c>
      <c r="W32" s="50">
        <v>1.3766124450545522E-2</v>
      </c>
      <c r="X32" s="50">
        <v>9.4779372420957728E-3</v>
      </c>
      <c r="Y32" s="38"/>
      <c r="Z32" s="50">
        <v>0.20625844986400793</v>
      </c>
      <c r="AA32" s="50">
        <v>0.50826492194283146</v>
      </c>
      <c r="AB32" s="50">
        <v>2.3244061692641291E-2</v>
      </c>
      <c r="AC32" s="50">
        <v>0.48628026973427418</v>
      </c>
      <c r="AD32" s="50">
        <v>0.51371973026572582</v>
      </c>
      <c r="AE32" s="38"/>
      <c r="AF32" s="52">
        <v>0.74873642615577218</v>
      </c>
      <c r="AG32" s="52">
        <v>0.74671970532564691</v>
      </c>
      <c r="AH32" s="38"/>
      <c r="AI32" s="50">
        <v>4.1104527128411894E-2</v>
      </c>
      <c r="AJ32" s="50">
        <v>0.49265596546434087</v>
      </c>
      <c r="AK32" s="50">
        <v>0.16997495765423984</v>
      </c>
      <c r="AL32" s="50">
        <v>0.16399813755586268</v>
      </c>
      <c r="AM32" s="50">
        <v>0.12242635515803481</v>
      </c>
      <c r="AN32" s="50">
        <v>3.407220267397453E-3</v>
      </c>
      <c r="AO32" s="50">
        <v>0</v>
      </c>
      <c r="AP32" s="50">
        <v>6.432836771712417E-3</v>
      </c>
      <c r="AQ32" s="38"/>
      <c r="AR32" s="52">
        <v>0</v>
      </c>
      <c r="AS32" s="52">
        <v>1.3308799089902926E-3</v>
      </c>
      <c r="AT32" s="52">
        <v>1.0808564696358118E-2</v>
      </c>
      <c r="AU32" s="52">
        <v>0</v>
      </c>
      <c r="AV32" s="52">
        <v>1.5035352657718638E-2</v>
      </c>
      <c r="AW32" s="52">
        <v>1.0009712948327832E-2</v>
      </c>
      <c r="AX32" s="52">
        <v>3.9200169170170137E-3</v>
      </c>
      <c r="AY32" s="52">
        <v>0</v>
      </c>
      <c r="AZ32" s="52">
        <v>0</v>
      </c>
      <c r="BA32" s="52">
        <v>7.0489187255819074E-3</v>
      </c>
      <c r="BB32" s="52">
        <v>0.38827125209165281</v>
      </c>
      <c r="BC32" s="52">
        <v>2.0967065578529726E-4</v>
      </c>
      <c r="BD32" s="52">
        <v>1.2108316978178863E-3</v>
      </c>
      <c r="BE32" s="52">
        <v>9.531653107597007E-3</v>
      </c>
      <c r="BF32" s="52">
        <v>8.6383639185906025E-2</v>
      </c>
      <c r="BG32" s="52">
        <v>1.1951796621361361E-3</v>
      </c>
      <c r="BH32" s="52">
        <v>6.0717776591551732E-2</v>
      </c>
      <c r="BI32" s="52">
        <v>8.9895750780124538E-3</v>
      </c>
      <c r="BJ32" s="52">
        <v>3.2732262491270696E-2</v>
      </c>
      <c r="BK32" s="52">
        <v>6.7883114881598793E-4</v>
      </c>
      <c r="BL32" s="52">
        <v>6.5661332682452833E-2</v>
      </c>
      <c r="BM32" s="52">
        <v>2.7673119602576245E-2</v>
      </c>
      <c r="BN32" s="52">
        <v>9.736396239583044E-3</v>
      </c>
      <c r="BO32" s="52">
        <v>2.3245298453744626E-2</v>
      </c>
      <c r="BP32" s="52">
        <v>1.4851076312344594E-2</v>
      </c>
      <c r="BQ32" s="52">
        <v>0</v>
      </c>
      <c r="BR32" s="52">
        <v>8.849224694761415E-2</v>
      </c>
      <c r="BS32" s="52">
        <v>1.5554215750047102E-2</v>
      </c>
      <c r="BT32" s="52">
        <v>2.1777434573529719E-2</v>
      </c>
      <c r="BU32" s="52">
        <v>7.7637166807027098E-3</v>
      </c>
      <c r="BV32" s="52">
        <v>2.3834450233787777E-2</v>
      </c>
      <c r="BW32" s="52">
        <v>1.4196553452415127E-2</v>
      </c>
      <c r="BX32" s="52">
        <v>1.552743336140542E-2</v>
      </c>
      <c r="BY32" s="52">
        <v>2.2577371444010806E-2</v>
      </c>
      <c r="BZ32" s="52">
        <v>1.1951796621361361E-3</v>
      </c>
      <c r="CA32" s="52">
        <v>0</v>
      </c>
      <c r="CB32" s="52">
        <v>1.5904224537911878E-3</v>
      </c>
      <c r="CC32" s="52">
        <v>0</v>
      </c>
      <c r="CD32" s="52">
        <v>0</v>
      </c>
      <c r="CE32" s="52">
        <v>1.8167978136062655E-3</v>
      </c>
      <c r="CF32" s="52">
        <v>0</v>
      </c>
      <c r="CG32" s="52">
        <v>6.432836771712417E-3</v>
      </c>
      <c r="CH32" s="38"/>
      <c r="CI32" s="53">
        <v>26.290690620023145</v>
      </c>
      <c r="CJ32" s="193"/>
      <c r="CK32" s="55"/>
      <c r="CL32" s="55"/>
      <c r="CM32" s="55"/>
      <c r="CN32" s="55"/>
      <c r="CO32" s="55"/>
      <c r="CP32" s="55"/>
      <c r="CQ32" s="55"/>
      <c r="CR32" s="55"/>
      <c r="CS32" s="55"/>
    </row>
    <row r="33" spans="1:97" s="56" customFormat="1" ht="20.25" hidden="1" customHeight="1" x14ac:dyDescent="0.4">
      <c r="A33" s="49" t="s">
        <v>471</v>
      </c>
      <c r="B33" s="38"/>
      <c r="C33" s="140"/>
      <c r="D33" s="140"/>
      <c r="E33" s="140"/>
      <c r="F33" s="164"/>
      <c r="G33" s="38"/>
      <c r="H33" s="50">
        <v>5.2999764608956626E-2</v>
      </c>
      <c r="I33" s="50">
        <v>5.2999764608956626E-2</v>
      </c>
      <c r="J33" s="38"/>
      <c r="K33" s="51">
        <v>6.2652427042623913</v>
      </c>
      <c r="L33" s="38"/>
      <c r="M33" s="50">
        <v>0.10021367779391896</v>
      </c>
      <c r="N33" s="50">
        <v>8.8553090250271083E-2</v>
      </c>
      <c r="O33" s="50">
        <v>7.8834587532639319E-2</v>
      </c>
      <c r="P33" s="50">
        <v>7.7104699426157775E-2</v>
      </c>
      <c r="Q33" s="50">
        <v>5.4643755882697889E-2</v>
      </c>
      <c r="R33" s="50">
        <v>5.8963090423867576E-2</v>
      </c>
      <c r="S33" s="50">
        <v>3.3477535556582082E-2</v>
      </c>
      <c r="T33" s="50">
        <v>2.937241738183478E-2</v>
      </c>
      <c r="U33" s="50">
        <v>0.21403945297631172</v>
      </c>
      <c r="V33" s="50">
        <v>0.22915914351729338</v>
      </c>
      <c r="W33" s="50">
        <v>1.6631322987265218E-2</v>
      </c>
      <c r="X33" s="50">
        <v>1.9007226271160249E-2</v>
      </c>
      <c r="Y33" s="38"/>
      <c r="Z33" s="50">
        <v>0.18876676804419004</v>
      </c>
      <c r="AA33" s="50">
        <v>0.52116285424796949</v>
      </c>
      <c r="AB33" s="50">
        <v>3.563854925842546E-2</v>
      </c>
      <c r="AC33" s="50">
        <v>0.50215966727058481</v>
      </c>
      <c r="AD33" s="50">
        <v>0.49784033272941519</v>
      </c>
      <c r="AE33" s="38"/>
      <c r="AF33" s="52">
        <v>0.6413212798282365</v>
      </c>
      <c r="AG33" s="52">
        <v>0.67494740984433932</v>
      </c>
      <c r="AH33" s="38"/>
      <c r="AI33" s="50">
        <v>0</v>
      </c>
      <c r="AJ33" s="50">
        <v>0</v>
      </c>
      <c r="AK33" s="50">
        <v>0.98784934704435057</v>
      </c>
      <c r="AL33" s="50">
        <v>0</v>
      </c>
      <c r="AM33" s="50">
        <v>4.0502176518831621E-3</v>
      </c>
      <c r="AN33" s="50">
        <v>8.1004353037663242E-3</v>
      </c>
      <c r="AO33" s="50">
        <v>0</v>
      </c>
      <c r="AP33" s="50">
        <v>0</v>
      </c>
      <c r="AQ33" s="38"/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  <c r="AY33" s="52">
        <v>0</v>
      </c>
      <c r="AZ33" s="52">
        <v>0</v>
      </c>
      <c r="BA33" s="52">
        <v>0</v>
      </c>
      <c r="BB33" s="52">
        <v>0</v>
      </c>
      <c r="BC33" s="52">
        <v>0</v>
      </c>
      <c r="BD33" s="52">
        <v>0</v>
      </c>
      <c r="BE33" s="52">
        <v>0</v>
      </c>
      <c r="BF33" s="52">
        <v>0</v>
      </c>
      <c r="BG33" s="52">
        <v>0</v>
      </c>
      <c r="BH33" s="52">
        <v>2.4373823335071008E-2</v>
      </c>
      <c r="BI33" s="52">
        <v>8.1149387885207314E-2</v>
      </c>
      <c r="BJ33" s="52">
        <v>0.59521637353114043</v>
      </c>
      <c r="BK33" s="52">
        <v>3.1075841139028254E-2</v>
      </c>
      <c r="BL33" s="52">
        <v>0.25603392115390361</v>
      </c>
      <c r="BM33" s="52">
        <v>0</v>
      </c>
      <c r="BN33" s="52">
        <v>0</v>
      </c>
      <c r="BO33" s="52">
        <v>0</v>
      </c>
      <c r="BP33" s="52">
        <v>0</v>
      </c>
      <c r="BQ33" s="52">
        <v>0</v>
      </c>
      <c r="BR33" s="52">
        <v>0</v>
      </c>
      <c r="BS33" s="52">
        <v>0</v>
      </c>
      <c r="BT33" s="52">
        <v>0</v>
      </c>
      <c r="BU33" s="52">
        <v>4.0502176518831621E-3</v>
      </c>
      <c r="BV33" s="52">
        <v>0</v>
      </c>
      <c r="BW33" s="52">
        <v>0</v>
      </c>
      <c r="BX33" s="52">
        <v>0</v>
      </c>
      <c r="BY33" s="52">
        <v>0</v>
      </c>
      <c r="BZ33" s="52">
        <v>0</v>
      </c>
      <c r="CA33" s="52">
        <v>0</v>
      </c>
      <c r="CB33" s="52">
        <v>0</v>
      </c>
      <c r="CC33" s="52">
        <v>4.0502176518831621E-3</v>
      </c>
      <c r="CD33" s="52">
        <v>0</v>
      </c>
      <c r="CE33" s="52">
        <v>4.0502176518831621E-3</v>
      </c>
      <c r="CF33" s="52">
        <v>0</v>
      </c>
      <c r="CG33" s="52">
        <v>0</v>
      </c>
      <c r="CH33" s="38"/>
      <c r="CI33" s="53">
        <v>7.5007766403580716</v>
      </c>
      <c r="CJ33" s="193"/>
      <c r="CK33" s="55"/>
      <c r="CL33" s="55"/>
      <c r="CM33" s="55"/>
      <c r="CN33" s="55"/>
      <c r="CO33" s="55"/>
      <c r="CP33" s="55"/>
      <c r="CQ33" s="55"/>
      <c r="CR33" s="55"/>
      <c r="CS33" s="55"/>
    </row>
    <row r="34" spans="1:97" s="57" customFormat="1" ht="7.5" customHeight="1" x14ac:dyDescent="0.4">
      <c r="A34" s="17"/>
      <c r="C34" s="137"/>
      <c r="D34" s="137"/>
      <c r="E34" s="137"/>
      <c r="F34" s="165"/>
      <c r="H34" s="58"/>
      <c r="I34" s="58"/>
      <c r="Z34" s="44"/>
      <c r="AA34" s="44"/>
      <c r="AB34" s="44"/>
      <c r="AC34" s="44"/>
      <c r="AD34" s="44"/>
      <c r="CJ34" s="196"/>
      <c r="CK34" s="55"/>
      <c r="CL34" s="55"/>
      <c r="CM34" s="55"/>
      <c r="CN34" s="55"/>
      <c r="CO34" s="55"/>
      <c r="CP34" s="55"/>
      <c r="CQ34" s="55"/>
      <c r="CR34" s="55"/>
      <c r="CS34" s="55"/>
    </row>
    <row r="35" spans="1:97" s="64" customFormat="1" ht="20.25" customHeight="1" x14ac:dyDescent="0.4">
      <c r="A35" s="59" t="s">
        <v>480</v>
      </c>
      <c r="B35" s="38"/>
      <c r="C35" s="141"/>
      <c r="D35" s="141"/>
      <c r="E35" s="141">
        <f>SUM(E4:E10)</f>
        <v>84813</v>
      </c>
      <c r="F35" s="163">
        <f>SUM(F4:F10)</f>
        <v>500744.22527130082</v>
      </c>
      <c r="G35" s="38"/>
      <c r="H35" s="60">
        <f>E35/E$39</f>
        <v>0.63031280423909575</v>
      </c>
      <c r="I35" s="60">
        <f>F35/F$39</f>
        <v>0.65089360849584466</v>
      </c>
      <c r="J35" s="38"/>
      <c r="K35" s="61">
        <f>SUM(K4*$C4,K5*$C5,K6*$C6,K7*$C7,K9*$C9,K10*$C10)</f>
        <v>5.904097547207396</v>
      </c>
      <c r="L35" s="38"/>
      <c r="M35" s="62">
        <f>SUM(M4*$I4,M5*$I5,M6*$I6,M7*$I7,M9*$I9,M10*$I10)</f>
        <v>0.10153943030063474</v>
      </c>
      <c r="N35" s="62">
        <f t="shared" ref="N35:X35" si="4">SUM(N4*$I4,N5*$I5,N6*$I6,N7*$I7,N9*$I9,N10*$I10)</f>
        <v>9.7730924093947458E-2</v>
      </c>
      <c r="O35" s="62">
        <f t="shared" si="4"/>
        <v>8.8975957996151447E-2</v>
      </c>
      <c r="P35" s="62">
        <f t="shared" si="4"/>
        <v>7.6047497530149721E-2</v>
      </c>
      <c r="Q35" s="62">
        <f t="shared" si="4"/>
        <v>5.3217941847616773E-2</v>
      </c>
      <c r="R35" s="62">
        <f t="shared" si="4"/>
        <v>5.228718837439679E-2</v>
      </c>
      <c r="S35" s="62">
        <f t="shared" si="4"/>
        <v>3.0095297797354245E-2</v>
      </c>
      <c r="T35" s="62">
        <f t="shared" si="4"/>
        <v>3.3117474717658663E-2</v>
      </c>
      <c r="U35" s="62">
        <f t="shared" si="4"/>
        <v>0.22555105163330802</v>
      </c>
      <c r="V35" s="62">
        <f t="shared" si="4"/>
        <v>0.21914345807683949</v>
      </c>
      <c r="W35" s="62">
        <f t="shared" si="4"/>
        <v>1.0264669556567596E-2</v>
      </c>
      <c r="X35" s="62">
        <f t="shared" si="4"/>
        <v>1.2029108075375062E-2</v>
      </c>
      <c r="Y35" s="38"/>
      <c r="Z35" s="62">
        <f>SUM(Z4*$I4,Z5*$I5,Z6*$I6,Z7*$I7,Z9*$I9,Z10*$I10)</f>
        <v>0.19927035439458218</v>
      </c>
      <c r="AA35" s="62">
        <f t="shared" ref="AA35:AD35" si="5">SUM(AA4*$I4,AA5*$I5,AA6*$I6,AA7*$I7,AA9*$I9,AA10*$I10)</f>
        <v>0.53301171265790981</v>
      </c>
      <c r="AB35" s="62">
        <f t="shared" si="5"/>
        <v>2.2293777631942655E-2</v>
      </c>
      <c r="AC35" s="62">
        <f t="shared" si="5"/>
        <v>0.49035565086836719</v>
      </c>
      <c r="AD35" s="62">
        <f t="shared" si="5"/>
        <v>0.50964434913163281</v>
      </c>
      <c r="AE35" s="38"/>
      <c r="AF35" s="62">
        <f>SUM(AF4*$I4,AF5*$I5,AF6*$I6,AF7*$I7,AF9*$I9,AF10*$I10)</f>
        <v>0.63111434901721108</v>
      </c>
      <c r="AG35" s="62">
        <f>SUM(AG4*$I4,AG5*$I5,AG6*$I6,AG7*$I7,AG9*$I9,AG10*$I10)</f>
        <v>0.58861981668818686</v>
      </c>
      <c r="AH35" s="38"/>
      <c r="AI35" s="62">
        <f>SUM(AI4*$I4,AI5*$I5,AI6*$I6,AI7*$I7,AI9*$I9,AI10*$I10)</f>
        <v>0.98683846168052236</v>
      </c>
      <c r="AJ35" s="62">
        <f t="shared" ref="AJ35:AP35" si="6">SUM(AJ4*$I4,AJ5*$I5,AJ6*$I6,AJ7*$I7,AJ9*$I9,AJ10*$I10)</f>
        <v>2.9790248188401309E-3</v>
      </c>
      <c r="AK35" s="62">
        <f t="shared" si="6"/>
        <v>0</v>
      </c>
      <c r="AL35" s="62">
        <f t="shared" si="6"/>
        <v>1.0182513500637438E-2</v>
      </c>
      <c r="AM35" s="62">
        <f t="shared" si="6"/>
        <v>0</v>
      </c>
      <c r="AN35" s="62">
        <f t="shared" si="6"/>
        <v>0</v>
      </c>
      <c r="AO35" s="62">
        <f t="shared" si="6"/>
        <v>0</v>
      </c>
      <c r="AP35" s="62">
        <f t="shared" si="6"/>
        <v>0</v>
      </c>
      <c r="AQ35" s="38"/>
      <c r="AR35" s="62">
        <f>SUM(AR4*$I4,AR5*$I5,AR6*$I6,AR7*$I7,AR9*$I9,AR10*$I10)</f>
        <v>1.7081236048720357E-2</v>
      </c>
      <c r="AS35" s="62">
        <f t="shared" ref="AS35:CG35" si="7">SUM(AS4*$I4,AS5*$I5,AS6*$I6,AS7*$I7,AS9*$I9,AS10*$I10)</f>
        <v>0</v>
      </c>
      <c r="AT35" s="62">
        <f t="shared" si="7"/>
        <v>4.7249260034483404E-2</v>
      </c>
      <c r="AU35" s="62">
        <f t="shared" si="7"/>
        <v>2.0757905515850603E-3</v>
      </c>
      <c r="AV35" s="62">
        <f t="shared" si="7"/>
        <v>0.20506587947842342</v>
      </c>
      <c r="AW35" s="62">
        <f t="shared" si="7"/>
        <v>6.8546767861044104E-3</v>
      </c>
      <c r="AX35" s="62">
        <f t="shared" si="7"/>
        <v>0.65192564622399907</v>
      </c>
      <c r="AY35" s="62">
        <f t="shared" si="7"/>
        <v>3.2412806958254096E-2</v>
      </c>
      <c r="AZ35" s="62">
        <f t="shared" si="7"/>
        <v>2.4173165598952599E-2</v>
      </c>
      <c r="BA35" s="62">
        <f t="shared" si="7"/>
        <v>0</v>
      </c>
      <c r="BB35" s="62">
        <f t="shared" si="7"/>
        <v>2.9790248188401309E-3</v>
      </c>
      <c r="BC35" s="62">
        <f t="shared" si="7"/>
        <v>0</v>
      </c>
      <c r="BD35" s="62">
        <f t="shared" si="7"/>
        <v>0</v>
      </c>
      <c r="BE35" s="62">
        <f t="shared" si="7"/>
        <v>0</v>
      </c>
      <c r="BF35" s="62">
        <f t="shared" si="7"/>
        <v>0</v>
      </c>
      <c r="BG35" s="62">
        <f t="shared" si="7"/>
        <v>0</v>
      </c>
      <c r="BH35" s="62">
        <f t="shared" si="7"/>
        <v>0</v>
      </c>
      <c r="BI35" s="62">
        <f t="shared" si="7"/>
        <v>0</v>
      </c>
      <c r="BJ35" s="62">
        <f t="shared" si="7"/>
        <v>0</v>
      </c>
      <c r="BK35" s="62">
        <f t="shared" si="7"/>
        <v>0</v>
      </c>
      <c r="BL35" s="62">
        <f t="shared" si="7"/>
        <v>0</v>
      </c>
      <c r="BM35" s="62">
        <f t="shared" si="7"/>
        <v>4.6329848870081524E-3</v>
      </c>
      <c r="BN35" s="62">
        <f t="shared" si="7"/>
        <v>0</v>
      </c>
      <c r="BO35" s="62">
        <f t="shared" si="7"/>
        <v>0</v>
      </c>
      <c r="BP35" s="62">
        <f t="shared" si="7"/>
        <v>2.5705037947891542E-3</v>
      </c>
      <c r="BQ35" s="62">
        <f t="shared" si="7"/>
        <v>0</v>
      </c>
      <c r="BR35" s="62">
        <f t="shared" si="7"/>
        <v>2.9790248188401309E-3</v>
      </c>
      <c r="BS35" s="62">
        <f t="shared" si="7"/>
        <v>0</v>
      </c>
      <c r="BT35" s="62">
        <f t="shared" si="7"/>
        <v>0</v>
      </c>
      <c r="BU35" s="62">
        <f t="shared" si="7"/>
        <v>0</v>
      </c>
      <c r="BV35" s="62">
        <f t="shared" si="7"/>
        <v>0</v>
      </c>
      <c r="BW35" s="62">
        <f t="shared" si="7"/>
        <v>0</v>
      </c>
      <c r="BX35" s="62">
        <f t="shared" si="7"/>
        <v>0</v>
      </c>
      <c r="BY35" s="62">
        <f t="shared" si="7"/>
        <v>0</v>
      </c>
      <c r="BZ35" s="62">
        <f t="shared" si="7"/>
        <v>0</v>
      </c>
      <c r="CA35" s="62">
        <f t="shared" si="7"/>
        <v>0</v>
      </c>
      <c r="CB35" s="62">
        <f t="shared" si="7"/>
        <v>0</v>
      </c>
      <c r="CC35" s="62">
        <f t="shared" si="7"/>
        <v>0</v>
      </c>
      <c r="CD35" s="62">
        <f t="shared" si="7"/>
        <v>0</v>
      </c>
      <c r="CE35" s="62">
        <f t="shared" si="7"/>
        <v>0</v>
      </c>
      <c r="CF35" s="62">
        <f t="shared" si="7"/>
        <v>0</v>
      </c>
      <c r="CG35" s="62">
        <f t="shared" si="7"/>
        <v>0</v>
      </c>
      <c r="CH35" s="38"/>
      <c r="CI35" s="63">
        <f t="shared" ref="CI35" si="8">SUM(CI4*$I4,CI5*$I5,CI6*$I6,CI7*$I7,CI9*$I9,CI10*$I10)</f>
        <v>7.3038349980286386</v>
      </c>
      <c r="CJ35" s="193"/>
      <c r="CK35" s="55"/>
      <c r="CL35" s="55"/>
      <c r="CM35" s="55"/>
      <c r="CN35" s="55"/>
      <c r="CO35" s="55"/>
      <c r="CP35" s="55"/>
      <c r="CQ35" s="55"/>
      <c r="CR35" s="55"/>
      <c r="CS35" s="55"/>
    </row>
    <row r="36" spans="1:97" s="64" customFormat="1" ht="20.25" customHeight="1" x14ac:dyDescent="0.4">
      <c r="A36" s="59" t="s">
        <v>459</v>
      </c>
      <c r="B36" s="38"/>
      <c r="C36" s="141"/>
      <c r="D36" s="141"/>
      <c r="E36" s="141">
        <f>SUM(E12:E15)</f>
        <v>27047</v>
      </c>
      <c r="F36" s="163">
        <f>SUM(F12:F15)</f>
        <v>128942.39791695947</v>
      </c>
      <c r="G36" s="38"/>
      <c r="H36" s="60">
        <f t="shared" ref="H36:I37" si="9">E36/E$39</f>
        <v>0.20100775136187637</v>
      </c>
      <c r="I36" s="60">
        <f t="shared" si="9"/>
        <v>0.16760609195803539</v>
      </c>
      <c r="J36" s="38"/>
      <c r="K36" s="61">
        <f>SUM(K12*$C12,K13*$C13,K14*$C14,K15*$C15)</f>
        <v>4.7673456544888335</v>
      </c>
      <c r="L36" s="38"/>
      <c r="M36" s="62">
        <f>SUM(M12*$I12,M13*$I13,M14*$I14,M15*$I15)</f>
        <v>8.5223113868082567E-2</v>
      </c>
      <c r="N36" s="62">
        <f t="shared" ref="N36:X36" si="10">SUM(N12*$I12,N13*$I13,N14*$I14,N15*$I15)</f>
        <v>6.0342372658173646E-2</v>
      </c>
      <c r="O36" s="62">
        <f t="shared" si="10"/>
        <v>6.7381106923046635E-2</v>
      </c>
      <c r="P36" s="62">
        <f t="shared" si="10"/>
        <v>6.6567005815360153E-2</v>
      </c>
      <c r="Q36" s="62">
        <f t="shared" si="10"/>
        <v>4.4340281480803302E-2</v>
      </c>
      <c r="R36" s="62">
        <f t="shared" si="10"/>
        <v>3.9744133737054245E-2</v>
      </c>
      <c r="S36" s="62">
        <f t="shared" si="10"/>
        <v>3.8006653324259572E-2</v>
      </c>
      <c r="T36" s="62">
        <f t="shared" si="10"/>
        <v>2.5810537215949631E-2</v>
      </c>
      <c r="U36" s="62">
        <f t="shared" si="10"/>
        <v>0.26473713119480535</v>
      </c>
      <c r="V36" s="62">
        <f t="shared" si="10"/>
        <v>0.25399617992495394</v>
      </c>
      <c r="W36" s="62">
        <f t="shared" si="10"/>
        <v>2.2752767139168E-2</v>
      </c>
      <c r="X36" s="62">
        <f t="shared" si="10"/>
        <v>3.1098716718343099E-2</v>
      </c>
      <c r="Y36" s="38"/>
      <c r="Z36" s="62">
        <f>SUM(Z12*$I12,Z13*$I13,Z14*$I14,Z15*$I15)</f>
        <v>0.1455654865262562</v>
      </c>
      <c r="AA36" s="62">
        <f t="shared" ref="AA36:AD36" si="11">SUM(AA12*$I12,AA13*$I13,AA14*$I14,AA15*$I15)</f>
        <v>0.42741520502272973</v>
      </c>
      <c r="AB36" s="62">
        <f t="shared" si="11"/>
        <v>5.3851483857511082E-2</v>
      </c>
      <c r="AC36" s="62">
        <f t="shared" si="11"/>
        <v>0.47755894606983468</v>
      </c>
      <c r="AD36" s="62">
        <f t="shared" si="11"/>
        <v>0.52244105393016527</v>
      </c>
      <c r="AE36" s="38"/>
      <c r="AF36" s="62">
        <f>SUM(AF12*$I12,AF13*$I13,AF14*$I14,AF15*$I15)</f>
        <v>0.49697741488273173</v>
      </c>
      <c r="AG36" s="62">
        <f>SUM(AG12*$I12,AG13*$I13,AG14*$I14,AG15*$I15)</f>
        <v>0.59967268980412103</v>
      </c>
      <c r="AH36" s="38"/>
      <c r="AI36" s="62">
        <f>SUM(AI12*$I12,AI13*$I13,AI14*$I14,AI15*$I15)</f>
        <v>0.52673209826604739</v>
      </c>
      <c r="AJ36" s="62">
        <f t="shared" ref="AJ36:AP36" si="12">SUM(AJ12*$I12,AJ13*$I13,AJ14*$I14,AJ15*$I15)</f>
        <v>0.34999316547491743</v>
      </c>
      <c r="AK36" s="62">
        <f t="shared" si="12"/>
        <v>5.8149518615935184E-3</v>
      </c>
      <c r="AL36" s="62">
        <f t="shared" si="12"/>
        <v>8.3412283895576825E-2</v>
      </c>
      <c r="AM36" s="62">
        <f t="shared" si="12"/>
        <v>2.7647700723546071E-2</v>
      </c>
      <c r="AN36" s="62">
        <f t="shared" si="12"/>
        <v>5.2361998186244482E-3</v>
      </c>
      <c r="AO36" s="62">
        <f t="shared" si="12"/>
        <v>1.1635999596943218E-3</v>
      </c>
      <c r="AP36" s="62">
        <f t="shared" si="12"/>
        <v>0</v>
      </c>
      <c r="AQ36" s="38"/>
      <c r="AR36" s="62">
        <f>SUM(AR12*$I12,AR13*$I13,AR14*$I14,AR15*$I15)</f>
        <v>0</v>
      </c>
      <c r="AS36" s="62">
        <f t="shared" ref="AS36:CG36" si="13">SUM(AS12*$I12,AS13*$I13,AS14*$I14,AS15*$I15)</f>
        <v>0</v>
      </c>
      <c r="AT36" s="62">
        <f t="shared" si="13"/>
        <v>0.30890832087606085</v>
      </c>
      <c r="AU36" s="62">
        <f t="shared" si="13"/>
        <v>0</v>
      </c>
      <c r="AV36" s="62">
        <f t="shared" si="13"/>
        <v>0.19863352186566449</v>
      </c>
      <c r="AW36" s="62">
        <f t="shared" si="13"/>
        <v>0</v>
      </c>
      <c r="AX36" s="62">
        <f t="shared" si="13"/>
        <v>5.8179997984716091E-4</v>
      </c>
      <c r="AY36" s="62">
        <f t="shared" si="13"/>
        <v>5.8149518615935184E-3</v>
      </c>
      <c r="AZ36" s="62">
        <f t="shared" si="13"/>
        <v>1.2793503682881359E-2</v>
      </c>
      <c r="BA36" s="62">
        <f t="shared" si="13"/>
        <v>4.7742926364015732E-3</v>
      </c>
      <c r="BB36" s="62">
        <f t="shared" si="13"/>
        <v>0.25223545010026582</v>
      </c>
      <c r="BC36" s="62">
        <f t="shared" si="13"/>
        <v>0</v>
      </c>
      <c r="BD36" s="62">
        <f t="shared" si="13"/>
        <v>5.0274583862104406E-3</v>
      </c>
      <c r="BE36" s="62">
        <f t="shared" si="13"/>
        <v>2.3271999193886436E-3</v>
      </c>
      <c r="BF36" s="62">
        <f t="shared" si="13"/>
        <v>8.5628764432650967E-2</v>
      </c>
      <c r="BG36" s="62">
        <f t="shared" si="13"/>
        <v>0</v>
      </c>
      <c r="BH36" s="62">
        <f t="shared" si="13"/>
        <v>5.8149518615935184E-3</v>
      </c>
      <c r="BI36" s="62">
        <f t="shared" si="13"/>
        <v>0</v>
      </c>
      <c r="BJ36" s="62">
        <f t="shared" si="13"/>
        <v>0</v>
      </c>
      <c r="BK36" s="62">
        <f t="shared" si="13"/>
        <v>0</v>
      </c>
      <c r="BL36" s="62">
        <f t="shared" si="13"/>
        <v>0</v>
      </c>
      <c r="BM36" s="62">
        <f t="shared" si="13"/>
        <v>1.1629903723187037E-2</v>
      </c>
      <c r="BN36" s="62">
        <f t="shared" si="13"/>
        <v>0</v>
      </c>
      <c r="BO36" s="62">
        <f t="shared" si="13"/>
        <v>3.0733170142549513E-3</v>
      </c>
      <c r="BP36" s="62">
        <f t="shared" si="13"/>
        <v>1.066532685313042E-2</v>
      </c>
      <c r="BQ36" s="62">
        <f t="shared" si="13"/>
        <v>3.1049750519954191E-3</v>
      </c>
      <c r="BR36" s="62">
        <f t="shared" si="13"/>
        <v>5.4938761253009005E-2</v>
      </c>
      <c r="BS36" s="62">
        <f t="shared" si="13"/>
        <v>5.8179997984716091E-4</v>
      </c>
      <c r="BT36" s="62">
        <f t="shared" si="13"/>
        <v>9.5485852728031462E-4</v>
      </c>
      <c r="BU36" s="62">
        <f t="shared" si="13"/>
        <v>0</v>
      </c>
      <c r="BV36" s="62">
        <f t="shared" si="13"/>
        <v>2.9089998992358045E-3</v>
      </c>
      <c r="BW36" s="62">
        <f t="shared" si="13"/>
        <v>5.8179997984716091E-4</v>
      </c>
      <c r="BX36" s="62">
        <f t="shared" si="13"/>
        <v>2.0293042417946987E-2</v>
      </c>
      <c r="BY36" s="62">
        <f t="shared" si="13"/>
        <v>1.1635999596943218E-3</v>
      </c>
      <c r="BZ36" s="62">
        <f t="shared" si="13"/>
        <v>5.8179997984716091E-4</v>
      </c>
      <c r="CA36" s="62">
        <f t="shared" si="13"/>
        <v>5.8179997984716091E-4</v>
      </c>
      <c r="CB36" s="62">
        <f t="shared" si="13"/>
        <v>0</v>
      </c>
      <c r="CC36" s="62">
        <f t="shared" si="13"/>
        <v>1.1635999596943218E-3</v>
      </c>
      <c r="CD36" s="62">
        <f t="shared" si="13"/>
        <v>5.8179997984716091E-4</v>
      </c>
      <c r="CE36" s="62">
        <f t="shared" si="13"/>
        <v>3.4907998790829654E-3</v>
      </c>
      <c r="CF36" s="62">
        <f t="shared" si="13"/>
        <v>1.1635999596943218E-3</v>
      </c>
      <c r="CG36" s="62">
        <f t="shared" si="13"/>
        <v>0</v>
      </c>
      <c r="CH36" s="38"/>
      <c r="CI36" s="63">
        <f t="shared" ref="CI36" si="14">SUM(CI12*$I12,CI13*$I13,CI14*$I14,CI15*$I15)</f>
        <v>20.107725222722351</v>
      </c>
      <c r="CJ36" s="193"/>
      <c r="CK36" s="55"/>
      <c r="CL36" s="55"/>
      <c r="CM36" s="55"/>
      <c r="CN36" s="55"/>
      <c r="CO36" s="55"/>
      <c r="CP36" s="55"/>
      <c r="CQ36" s="55"/>
      <c r="CR36" s="55"/>
      <c r="CS36" s="55"/>
    </row>
    <row r="37" spans="1:97" s="64" customFormat="1" ht="20.25" customHeight="1" x14ac:dyDescent="0.4">
      <c r="A37" s="59" t="s">
        <v>481</v>
      </c>
      <c r="B37" s="38"/>
      <c r="C37" s="141"/>
      <c r="D37" s="141"/>
      <c r="E37" s="141">
        <f>SUM(E17:E27)</f>
        <v>22697</v>
      </c>
      <c r="F37" s="163">
        <f>SUM(F17:F27)</f>
        <v>139631.46310924509</v>
      </c>
      <c r="G37" s="38"/>
      <c r="H37" s="60">
        <f t="shared" si="9"/>
        <v>0.16867944439902793</v>
      </c>
      <c r="I37" s="60">
        <f t="shared" si="9"/>
        <v>0.1815002995461201</v>
      </c>
      <c r="J37" s="38"/>
      <c r="K37" s="61">
        <f>SUM(K17*$C17,K18*$C18,K19*$C19,K20*$C20,K21*$C21,K22*$C22,K23*$C23,K24*$C24,K26*$C26,K27*$C27)</f>
        <v>6.1519788125851473</v>
      </c>
      <c r="L37" s="38"/>
      <c r="M37" s="62">
        <f>SUM(M17*$I17,M18*$I18,M19*$I19,M20*$I20,M21*$I21,M22*$I22,M23*$I23,M24*$I24,M26*$I26,M27*$I27)</f>
        <v>0.10684138648222127</v>
      </c>
      <c r="N37" s="62">
        <f t="shared" ref="N37:X37" si="15">SUM(N17*$I17,N18*$I18,N19*$I19,N20*$I20,N21*$I21,N22*$I22,N23*$I23,N24*$I24,N26*$I26,N27*$I27)</f>
        <v>9.2785105379553048E-2</v>
      </c>
      <c r="O37" s="62">
        <f t="shared" si="15"/>
        <v>8.0916367559224558E-2</v>
      </c>
      <c r="P37" s="62">
        <f t="shared" si="15"/>
        <v>8.5331465416939617E-2</v>
      </c>
      <c r="Q37" s="62">
        <f t="shared" si="15"/>
        <v>4.6516790119295194E-2</v>
      </c>
      <c r="R37" s="62">
        <f t="shared" si="15"/>
        <v>4.7104158117144919E-2</v>
      </c>
      <c r="S37" s="62">
        <f t="shared" si="15"/>
        <v>3.0466097416791925E-2</v>
      </c>
      <c r="T37" s="62">
        <f t="shared" si="15"/>
        <v>2.3691207533506682E-2</v>
      </c>
      <c r="U37" s="62">
        <f t="shared" si="15"/>
        <v>0.22856843057536363</v>
      </c>
      <c r="V37" s="62">
        <f t="shared" si="15"/>
        <v>0.23087489052066815</v>
      </c>
      <c r="W37" s="62">
        <f t="shared" si="15"/>
        <v>1.4504658562000648E-2</v>
      </c>
      <c r="X37" s="62">
        <f t="shared" si="15"/>
        <v>1.239944231729048E-2</v>
      </c>
      <c r="Y37" s="38"/>
      <c r="Z37" s="62">
        <f>SUM(Z17*$I17,Z18*$I18,Z19*$I19,Z20*$I20,Z21*$I21,Z22*$I22,Z23*$I23,Z24*$I24,Z26*$I26,Z27*$I27)</f>
        <v>0.19962649186177428</v>
      </c>
      <c r="AA37" s="62">
        <f t="shared" ref="AA37:AD37" si="16">SUM(AA17*$I17,AA18*$I18,AA19*$I19,AA20*$I20,AA21*$I21,AA22*$I22,AA23*$I23,AA24*$I24,AA26*$I26,AA27*$I27)</f>
        <v>0.51365257802467712</v>
      </c>
      <c r="AB37" s="62">
        <f t="shared" si="16"/>
        <v>2.6904100879291123E-2</v>
      </c>
      <c r="AC37" s="62">
        <f t="shared" si="16"/>
        <v>0.49218626928510284</v>
      </c>
      <c r="AD37" s="62">
        <f t="shared" si="16"/>
        <v>0.5078137307148971</v>
      </c>
      <c r="AE37" s="38"/>
      <c r="AF37" s="62">
        <f>SUM(AF17*$I17,AF18*$I18,AF19*$I19,AF20*$I20,AF21*$I21,AF22*$I22,AF23*$I23,AF24*$I24,AF26*$I26,AF27*$I27)</f>
        <v>0.71555712373434976</v>
      </c>
      <c r="AG37" s="62">
        <f>SUM(AG17*$I17,AG18*$I18,AG19*$I19,AG20*$I20,AG21*$I21,AG22*$I22,AG23*$I23,AG24*$I24,AG26*$I26,AG27*$I27)</f>
        <v>0.72097708043686581</v>
      </c>
      <c r="AH37" s="38"/>
      <c r="AI37" s="62">
        <f>SUM(AI17*$I17,AI18*$I18,AI19*$I19,AI20*$I20,AI21*$I21,AI22*$I22,AI23*$I23,AI24*$I24,AI26*$I26,AI27*$I27)</f>
        <v>2.6746262121672665E-2</v>
      </c>
      <c r="AJ37" s="62">
        <f t="shared" ref="AJ37:AP37" si="17">SUM(AJ17*$I17,AJ18*$I18,AJ19*$I19,AJ20*$I20,AJ21*$I21,AJ22*$I22,AJ23*$I23,AJ24*$I24,AJ26*$I26,AJ27*$I27)</f>
        <v>0.33392342996375368</v>
      </c>
      <c r="AK37" s="62">
        <f t="shared" si="17"/>
        <v>0.43345560239456821</v>
      </c>
      <c r="AL37" s="62">
        <f t="shared" si="17"/>
        <v>0.11245352763854016</v>
      </c>
      <c r="AM37" s="62">
        <f t="shared" si="17"/>
        <v>8.4402548437850861E-2</v>
      </c>
      <c r="AN37" s="62">
        <f t="shared" si="17"/>
        <v>4.7496451819865901E-3</v>
      </c>
      <c r="AO37" s="62">
        <f t="shared" si="17"/>
        <v>0</v>
      </c>
      <c r="AP37" s="62">
        <f t="shared" si="17"/>
        <v>4.26898426162786E-3</v>
      </c>
      <c r="AQ37" s="38"/>
      <c r="AR37" s="62">
        <f>SUM(AR17*$I17,AR18*$I18,AR19*$I19,AR20*$I20,AR21*$I21,AR22*$I22,AR23*$I23,AR24*$I24,AR26*$I26,AR27*$I27)</f>
        <v>0</v>
      </c>
      <c r="AS37" s="62">
        <f t="shared" ref="AS37:CG37" si="18">SUM(AS17*$I17,AS18*$I18,AS19*$I19,AS20*$I20,AS21*$I21,AS22*$I22,AS23*$I23,AS24*$I24,AS26*$I26,AS27*$I27)</f>
        <v>1.1192452369838861E-3</v>
      </c>
      <c r="AT37" s="62">
        <f t="shared" si="18"/>
        <v>7.2459003464154376E-3</v>
      </c>
      <c r="AU37" s="62">
        <f t="shared" si="18"/>
        <v>0</v>
      </c>
      <c r="AV37" s="62">
        <f t="shared" si="18"/>
        <v>9.8408455950602432E-3</v>
      </c>
      <c r="AW37" s="62">
        <f t="shared" si="18"/>
        <v>6.1278063194102426E-3</v>
      </c>
      <c r="AX37" s="62">
        <f t="shared" si="18"/>
        <v>2.4124646238028601E-3</v>
      </c>
      <c r="AY37" s="62">
        <f t="shared" si="18"/>
        <v>0</v>
      </c>
      <c r="AZ37" s="62">
        <f t="shared" si="18"/>
        <v>0</v>
      </c>
      <c r="BA37" s="62">
        <f t="shared" si="18"/>
        <v>1.1188622551365228E-3</v>
      </c>
      <c r="BB37" s="62">
        <f t="shared" si="18"/>
        <v>0.27001768745455379</v>
      </c>
      <c r="BC37" s="62">
        <f t="shared" si="18"/>
        <v>9.6644759903093038E-5</v>
      </c>
      <c r="BD37" s="62">
        <f t="shared" si="18"/>
        <v>6.0807293100566956E-4</v>
      </c>
      <c r="BE37" s="62">
        <f t="shared" si="18"/>
        <v>5.2400977275691282E-3</v>
      </c>
      <c r="BF37" s="62">
        <f t="shared" si="18"/>
        <v>5.6842064835585487E-2</v>
      </c>
      <c r="BG37" s="62">
        <f t="shared" si="18"/>
        <v>8.9871774285012608E-4</v>
      </c>
      <c r="BH37" s="62">
        <f t="shared" si="18"/>
        <v>4.7927674446567189E-2</v>
      </c>
      <c r="BI37" s="62">
        <f t="shared" si="18"/>
        <v>3.2169244845347021E-2</v>
      </c>
      <c r="BJ37" s="62">
        <f t="shared" si="18"/>
        <v>0.21404872163377969</v>
      </c>
      <c r="BK37" s="62">
        <f t="shared" si="18"/>
        <v>1.0441469256181557E-2</v>
      </c>
      <c r="BL37" s="62">
        <f t="shared" si="18"/>
        <v>0.12796977446984262</v>
      </c>
      <c r="BM37" s="62">
        <f t="shared" si="18"/>
        <v>1.986681528847933E-2</v>
      </c>
      <c r="BN37" s="62">
        <f t="shared" si="18"/>
        <v>6.6634050973201344E-3</v>
      </c>
      <c r="BO37" s="62">
        <f t="shared" si="18"/>
        <v>1.4944199310021434E-2</v>
      </c>
      <c r="BP37" s="62">
        <f t="shared" si="18"/>
        <v>1.0634241744421388E-2</v>
      </c>
      <c r="BQ37" s="62">
        <f t="shared" si="18"/>
        <v>0</v>
      </c>
      <c r="BR37" s="62">
        <f t="shared" si="18"/>
        <v>6.0344866198297868E-2</v>
      </c>
      <c r="BS37" s="62">
        <f t="shared" si="18"/>
        <v>1.0560031995802749E-2</v>
      </c>
      <c r="BT37" s="62">
        <f t="shared" si="18"/>
        <v>1.4601502346509516E-2</v>
      </c>
      <c r="BU37" s="62">
        <f t="shared" si="18"/>
        <v>6.694427683283548E-3</v>
      </c>
      <c r="BV37" s="62">
        <f t="shared" si="18"/>
        <v>1.6061753763673314E-2</v>
      </c>
      <c r="BW37" s="62">
        <f t="shared" si="18"/>
        <v>9.6572137602396052E-3</v>
      </c>
      <c r="BX37" s="62">
        <f t="shared" si="18"/>
        <v>1.0776458997223492E-2</v>
      </c>
      <c r="BY37" s="62">
        <f t="shared" si="18"/>
        <v>1.5152442148268497E-2</v>
      </c>
      <c r="BZ37" s="62">
        <f t="shared" si="18"/>
        <v>8.9871774285012608E-4</v>
      </c>
      <c r="CA37" s="62">
        <f t="shared" si="18"/>
        <v>0</v>
      </c>
      <c r="CB37" s="62">
        <f t="shared" si="18"/>
        <v>1.2464956839412736E-3</v>
      </c>
      <c r="CC37" s="62">
        <f t="shared" si="18"/>
        <v>1.3061981846718021E-3</v>
      </c>
      <c r="CD37" s="62">
        <f t="shared" si="18"/>
        <v>0</v>
      </c>
      <c r="CE37" s="62">
        <f t="shared" si="18"/>
        <v>2.1969513133735146E-3</v>
      </c>
      <c r="CF37" s="62">
        <f t="shared" si="18"/>
        <v>0</v>
      </c>
      <c r="CG37" s="62">
        <f t="shared" si="18"/>
        <v>4.26898426162786E-3</v>
      </c>
      <c r="CH37" s="38"/>
      <c r="CI37" s="63">
        <f t="shared" ref="CI37" si="19">SUM(CI17*$I17,CI18*$I18,CI19*$I19,CI20*$I20,CI21*$I21,CI22*$I22,CI23*$I23,CI24*$I24,CI26*$I26,CI27*$I27)</f>
        <v>20.722279881985656</v>
      </c>
      <c r="CJ37" s="193"/>
      <c r="CK37" s="55"/>
      <c r="CL37" s="55"/>
      <c r="CM37" s="55"/>
      <c r="CN37" s="55"/>
      <c r="CO37" s="55"/>
      <c r="CP37" s="55"/>
      <c r="CQ37" s="55"/>
      <c r="CR37" s="55"/>
      <c r="CS37" s="55"/>
    </row>
    <row r="38" spans="1:97" s="57" customFormat="1" ht="7.5" customHeight="1" x14ac:dyDescent="0.4">
      <c r="A38" s="17"/>
      <c r="C38" s="137"/>
      <c r="D38" s="137"/>
      <c r="E38" s="137"/>
      <c r="F38" s="165"/>
      <c r="H38" s="58"/>
      <c r="I38" s="58"/>
      <c r="K38" s="45"/>
      <c r="CI38" s="46"/>
      <c r="CJ38" s="196"/>
      <c r="CK38" s="55"/>
      <c r="CL38" s="55"/>
      <c r="CM38" s="55"/>
      <c r="CN38" s="55"/>
      <c r="CO38" s="55"/>
      <c r="CP38" s="55"/>
      <c r="CQ38" s="55"/>
      <c r="CR38" s="55"/>
      <c r="CS38" s="55"/>
    </row>
    <row r="39" spans="1:97" s="70" customFormat="1" ht="20.25" customHeight="1" x14ac:dyDescent="0.4">
      <c r="A39" s="65" t="s">
        <v>472</v>
      </c>
      <c r="B39" s="38"/>
      <c r="C39" s="142"/>
      <c r="D39" s="142"/>
      <c r="E39" s="142">
        <f>SUM(E35:E37)</f>
        <v>134557</v>
      </c>
      <c r="F39" s="166">
        <f>SUM(F35:F37)</f>
        <v>769318.0862975053</v>
      </c>
      <c r="G39" s="38"/>
      <c r="H39" s="66">
        <v>1</v>
      </c>
      <c r="I39" s="66">
        <v>1</v>
      </c>
      <c r="J39" s="38"/>
      <c r="K39" s="67">
        <f>SUM(K35*$I35,K36*$I36,K37*$I37)</f>
        <v>5.7585615288608718</v>
      </c>
      <c r="L39" s="38"/>
      <c r="M39" s="68">
        <f>SUM(M35*$I35,M36*$I36,M37*$I37)</f>
        <v>9.9767022903362368E-2</v>
      </c>
      <c r="N39" s="68">
        <f t="shared" ref="N39:X39" si="20">SUM(N35*$I35,N36*$I36,N37*$I37)</f>
        <v>9.0566707525662038E-2</v>
      </c>
      <c r="O39" s="68">
        <f t="shared" si="20"/>
        <v>8.3893711322851297E-2</v>
      </c>
      <c r="P39" s="68">
        <f t="shared" si="20"/>
        <v>7.6143552316422239E-2</v>
      </c>
      <c r="Q39" s="68">
        <f t="shared" si="20"/>
        <v>5.0513730841810066E-2</v>
      </c>
      <c r="R39" s="68">
        <f t="shared" si="20"/>
        <v>4.9244174461167883E-2</v>
      </c>
      <c r="S39" s="68">
        <f t="shared" si="20"/>
        <v>3.1488589421308978E-2</v>
      </c>
      <c r="T39" s="68">
        <f t="shared" si="20"/>
        <v>3.0181917161290261E-2</v>
      </c>
      <c r="U39" s="68">
        <f t="shared" si="20"/>
        <v>0.23266653246959451</v>
      </c>
      <c r="V39" s="68">
        <f t="shared" si="20"/>
        <v>0.22711424508256239</v>
      </c>
      <c r="W39" s="68">
        <f t="shared" si="20"/>
        <v>1.3127310062936194E-2</v>
      </c>
      <c r="X39" s="68">
        <f t="shared" si="20"/>
        <v>1.5292506431031944E-2</v>
      </c>
      <c r="Y39" s="38"/>
      <c r="Z39" s="68">
        <f>SUM(Z35*$I35,Z36*$I36,Z37*$I37)</f>
        <v>0.19033373042902441</v>
      </c>
      <c r="AA39" s="68">
        <f t="shared" ref="AA39:AD39" si="21">SUM(AA35*$I35,AA36*$I36,AA37*$I37)</f>
        <v>0.51179940595387508</v>
      </c>
      <c r="AB39" s="68">
        <f t="shared" si="21"/>
        <v>2.8419816493968134E-2</v>
      </c>
      <c r="AC39" s="68">
        <f t="shared" si="21"/>
        <v>0.48854310297813675</v>
      </c>
      <c r="AD39" s="68">
        <f t="shared" si="21"/>
        <v>0.51145689702186337</v>
      </c>
      <c r="AE39" s="38"/>
      <c r="AF39" s="68">
        <f>SUM(AF35*$I35,AF36*$I36,AF37*$I37)</f>
        <v>0.62395857060536497</v>
      </c>
      <c r="AG39" s="68">
        <f>SUM(AG35*$I35,AG36*$I36,AG37*$I37)</f>
        <v>0.61449522857354677</v>
      </c>
      <c r="AH39" s="38"/>
      <c r="AI39" s="68">
        <f>SUM(AI35*$I35,AI36*$I36,AI37*$I37)</f>
        <v>0.73546481041177425</v>
      </c>
      <c r="AJ39" s="68">
        <f t="shared" ref="AJ39:AP39" si="22">SUM(AJ35*$I35,AJ36*$I36,AJ37*$I37)</f>
        <v>0.12120721745529558</v>
      </c>
      <c r="AK39" s="68">
        <f t="shared" si="22"/>
        <v>7.9646943031003864E-2</v>
      </c>
      <c r="AL39" s="68">
        <f t="shared" si="22"/>
        <v>4.1018488832432295E-2</v>
      </c>
      <c r="AM39" s="68">
        <f t="shared" si="22"/>
        <v>1.9953010893824747E-2</v>
      </c>
      <c r="AN39" s="68">
        <f t="shared" si="22"/>
        <v>1.7396810115793697E-3</v>
      </c>
      <c r="AO39" s="68">
        <f t="shared" si="22"/>
        <v>1.9502644184689276E-4</v>
      </c>
      <c r="AP39" s="68">
        <f t="shared" si="22"/>
        <v>7.7482192224312895E-4</v>
      </c>
      <c r="AQ39" s="38"/>
      <c r="AR39" s="68">
        <f>SUM(AR35*$I35,AR36*$I36,AR37*$I37)</f>
        <v>1.1118067369320897E-2</v>
      </c>
      <c r="AS39" s="68">
        <f t="shared" ref="AS39:CG39" si="23">SUM(AS35*$I35,AS36*$I36,AS37*$I37)</f>
        <v>2.0314334577814351E-4</v>
      </c>
      <c r="AT39" s="68">
        <f t="shared" si="23"/>
        <v>8.3844290881314495E-2</v>
      </c>
      <c r="AU39" s="68">
        <f t="shared" si="23"/>
        <v>1.3511188026027797E-3</v>
      </c>
      <c r="AV39" s="68">
        <f t="shared" si="23"/>
        <v>0.16855437502814055</v>
      </c>
      <c r="AW39" s="68">
        <f t="shared" si="23"/>
        <v>5.5738639909137661E-3</v>
      </c>
      <c r="AX39" s="68">
        <f t="shared" si="23"/>
        <v>0.42486961261451228</v>
      </c>
      <c r="AY39" s="68">
        <f t="shared" si="23"/>
        <v>2.2071910238983024E-2</v>
      </c>
      <c r="AZ39" s="68">
        <f t="shared" si="23"/>
        <v>1.787842814020835E-2</v>
      </c>
      <c r="BA39" s="68">
        <f t="shared" si="23"/>
        <v>1.0032743651094197E-3</v>
      </c>
      <c r="BB39" s="68">
        <f t="shared" si="23"/>
        <v>9.3223517414467272E-2</v>
      </c>
      <c r="BC39" s="68">
        <f t="shared" si="23"/>
        <v>1.7541052871974242E-5</v>
      </c>
      <c r="BD39" s="68">
        <f t="shared" si="23"/>
        <v>9.529980717177996E-4</v>
      </c>
      <c r="BE39" s="68">
        <f t="shared" si="23"/>
        <v>1.3411321908985256E-3</v>
      </c>
      <c r="BF39" s="68">
        <f t="shared" si="23"/>
        <v>2.4668754360230593E-2</v>
      </c>
      <c r="BG39" s="68">
        <f t="shared" si="23"/>
        <v>1.6311753953471083E-4</v>
      </c>
      <c r="BH39" s="68">
        <f t="shared" si="23"/>
        <v>9.6735086250466645E-3</v>
      </c>
      <c r="BI39" s="68">
        <f t="shared" si="23"/>
        <v>5.8387275756029639E-3</v>
      </c>
      <c r="BJ39" s="68">
        <f t="shared" si="23"/>
        <v>3.8849907093995092E-2</v>
      </c>
      <c r="BK39" s="68">
        <f t="shared" si="23"/>
        <v>1.8951297976985565E-3</v>
      </c>
      <c r="BL39" s="68">
        <f t="shared" si="23"/>
        <v>2.3226552399125869E-2</v>
      </c>
      <c r="BM39" s="68">
        <f t="shared" si="23"/>
        <v>8.5706558899894709E-3</v>
      </c>
      <c r="BN39" s="68">
        <f t="shared" si="23"/>
        <v>1.209410021160748E-3</v>
      </c>
      <c r="BO39" s="68">
        <f t="shared" si="23"/>
        <v>3.2274833053532216E-3</v>
      </c>
      <c r="BP39" s="68">
        <f t="shared" si="23"/>
        <v>5.3908163060091925E-3</v>
      </c>
      <c r="BQ39" s="68">
        <f t="shared" si="23"/>
        <v>5.2041273409214996E-4</v>
      </c>
      <c r="BR39" s="68">
        <f t="shared" si="23"/>
        <v>2.2099710575827512E-2</v>
      </c>
      <c r="BS39" s="68">
        <f t="shared" si="23"/>
        <v>2.0141621913782578E-3</v>
      </c>
      <c r="BT39" s="68">
        <f t="shared" si="23"/>
        <v>2.8102171558451114E-3</v>
      </c>
      <c r="BU39" s="68">
        <f t="shared" si="23"/>
        <v>1.2150406298058027E-3</v>
      </c>
      <c r="BV39" s="68">
        <f t="shared" si="23"/>
        <v>3.4027792239599603E-3</v>
      </c>
      <c r="BW39" s="68">
        <f t="shared" si="23"/>
        <v>1.8503004111878477E-3</v>
      </c>
      <c r="BX39" s="68">
        <f t="shared" si="23"/>
        <v>5.3571680696532804E-3</v>
      </c>
      <c r="BY39" s="68">
        <f t="shared" si="23"/>
        <v>2.9451992306128807E-3</v>
      </c>
      <c r="BZ39" s="68">
        <f t="shared" si="23"/>
        <v>2.606307604581572E-4</v>
      </c>
      <c r="CA39" s="68">
        <f t="shared" si="23"/>
        <v>9.7513220923446379E-5</v>
      </c>
      <c r="CB39" s="68">
        <f t="shared" si="23"/>
        <v>2.26239340018287E-4</v>
      </c>
      <c r="CC39" s="68">
        <f t="shared" si="23"/>
        <v>4.3210180363142313E-4</v>
      </c>
      <c r="CD39" s="68">
        <f t="shared" si="23"/>
        <v>9.7513220923446379E-5</v>
      </c>
      <c r="CE39" s="68">
        <f t="shared" si="23"/>
        <v>9.8382664700621329E-4</v>
      </c>
      <c r="CF39" s="68">
        <f t="shared" si="23"/>
        <v>1.9502644184689276E-4</v>
      </c>
      <c r="CG39" s="68">
        <f t="shared" si="23"/>
        <v>7.7482192224312895E-4</v>
      </c>
      <c r="CH39" s="38"/>
      <c r="CI39" s="69">
        <f t="shared" ref="CI39" si="24">SUM(CI35*$I35,CI36*$I36,CI37*$I37)</f>
        <v>11.885296766330546</v>
      </c>
      <c r="CJ39" s="193"/>
      <c r="CK39" s="55"/>
      <c r="CL39" s="55"/>
      <c r="CM39" s="55"/>
      <c r="CN39" s="55"/>
      <c r="CO39" s="55"/>
      <c r="CP39" s="55"/>
      <c r="CQ39" s="55"/>
      <c r="CR39" s="55"/>
      <c r="CS39" s="55"/>
    </row>
    <row r="40" spans="1:97" ht="20.25" customHeight="1" x14ac:dyDescent="0.4">
      <c r="A40" s="37"/>
      <c r="B40" s="22"/>
      <c r="C40" s="137"/>
      <c r="D40" s="137"/>
      <c r="E40" s="137"/>
      <c r="F40" s="137"/>
      <c r="G40" s="196"/>
      <c r="H40" s="209"/>
      <c r="I40" s="209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3"/>
      <c r="AB40" s="23"/>
      <c r="AC40" s="23"/>
      <c r="AD40" s="23"/>
      <c r="AE40" s="22"/>
      <c r="AF40" s="22"/>
      <c r="AG40" s="22"/>
      <c r="AH40" s="22"/>
      <c r="AI40" s="23"/>
      <c r="AJ40" s="23"/>
      <c r="AK40" s="23"/>
      <c r="AL40" s="23"/>
      <c r="AM40" s="23"/>
      <c r="AN40" s="23"/>
      <c r="AO40" s="23"/>
      <c r="AP40" s="2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</row>
    <row r="41" spans="1:97" s="3" customFormat="1" ht="74.25" customHeight="1" x14ac:dyDescent="0.4">
      <c r="A41" s="89" t="s">
        <v>540</v>
      </c>
      <c r="B41" s="1"/>
      <c r="C41" s="162" t="s">
        <v>615</v>
      </c>
      <c r="D41" s="162"/>
      <c r="E41" s="162"/>
      <c r="F41" s="162"/>
      <c r="G41" s="1"/>
      <c r="H41" s="215" t="s">
        <v>621</v>
      </c>
      <c r="I41" s="215"/>
      <c r="J41" s="1"/>
      <c r="K41" s="167"/>
      <c r="L41" s="1"/>
      <c r="M41" s="212" t="s">
        <v>544</v>
      </c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1"/>
      <c r="Z41" s="212" t="s">
        <v>543</v>
      </c>
      <c r="AA41" s="212"/>
      <c r="AB41" s="212"/>
      <c r="AC41" s="212"/>
      <c r="AD41" s="212"/>
      <c r="AE41" s="1"/>
      <c r="AF41" s="9"/>
      <c r="AG41" s="9"/>
      <c r="AH41" s="1"/>
      <c r="AI41" s="214" t="s">
        <v>5</v>
      </c>
      <c r="AJ41" s="214"/>
      <c r="AK41" s="214"/>
      <c r="AL41" s="214"/>
      <c r="AM41" s="214"/>
      <c r="AN41" s="214"/>
      <c r="AO41" s="214"/>
      <c r="AP41" s="214"/>
      <c r="AQ41" s="1"/>
      <c r="AR41" s="212" t="s">
        <v>6</v>
      </c>
      <c r="AS41" s="212"/>
      <c r="AT41" s="212"/>
      <c r="AU41" s="212"/>
      <c r="AV41" s="212"/>
      <c r="AW41" s="212"/>
      <c r="AX41" s="212"/>
      <c r="AY41" s="212"/>
      <c r="AZ41" s="212"/>
      <c r="BA41" s="212" t="s">
        <v>7</v>
      </c>
      <c r="BB41" s="212"/>
      <c r="BC41" s="212"/>
      <c r="BD41" s="212"/>
      <c r="BE41" s="212"/>
      <c r="BF41" s="212"/>
      <c r="BG41" s="212" t="s">
        <v>8</v>
      </c>
      <c r="BH41" s="212"/>
      <c r="BI41" s="212"/>
      <c r="BJ41" s="212"/>
      <c r="BK41" s="212"/>
      <c r="BL41" s="212"/>
      <c r="BM41" s="212" t="s">
        <v>518</v>
      </c>
      <c r="BN41" s="212"/>
      <c r="BO41" s="212"/>
      <c r="BP41" s="212"/>
      <c r="BQ41" s="212"/>
      <c r="BR41" s="212"/>
      <c r="BS41" s="212" t="s">
        <v>9</v>
      </c>
      <c r="BT41" s="212"/>
      <c r="BU41" s="212"/>
      <c r="BV41" s="212"/>
      <c r="BW41" s="212"/>
      <c r="BX41" s="212"/>
      <c r="BY41" s="212"/>
      <c r="BZ41" s="212"/>
      <c r="CA41" s="212"/>
      <c r="CB41" s="212" t="s">
        <v>10</v>
      </c>
      <c r="CC41" s="212"/>
      <c r="CD41" s="212"/>
      <c r="CE41" s="212"/>
      <c r="CF41" s="3" t="s">
        <v>11</v>
      </c>
      <c r="CG41" s="3" t="s">
        <v>12</v>
      </c>
      <c r="CH41" s="1"/>
      <c r="CJ41" s="185"/>
      <c r="CK41" s="4"/>
      <c r="CL41" s="4"/>
      <c r="CM41" s="4"/>
      <c r="CN41" s="4"/>
      <c r="CO41" s="4"/>
      <c r="CP41" s="4"/>
      <c r="CQ41" s="4"/>
      <c r="CR41" s="4"/>
      <c r="CS41" s="4"/>
    </row>
    <row r="42" spans="1:97" s="9" customFormat="1" ht="45" customHeight="1" x14ac:dyDescent="0.4">
      <c r="A42" s="6" t="s">
        <v>541</v>
      </c>
      <c r="B42" s="7"/>
      <c r="C42" s="136" t="s">
        <v>616</v>
      </c>
      <c r="D42" s="136" t="s">
        <v>617</v>
      </c>
      <c r="E42" s="136" t="s">
        <v>618</v>
      </c>
      <c r="F42" s="136" t="s">
        <v>619</v>
      </c>
      <c r="G42" s="7"/>
      <c r="H42" s="168" t="s">
        <v>620</v>
      </c>
      <c r="I42" s="168" t="s">
        <v>622</v>
      </c>
      <c r="J42" s="7"/>
      <c r="K42" s="9" t="s">
        <v>493</v>
      </c>
      <c r="L42" s="7"/>
      <c r="M42" s="212" t="s">
        <v>0</v>
      </c>
      <c r="N42" s="212"/>
      <c r="O42" s="212" t="s">
        <v>1</v>
      </c>
      <c r="P42" s="212"/>
      <c r="Q42" s="212" t="s">
        <v>2</v>
      </c>
      <c r="R42" s="212"/>
      <c r="S42" s="212" t="s">
        <v>3</v>
      </c>
      <c r="T42" s="212"/>
      <c r="U42" s="212" t="s">
        <v>4</v>
      </c>
      <c r="V42" s="212"/>
      <c r="W42" s="212" t="s">
        <v>506</v>
      </c>
      <c r="X42" s="212"/>
      <c r="Y42" s="7"/>
      <c r="Z42" s="9" t="s">
        <v>496</v>
      </c>
      <c r="AA42" s="10" t="s">
        <v>494</v>
      </c>
      <c r="AB42" s="10" t="s">
        <v>495</v>
      </c>
      <c r="AC42" s="10" t="s">
        <v>497</v>
      </c>
      <c r="AD42" s="10" t="s">
        <v>498</v>
      </c>
      <c r="AE42" s="7"/>
      <c r="AF42" s="9" t="s">
        <v>522</v>
      </c>
      <c r="AG42" s="9" t="s">
        <v>532</v>
      </c>
      <c r="AH42" s="7"/>
      <c r="AI42" s="10" t="s">
        <v>6</v>
      </c>
      <c r="AJ42" s="10" t="s">
        <v>7</v>
      </c>
      <c r="AK42" s="10" t="s">
        <v>8</v>
      </c>
      <c r="AL42" s="10" t="s">
        <v>518</v>
      </c>
      <c r="AM42" s="10" t="s">
        <v>9</v>
      </c>
      <c r="AN42" s="10" t="s">
        <v>10</v>
      </c>
      <c r="AO42" s="10" t="s">
        <v>11</v>
      </c>
      <c r="AP42" s="10" t="s">
        <v>12</v>
      </c>
      <c r="AQ42" s="7"/>
      <c r="AR42" s="9" t="s">
        <v>108</v>
      </c>
      <c r="AS42" s="9" t="s">
        <v>109</v>
      </c>
      <c r="AT42" s="9" t="s">
        <v>110</v>
      </c>
      <c r="AU42" s="9" t="s">
        <v>111</v>
      </c>
      <c r="AV42" s="9" t="s">
        <v>112</v>
      </c>
      <c r="AW42" s="9" t="s">
        <v>113</v>
      </c>
      <c r="AX42" s="9" t="s">
        <v>114</v>
      </c>
      <c r="AY42" s="9" t="s">
        <v>115</v>
      </c>
      <c r="AZ42" s="9" t="s">
        <v>116</v>
      </c>
      <c r="BA42" s="9" t="s">
        <v>117</v>
      </c>
      <c r="BB42" s="9" t="s">
        <v>118</v>
      </c>
      <c r="BC42" s="9" t="s">
        <v>119</v>
      </c>
      <c r="BD42" s="9" t="s">
        <v>120</v>
      </c>
      <c r="BE42" s="9" t="s">
        <v>121</v>
      </c>
      <c r="BF42" s="9" t="s">
        <v>122</v>
      </c>
      <c r="BG42" s="9" t="s">
        <v>123</v>
      </c>
      <c r="BH42" s="9" t="s">
        <v>124</v>
      </c>
      <c r="BI42" s="9" t="s">
        <v>125</v>
      </c>
      <c r="BJ42" s="9" t="s">
        <v>126</v>
      </c>
      <c r="BK42" s="9" t="s">
        <v>127</v>
      </c>
      <c r="BL42" s="9" t="s">
        <v>128</v>
      </c>
      <c r="BM42" s="9" t="s">
        <v>512</v>
      </c>
      <c r="BN42" s="9" t="s">
        <v>513</v>
      </c>
      <c r="BO42" s="9" t="s">
        <v>514</v>
      </c>
      <c r="BP42" s="9" t="s">
        <v>515</v>
      </c>
      <c r="BQ42" s="9" t="s">
        <v>516</v>
      </c>
      <c r="BR42" s="9" t="s">
        <v>517</v>
      </c>
      <c r="BS42" s="9" t="s">
        <v>129</v>
      </c>
      <c r="BT42" s="9" t="s">
        <v>130</v>
      </c>
      <c r="BU42" s="9" t="s">
        <v>131</v>
      </c>
      <c r="BV42" s="9" t="s">
        <v>132</v>
      </c>
      <c r="BW42" s="9" t="s">
        <v>133</v>
      </c>
      <c r="BX42" s="9" t="s">
        <v>134</v>
      </c>
      <c r="BY42" s="9" t="s">
        <v>135</v>
      </c>
      <c r="BZ42" s="9" t="s">
        <v>136</v>
      </c>
      <c r="CA42" s="9" t="s">
        <v>137</v>
      </c>
      <c r="CB42" s="9" t="s">
        <v>138</v>
      </c>
      <c r="CC42" s="9" t="s">
        <v>139</v>
      </c>
      <c r="CD42" s="9" t="s">
        <v>140</v>
      </c>
      <c r="CE42" s="9" t="s">
        <v>141</v>
      </c>
      <c r="CF42" s="9" t="s">
        <v>142</v>
      </c>
      <c r="CG42" s="9" t="s">
        <v>143</v>
      </c>
      <c r="CH42" s="7"/>
      <c r="CJ42" s="186"/>
      <c r="CK42" s="11"/>
      <c r="CL42" s="11"/>
      <c r="CM42" s="11"/>
      <c r="CN42" s="11"/>
      <c r="CO42" s="11"/>
      <c r="CP42" s="11"/>
      <c r="CQ42" s="11"/>
      <c r="CR42" s="11"/>
      <c r="CS42" s="11"/>
    </row>
    <row r="43" spans="1:97" s="22" customFormat="1" ht="20.25" customHeight="1" x14ac:dyDescent="0.4">
      <c r="A43" s="17"/>
      <c r="B43" s="18"/>
      <c r="C43" s="137"/>
      <c r="D43" s="137"/>
      <c r="E43" s="137"/>
      <c r="F43" s="137"/>
      <c r="G43" s="18"/>
      <c r="H43" s="19"/>
      <c r="I43" s="19"/>
      <c r="J43" s="18"/>
      <c r="K43" s="20"/>
      <c r="L43" s="18"/>
      <c r="M43" s="57" t="s">
        <v>106</v>
      </c>
      <c r="N43" s="57" t="s">
        <v>107</v>
      </c>
      <c r="O43" s="57" t="s">
        <v>106</v>
      </c>
      <c r="P43" s="57" t="s">
        <v>107</v>
      </c>
      <c r="Q43" s="57" t="s">
        <v>106</v>
      </c>
      <c r="R43" s="57" t="s">
        <v>107</v>
      </c>
      <c r="S43" s="57" t="s">
        <v>106</v>
      </c>
      <c r="T43" s="57" t="s">
        <v>107</v>
      </c>
      <c r="U43" s="57" t="s">
        <v>106</v>
      </c>
      <c r="V43" s="57" t="s">
        <v>107</v>
      </c>
      <c r="W43" s="57" t="s">
        <v>106</v>
      </c>
      <c r="X43" s="57" t="s">
        <v>107</v>
      </c>
      <c r="Y43" s="18"/>
      <c r="AA43" s="23"/>
      <c r="AB43" s="23"/>
      <c r="AC43" s="23"/>
      <c r="AD43" s="23"/>
      <c r="AE43" s="18"/>
      <c r="AF43" s="18"/>
      <c r="AG43" s="18"/>
      <c r="AH43" s="18"/>
      <c r="AI43" s="24"/>
      <c r="AJ43" s="24"/>
      <c r="AK43" s="24"/>
      <c r="AL43" s="24"/>
      <c r="AM43" s="24"/>
      <c r="AN43" s="24"/>
      <c r="AO43" s="24"/>
      <c r="AP43" s="24"/>
      <c r="AQ43" s="18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18"/>
      <c r="CI43" s="26"/>
      <c r="CJ43" s="188"/>
      <c r="CK43" s="28"/>
      <c r="CL43" s="28"/>
      <c r="CM43" s="28"/>
      <c r="CN43" s="28"/>
      <c r="CO43" s="28"/>
      <c r="CP43" s="28"/>
      <c r="CQ43" s="28"/>
      <c r="CR43" s="28"/>
      <c r="CS43" s="28"/>
    </row>
    <row r="44" spans="1:97" ht="20.25" customHeight="1" x14ac:dyDescent="0.4">
      <c r="A44" s="76" t="s">
        <v>455</v>
      </c>
      <c r="B44" s="77"/>
      <c r="C44" s="146">
        <f>VLOOKUP($A44,Sample!$B$2:$F$29,4)</f>
        <v>0.20584108568261941</v>
      </c>
      <c r="D44" s="138">
        <f>VLOOKUP($A44,Sample!$B$2:$F$29,5)</f>
        <v>0.12974427194423183</v>
      </c>
      <c r="E44" s="138">
        <f>VLOOKUP($A44,Sample!$B$2:$F$29,2)</f>
        <v>17458</v>
      </c>
      <c r="F44" s="160">
        <f>E44*$K4</f>
        <v>98746.8125</v>
      </c>
      <c r="G44" s="77"/>
      <c r="H44" s="171">
        <f>E44/SUM(E$4:E$10)</f>
        <v>0.20584108568261941</v>
      </c>
      <c r="I44" s="171">
        <f>F44/SUM(F$4:F$10)</f>
        <v>0.19720010240058075</v>
      </c>
      <c r="J44" s="30"/>
      <c r="K44" s="32">
        <v>5.65625</v>
      </c>
      <c r="L44" s="77"/>
      <c r="M44" s="74">
        <f>M4*$F44</f>
        <v>11638.666666666666</v>
      </c>
      <c r="N44" s="74">
        <f t="shared" ref="N44:X44" si="25">N4*$F44</f>
        <v>12911.645833333334</v>
      </c>
      <c r="O44" s="74">
        <f t="shared" si="25"/>
        <v>6364.8958333333339</v>
      </c>
      <c r="P44" s="74">
        <f t="shared" si="25"/>
        <v>8547.1458333333339</v>
      </c>
      <c r="Q44" s="74">
        <f t="shared" si="25"/>
        <v>3637.0833333333335</v>
      </c>
      <c r="R44" s="74">
        <f t="shared" si="25"/>
        <v>3818.9375</v>
      </c>
      <c r="S44" s="74">
        <f t="shared" si="25"/>
        <v>2909.6666666666665</v>
      </c>
      <c r="T44" s="74">
        <f t="shared" si="25"/>
        <v>3273.375</v>
      </c>
      <c r="U44" s="74">
        <f t="shared" si="25"/>
        <v>21822.5</v>
      </c>
      <c r="V44" s="74">
        <f t="shared" si="25"/>
        <v>21822.5</v>
      </c>
      <c r="W44" s="74">
        <f t="shared" si="25"/>
        <v>727.41666666666663</v>
      </c>
      <c r="X44" s="74">
        <f t="shared" si="25"/>
        <v>1272.9791666666667</v>
      </c>
      <c r="Y44" s="77"/>
      <c r="Z44" s="74">
        <f>Z4*$F44</f>
        <v>24550.312499999996</v>
      </c>
      <c r="AA44" s="74">
        <f t="shared" ref="AA44:AD44" si="26">AA4*$F44</f>
        <v>53101.416666666664</v>
      </c>
      <c r="AB44" s="74">
        <f t="shared" si="26"/>
        <v>2000.3958333333333</v>
      </c>
      <c r="AC44" s="74">
        <f t="shared" si="26"/>
        <v>51646.583333333336</v>
      </c>
      <c r="AD44" s="74">
        <f t="shared" si="26"/>
        <v>47100.229166666664</v>
      </c>
      <c r="AE44" s="77"/>
      <c r="AF44" s="74">
        <f>AF4*$E44</f>
        <v>10632.315789473685</v>
      </c>
      <c r="AG44" s="74">
        <f>AG4*$E44</f>
        <v>10501.052631578947</v>
      </c>
      <c r="AH44" s="77"/>
      <c r="AI44" s="74">
        <f t="shared" ref="AI44:AP44" si="27">AI4*$E44</f>
        <v>17458</v>
      </c>
      <c r="AJ44" s="74">
        <f t="shared" si="27"/>
        <v>0</v>
      </c>
      <c r="AK44" s="74">
        <f t="shared" si="27"/>
        <v>0</v>
      </c>
      <c r="AL44" s="74">
        <f t="shared" si="27"/>
        <v>0</v>
      </c>
      <c r="AM44" s="74">
        <f t="shared" si="27"/>
        <v>0</v>
      </c>
      <c r="AN44" s="74">
        <f t="shared" si="27"/>
        <v>0</v>
      </c>
      <c r="AO44" s="74">
        <f t="shared" si="27"/>
        <v>0</v>
      </c>
      <c r="AP44" s="74">
        <f t="shared" si="27"/>
        <v>0</v>
      </c>
      <c r="AQ44" s="77"/>
      <c r="AR44" s="74">
        <f t="shared" ref="AR44:CG44" si="28">AR4*$E44</f>
        <v>0</v>
      </c>
      <c r="AS44" s="74">
        <f t="shared" si="28"/>
        <v>0</v>
      </c>
      <c r="AT44" s="74">
        <f t="shared" si="28"/>
        <v>0</v>
      </c>
      <c r="AU44" s="74">
        <f t="shared" si="28"/>
        <v>183.76842105263157</v>
      </c>
      <c r="AV44" s="74">
        <f t="shared" si="28"/>
        <v>1470.1473684210525</v>
      </c>
      <c r="AW44" s="74">
        <f t="shared" si="28"/>
        <v>0</v>
      </c>
      <c r="AX44" s="74">
        <f t="shared" si="28"/>
        <v>15804.084210526316</v>
      </c>
      <c r="AY44" s="74">
        <f t="shared" si="28"/>
        <v>0</v>
      </c>
      <c r="AZ44" s="74">
        <f t="shared" si="28"/>
        <v>0</v>
      </c>
      <c r="BA44" s="74">
        <f t="shared" si="28"/>
        <v>0</v>
      </c>
      <c r="BB44" s="74">
        <f t="shared" si="28"/>
        <v>0</v>
      </c>
      <c r="BC44" s="74">
        <f t="shared" si="28"/>
        <v>0</v>
      </c>
      <c r="BD44" s="74">
        <f t="shared" si="28"/>
        <v>0</v>
      </c>
      <c r="BE44" s="74">
        <f t="shared" si="28"/>
        <v>0</v>
      </c>
      <c r="BF44" s="74">
        <f t="shared" si="28"/>
        <v>0</v>
      </c>
      <c r="BG44" s="74">
        <f t="shared" si="28"/>
        <v>0</v>
      </c>
      <c r="BH44" s="74">
        <f t="shared" si="28"/>
        <v>0</v>
      </c>
      <c r="BI44" s="74">
        <f t="shared" si="28"/>
        <v>0</v>
      </c>
      <c r="BJ44" s="74">
        <f t="shared" si="28"/>
        <v>0</v>
      </c>
      <c r="BK44" s="74">
        <f t="shared" si="28"/>
        <v>0</v>
      </c>
      <c r="BL44" s="74">
        <f t="shared" si="28"/>
        <v>0</v>
      </c>
      <c r="BM44" s="74">
        <f t="shared" si="28"/>
        <v>0</v>
      </c>
      <c r="BN44" s="74">
        <f t="shared" si="28"/>
        <v>0</v>
      </c>
      <c r="BO44" s="74">
        <f t="shared" si="28"/>
        <v>0</v>
      </c>
      <c r="BP44" s="74">
        <f t="shared" si="28"/>
        <v>0</v>
      </c>
      <c r="BQ44" s="74">
        <f t="shared" si="28"/>
        <v>0</v>
      </c>
      <c r="BR44" s="74">
        <f t="shared" si="28"/>
        <v>0</v>
      </c>
      <c r="BS44" s="74">
        <f t="shared" si="28"/>
        <v>0</v>
      </c>
      <c r="BT44" s="74">
        <f t="shared" si="28"/>
        <v>0</v>
      </c>
      <c r="BU44" s="74">
        <f t="shared" si="28"/>
        <v>0</v>
      </c>
      <c r="BV44" s="74">
        <f t="shared" si="28"/>
        <v>0</v>
      </c>
      <c r="BW44" s="74">
        <f t="shared" si="28"/>
        <v>0</v>
      </c>
      <c r="BX44" s="74">
        <f t="shared" si="28"/>
        <v>0</v>
      </c>
      <c r="BY44" s="74">
        <f t="shared" si="28"/>
        <v>0</v>
      </c>
      <c r="BZ44" s="74">
        <f t="shared" si="28"/>
        <v>0</v>
      </c>
      <c r="CA44" s="74">
        <f t="shared" si="28"/>
        <v>0</v>
      </c>
      <c r="CB44" s="74">
        <f t="shared" si="28"/>
        <v>0</v>
      </c>
      <c r="CC44" s="74">
        <f t="shared" si="28"/>
        <v>0</v>
      </c>
      <c r="CD44" s="74">
        <f t="shared" si="28"/>
        <v>0</v>
      </c>
      <c r="CE44" s="74">
        <f t="shared" si="28"/>
        <v>0</v>
      </c>
      <c r="CF44" s="74">
        <f t="shared" si="28"/>
        <v>0</v>
      </c>
      <c r="CG44" s="74">
        <f t="shared" si="28"/>
        <v>0</v>
      </c>
      <c r="CH44" s="77"/>
      <c r="CI44" s="74"/>
      <c r="CJ44" s="201"/>
    </row>
    <row r="45" spans="1:97" ht="20.25" customHeight="1" x14ac:dyDescent="0.4">
      <c r="A45" s="76" t="s">
        <v>456</v>
      </c>
      <c r="B45" s="77"/>
      <c r="C45" s="146">
        <f>VLOOKUP($A45,Sample!$B$2:$F$29,4)</f>
        <v>0.31081320080648012</v>
      </c>
      <c r="D45" s="138">
        <f>VLOOKUP($A45,Sample!$B$2:$F$29,5)</f>
        <v>0.19590954019486165</v>
      </c>
      <c r="E45" s="138">
        <f>VLOOKUP($A45,Sample!$B$2:$F$29,2)</f>
        <v>26361</v>
      </c>
      <c r="F45" s="160">
        <f>E45*$K5</f>
        <v>153274.26804123711</v>
      </c>
      <c r="G45" s="77"/>
      <c r="H45" s="171">
        <f t="shared" ref="H45:H47" si="29">E45/SUM(E$4:E$10)</f>
        <v>0.31081320080648012</v>
      </c>
      <c r="I45" s="171">
        <f t="shared" ref="I45:I47" si="30">F45/SUM(F$4:F$10)</f>
        <v>0.30609293189191317</v>
      </c>
      <c r="J45" s="30"/>
      <c r="K45" s="32">
        <v>5.8144329896907214</v>
      </c>
      <c r="L45" s="77"/>
      <c r="M45" s="74">
        <f t="shared" ref="M45:X67" si="31">M5*$F45</f>
        <v>17392.82474226804</v>
      </c>
      <c r="N45" s="74">
        <f t="shared" si="31"/>
        <v>13859.907216494847</v>
      </c>
      <c r="O45" s="74">
        <f t="shared" si="31"/>
        <v>14131.670103092783</v>
      </c>
      <c r="P45" s="74">
        <f t="shared" si="31"/>
        <v>10870.515463917527</v>
      </c>
      <c r="Q45" s="74">
        <f t="shared" si="31"/>
        <v>6522.3092783505163</v>
      </c>
      <c r="R45" s="74">
        <f t="shared" si="31"/>
        <v>9239.9381443298971</v>
      </c>
      <c r="S45" s="74">
        <f t="shared" si="31"/>
        <v>3261.1546391752581</v>
      </c>
      <c r="T45" s="74">
        <f t="shared" si="31"/>
        <v>5707.0206185567022</v>
      </c>
      <c r="U45" s="74">
        <f t="shared" si="31"/>
        <v>34785.649484536079</v>
      </c>
      <c r="V45" s="74">
        <f t="shared" si="31"/>
        <v>33698.597938144325</v>
      </c>
      <c r="W45" s="74">
        <f t="shared" si="31"/>
        <v>1358.8144329896909</v>
      </c>
      <c r="X45" s="74">
        <f t="shared" si="31"/>
        <v>2445.8659793814436</v>
      </c>
      <c r="Y45" s="77"/>
      <c r="Z45" s="74">
        <f t="shared" ref="Z45:AD45" si="32">Z5*$F45</f>
        <v>31252.731958762884</v>
      </c>
      <c r="AA45" s="74">
        <f t="shared" si="32"/>
        <v>80985.340206185574</v>
      </c>
      <c r="AB45" s="74">
        <f t="shared" si="32"/>
        <v>3804.6804123711336</v>
      </c>
      <c r="AC45" s="74">
        <f t="shared" si="32"/>
        <v>75821.845360824751</v>
      </c>
      <c r="AD45" s="74">
        <f t="shared" si="32"/>
        <v>77452.422680412375</v>
      </c>
      <c r="AE45" s="77"/>
      <c r="AF45" s="74">
        <f t="shared" ref="AF45:AG47" si="33">AF5*$E45</f>
        <v>18397.78125</v>
      </c>
      <c r="AG45" s="74">
        <f t="shared" si="33"/>
        <v>14553.468750000002</v>
      </c>
      <c r="AH45" s="77"/>
      <c r="AI45" s="74">
        <f t="shared" ref="AI45:AP45" si="34">AI5*$E45</f>
        <v>26361</v>
      </c>
      <c r="AJ45" s="74">
        <f t="shared" si="34"/>
        <v>0</v>
      </c>
      <c r="AK45" s="74">
        <f t="shared" si="34"/>
        <v>0</v>
      </c>
      <c r="AL45" s="74">
        <f t="shared" si="34"/>
        <v>0</v>
      </c>
      <c r="AM45" s="74">
        <f t="shared" si="34"/>
        <v>0</v>
      </c>
      <c r="AN45" s="74">
        <f t="shared" si="34"/>
        <v>0</v>
      </c>
      <c r="AO45" s="74">
        <f t="shared" si="34"/>
        <v>0</v>
      </c>
      <c r="AP45" s="74">
        <f t="shared" si="34"/>
        <v>0</v>
      </c>
      <c r="AQ45" s="77"/>
      <c r="AR45" s="74">
        <f t="shared" ref="AR45:CG45" si="35">AR5*$E45</f>
        <v>1087.0515463917525</v>
      </c>
      <c r="AS45" s="74">
        <f t="shared" si="35"/>
        <v>0</v>
      </c>
      <c r="AT45" s="74">
        <f t="shared" si="35"/>
        <v>0</v>
      </c>
      <c r="AU45" s="74">
        <f t="shared" si="35"/>
        <v>0</v>
      </c>
      <c r="AV45" s="74">
        <f t="shared" si="35"/>
        <v>2717.6288659793813</v>
      </c>
      <c r="AW45" s="74">
        <f t="shared" si="35"/>
        <v>0</v>
      </c>
      <c r="AX45" s="74">
        <f t="shared" si="35"/>
        <v>19838.690721649484</v>
      </c>
      <c r="AY45" s="74">
        <f t="shared" si="35"/>
        <v>2717.6288659793813</v>
      </c>
      <c r="AZ45" s="74">
        <f t="shared" si="35"/>
        <v>0</v>
      </c>
      <c r="BA45" s="74">
        <f t="shared" si="35"/>
        <v>0</v>
      </c>
      <c r="BB45" s="74">
        <f t="shared" si="35"/>
        <v>0</v>
      </c>
      <c r="BC45" s="74">
        <f t="shared" si="35"/>
        <v>0</v>
      </c>
      <c r="BD45" s="74">
        <f t="shared" si="35"/>
        <v>0</v>
      </c>
      <c r="BE45" s="74">
        <f t="shared" si="35"/>
        <v>0</v>
      </c>
      <c r="BF45" s="74">
        <f t="shared" si="35"/>
        <v>0</v>
      </c>
      <c r="BG45" s="74">
        <f t="shared" si="35"/>
        <v>0</v>
      </c>
      <c r="BH45" s="74">
        <f t="shared" si="35"/>
        <v>0</v>
      </c>
      <c r="BI45" s="74">
        <f t="shared" si="35"/>
        <v>0</v>
      </c>
      <c r="BJ45" s="74">
        <f t="shared" si="35"/>
        <v>0</v>
      </c>
      <c r="BK45" s="74">
        <f t="shared" si="35"/>
        <v>0</v>
      </c>
      <c r="BL45" s="74">
        <f t="shared" si="35"/>
        <v>0</v>
      </c>
      <c r="BM45" s="74">
        <f t="shared" si="35"/>
        <v>0</v>
      </c>
      <c r="BN45" s="74">
        <f t="shared" si="35"/>
        <v>0</v>
      </c>
      <c r="BO45" s="74">
        <f t="shared" si="35"/>
        <v>0</v>
      </c>
      <c r="BP45" s="74">
        <f t="shared" si="35"/>
        <v>0</v>
      </c>
      <c r="BQ45" s="74">
        <f t="shared" si="35"/>
        <v>0</v>
      </c>
      <c r="BR45" s="74">
        <f t="shared" si="35"/>
        <v>0</v>
      </c>
      <c r="BS45" s="74">
        <f t="shared" si="35"/>
        <v>0</v>
      </c>
      <c r="BT45" s="74">
        <f t="shared" si="35"/>
        <v>0</v>
      </c>
      <c r="BU45" s="74">
        <f t="shared" si="35"/>
        <v>0</v>
      </c>
      <c r="BV45" s="74">
        <f t="shared" si="35"/>
        <v>0</v>
      </c>
      <c r="BW45" s="74">
        <f t="shared" si="35"/>
        <v>0</v>
      </c>
      <c r="BX45" s="74">
        <f t="shared" si="35"/>
        <v>0</v>
      </c>
      <c r="BY45" s="74">
        <f t="shared" si="35"/>
        <v>0</v>
      </c>
      <c r="BZ45" s="74">
        <f t="shared" si="35"/>
        <v>0</v>
      </c>
      <c r="CA45" s="74">
        <f t="shared" si="35"/>
        <v>0</v>
      </c>
      <c r="CB45" s="74">
        <f t="shared" si="35"/>
        <v>0</v>
      </c>
      <c r="CC45" s="74">
        <f t="shared" si="35"/>
        <v>0</v>
      </c>
      <c r="CD45" s="74">
        <f t="shared" si="35"/>
        <v>0</v>
      </c>
      <c r="CE45" s="74">
        <f t="shared" si="35"/>
        <v>0</v>
      </c>
      <c r="CF45" s="74">
        <f t="shared" si="35"/>
        <v>0</v>
      </c>
      <c r="CG45" s="74">
        <f t="shared" si="35"/>
        <v>0</v>
      </c>
      <c r="CH45" s="77"/>
      <c r="CI45" s="74"/>
      <c r="CJ45" s="201"/>
    </row>
    <row r="46" spans="1:97" ht="20.25" customHeight="1" x14ac:dyDescent="0.4">
      <c r="A46" s="76" t="s">
        <v>457</v>
      </c>
      <c r="B46" s="77"/>
      <c r="C46" s="146">
        <f>VLOOKUP($A46,Sample!$B$2:$F$29,4)</f>
        <v>0.23430370344168935</v>
      </c>
      <c r="D46" s="138">
        <f>VLOOKUP($A46,Sample!$B$2:$F$29,5)</f>
        <v>0.14768462435993668</v>
      </c>
      <c r="E46" s="138">
        <f>VLOOKUP($A46,Sample!$B$2:$F$29,2)</f>
        <v>19872</v>
      </c>
      <c r="F46" s="160">
        <f>E46*$K6</f>
        <v>125212.8932038835</v>
      </c>
      <c r="G46" s="77"/>
      <c r="H46" s="171">
        <f t="shared" si="29"/>
        <v>0.23430370344168935</v>
      </c>
      <c r="I46" s="171">
        <f t="shared" si="30"/>
        <v>0.25005359400009808</v>
      </c>
      <c r="J46" s="30"/>
      <c r="K46" s="32">
        <v>6.3009708737864081</v>
      </c>
      <c r="L46" s="77"/>
      <c r="M46" s="74">
        <f t="shared" si="31"/>
        <v>10032.466019417476</v>
      </c>
      <c r="N46" s="74">
        <f t="shared" si="31"/>
        <v>11768.85436893204</v>
      </c>
      <c r="O46" s="74">
        <f t="shared" si="31"/>
        <v>11768.85436893204</v>
      </c>
      <c r="P46" s="74">
        <f t="shared" si="31"/>
        <v>8103.1456310679614</v>
      </c>
      <c r="Q46" s="74">
        <f t="shared" si="31"/>
        <v>9260.7378640776697</v>
      </c>
      <c r="R46" s="74">
        <f t="shared" si="31"/>
        <v>6173.8252427184461</v>
      </c>
      <c r="S46" s="74">
        <f t="shared" si="31"/>
        <v>5787.9611650485431</v>
      </c>
      <c r="T46" s="74">
        <f t="shared" si="31"/>
        <v>3472.7766990291266</v>
      </c>
      <c r="U46" s="74">
        <f t="shared" si="31"/>
        <v>29325.669902912621</v>
      </c>
      <c r="V46" s="74">
        <f t="shared" si="31"/>
        <v>26817.553398058251</v>
      </c>
      <c r="W46" s="74">
        <f t="shared" si="31"/>
        <v>1736.3883495145633</v>
      </c>
      <c r="X46" s="74">
        <f t="shared" si="31"/>
        <v>964.66019417475729</v>
      </c>
      <c r="Y46" s="77"/>
      <c r="Z46" s="74">
        <f t="shared" ref="Z46:AD46" si="36">Z6*$F46</f>
        <v>21801.320388349515</v>
      </c>
      <c r="AA46" s="74">
        <f t="shared" si="36"/>
        <v>66368.621359223296</v>
      </c>
      <c r="AB46" s="74">
        <f t="shared" si="36"/>
        <v>2701.0485436893205</v>
      </c>
      <c r="AC46" s="74">
        <f t="shared" si="36"/>
        <v>57300.815533980589</v>
      </c>
      <c r="AD46" s="74">
        <f t="shared" si="36"/>
        <v>67912.077669902923</v>
      </c>
      <c r="AE46" s="77"/>
      <c r="AF46" s="74">
        <f t="shared" si="33"/>
        <v>12496.824742268042</v>
      </c>
      <c r="AG46" s="74">
        <f t="shared" si="33"/>
        <v>10243.298969072164</v>
      </c>
      <c r="AH46" s="77"/>
      <c r="AI46" s="74">
        <f t="shared" ref="AI46:AP46" si="37">AI6*$E46</f>
        <v>19293.203883495145</v>
      </c>
      <c r="AJ46" s="74">
        <f t="shared" si="37"/>
        <v>192.93203883495144</v>
      </c>
      <c r="AK46" s="74">
        <f t="shared" si="37"/>
        <v>0</v>
      </c>
      <c r="AL46" s="74">
        <f t="shared" si="37"/>
        <v>385.86407766990288</v>
      </c>
      <c r="AM46" s="74">
        <f t="shared" si="37"/>
        <v>0</v>
      </c>
      <c r="AN46" s="74">
        <f t="shared" si="37"/>
        <v>0</v>
      </c>
      <c r="AO46" s="74">
        <f t="shared" si="37"/>
        <v>0</v>
      </c>
      <c r="AP46" s="74">
        <f t="shared" si="37"/>
        <v>0</v>
      </c>
      <c r="AQ46" s="77"/>
      <c r="AR46" s="74">
        <f t="shared" ref="AR46:CG46" si="38">AR6*$E46</f>
        <v>0</v>
      </c>
      <c r="AS46" s="74">
        <f t="shared" si="38"/>
        <v>0</v>
      </c>
      <c r="AT46" s="74">
        <f t="shared" si="38"/>
        <v>192.93203883495144</v>
      </c>
      <c r="AU46" s="74">
        <f t="shared" si="38"/>
        <v>0</v>
      </c>
      <c r="AV46" s="74">
        <f t="shared" si="38"/>
        <v>4244.5048543689318</v>
      </c>
      <c r="AW46" s="74">
        <f t="shared" si="38"/>
        <v>0</v>
      </c>
      <c r="AX46" s="74">
        <f t="shared" si="38"/>
        <v>13505.242718446603</v>
      </c>
      <c r="AY46" s="74">
        <f t="shared" si="38"/>
        <v>0</v>
      </c>
      <c r="AZ46" s="74">
        <f t="shared" si="38"/>
        <v>1350.5242718446602</v>
      </c>
      <c r="BA46" s="74">
        <f t="shared" si="38"/>
        <v>0</v>
      </c>
      <c r="BB46" s="74">
        <f t="shared" si="38"/>
        <v>192.93203883495144</v>
      </c>
      <c r="BC46" s="74">
        <f t="shared" si="38"/>
        <v>0</v>
      </c>
      <c r="BD46" s="74">
        <f t="shared" si="38"/>
        <v>0</v>
      </c>
      <c r="BE46" s="74">
        <f t="shared" si="38"/>
        <v>0</v>
      </c>
      <c r="BF46" s="74">
        <f t="shared" si="38"/>
        <v>0</v>
      </c>
      <c r="BG46" s="74">
        <f t="shared" si="38"/>
        <v>0</v>
      </c>
      <c r="BH46" s="74">
        <f t="shared" si="38"/>
        <v>0</v>
      </c>
      <c r="BI46" s="74">
        <f t="shared" si="38"/>
        <v>0</v>
      </c>
      <c r="BJ46" s="74">
        <f t="shared" si="38"/>
        <v>0</v>
      </c>
      <c r="BK46" s="74">
        <f t="shared" si="38"/>
        <v>0</v>
      </c>
      <c r="BL46" s="74">
        <f t="shared" si="38"/>
        <v>0</v>
      </c>
      <c r="BM46" s="74">
        <f t="shared" si="38"/>
        <v>192.93203883495144</v>
      </c>
      <c r="BN46" s="74">
        <f t="shared" si="38"/>
        <v>0</v>
      </c>
      <c r="BO46" s="74">
        <f t="shared" si="38"/>
        <v>0</v>
      </c>
      <c r="BP46" s="74">
        <f t="shared" si="38"/>
        <v>0</v>
      </c>
      <c r="BQ46" s="74">
        <f t="shared" si="38"/>
        <v>0</v>
      </c>
      <c r="BR46" s="74">
        <f t="shared" si="38"/>
        <v>192.93203883495144</v>
      </c>
      <c r="BS46" s="74">
        <f t="shared" si="38"/>
        <v>0</v>
      </c>
      <c r="BT46" s="74">
        <f t="shared" si="38"/>
        <v>0</v>
      </c>
      <c r="BU46" s="74">
        <f t="shared" si="38"/>
        <v>0</v>
      </c>
      <c r="BV46" s="74">
        <f t="shared" si="38"/>
        <v>0</v>
      </c>
      <c r="BW46" s="74">
        <f t="shared" si="38"/>
        <v>0</v>
      </c>
      <c r="BX46" s="74">
        <f t="shared" si="38"/>
        <v>0</v>
      </c>
      <c r="BY46" s="74">
        <f t="shared" si="38"/>
        <v>0</v>
      </c>
      <c r="BZ46" s="74">
        <f t="shared" si="38"/>
        <v>0</v>
      </c>
      <c r="CA46" s="74">
        <f t="shared" si="38"/>
        <v>0</v>
      </c>
      <c r="CB46" s="74">
        <f t="shared" si="38"/>
        <v>0</v>
      </c>
      <c r="CC46" s="74">
        <f t="shared" si="38"/>
        <v>0</v>
      </c>
      <c r="CD46" s="74">
        <f t="shared" si="38"/>
        <v>0</v>
      </c>
      <c r="CE46" s="74">
        <f t="shared" si="38"/>
        <v>0</v>
      </c>
      <c r="CF46" s="74">
        <f t="shared" si="38"/>
        <v>0</v>
      </c>
      <c r="CG46" s="74">
        <f t="shared" si="38"/>
        <v>0</v>
      </c>
      <c r="CH46" s="77"/>
      <c r="CI46" s="74"/>
      <c r="CJ46" s="201"/>
    </row>
    <row r="47" spans="1:97" ht="20.25" customHeight="1" x14ac:dyDescent="0.4">
      <c r="A47" s="76" t="s">
        <v>458</v>
      </c>
      <c r="B47" s="77"/>
      <c r="C47" s="146">
        <f>VLOOKUP($A47,Sample!$B$2:$F$29,4)</f>
        <v>6.3362927853041401E-2</v>
      </c>
      <c r="D47" s="138">
        <f>VLOOKUP($A47,Sample!$B$2:$F$29,5)</f>
        <v>3.9938464739850028E-2</v>
      </c>
      <c r="E47" s="138">
        <f>VLOOKUP($A47,Sample!$B$2:$F$29,2)</f>
        <v>5374</v>
      </c>
      <c r="F47" s="160">
        <f>E47*$K7</f>
        <v>28435.2427184466</v>
      </c>
      <c r="G47" s="77"/>
      <c r="H47" s="171">
        <f t="shared" si="29"/>
        <v>6.3362927853041401E-2</v>
      </c>
      <c r="I47" s="171">
        <f t="shared" si="30"/>
        <v>5.6785962340435425E-2</v>
      </c>
      <c r="J47" s="30"/>
      <c r="K47" s="32">
        <v>5.29126213592233</v>
      </c>
      <c r="L47" s="77"/>
      <c r="M47" s="74">
        <f t="shared" si="31"/>
        <v>3078.3106796116499</v>
      </c>
      <c r="N47" s="74">
        <f t="shared" si="31"/>
        <v>2765.2621359223299</v>
      </c>
      <c r="O47" s="74">
        <f t="shared" si="31"/>
        <v>2869.6116504854367</v>
      </c>
      <c r="P47" s="74">
        <f t="shared" si="31"/>
        <v>1982.6407766990292</v>
      </c>
      <c r="Q47" s="74">
        <f t="shared" si="31"/>
        <v>1565.2427184466017</v>
      </c>
      <c r="R47" s="74">
        <f t="shared" si="31"/>
        <v>991.32038834951459</v>
      </c>
      <c r="S47" s="74">
        <f t="shared" si="31"/>
        <v>782.62135922330083</v>
      </c>
      <c r="T47" s="74">
        <f t="shared" si="31"/>
        <v>991.32038834951459</v>
      </c>
      <c r="U47" s="74">
        <f t="shared" si="31"/>
        <v>6260.9708737864066</v>
      </c>
      <c r="V47" s="74">
        <f t="shared" si="31"/>
        <v>6156.6213592232998</v>
      </c>
      <c r="W47" s="74">
        <f t="shared" si="31"/>
        <v>469.57281553398059</v>
      </c>
      <c r="X47" s="74">
        <f t="shared" si="31"/>
        <v>521.747572815534</v>
      </c>
      <c r="Y47" s="77"/>
      <c r="Z47" s="74">
        <f t="shared" ref="Z47:AD47" si="39">Z7*$F47</f>
        <v>5843.5728155339802</v>
      </c>
      <c r="AA47" s="74">
        <f t="shared" si="39"/>
        <v>15026.330097087379</v>
      </c>
      <c r="AB47" s="74">
        <f t="shared" si="39"/>
        <v>991.32038834951459</v>
      </c>
      <c r="AC47" s="74">
        <f t="shared" si="39"/>
        <v>13408.912621359221</v>
      </c>
      <c r="AD47" s="74">
        <f t="shared" si="39"/>
        <v>15026.330097087379</v>
      </c>
      <c r="AE47" s="77"/>
      <c r="AF47" s="74">
        <f t="shared" si="33"/>
        <v>3026.1359223300969</v>
      </c>
      <c r="AG47" s="74">
        <f t="shared" si="33"/>
        <v>3756.5825242718447</v>
      </c>
      <c r="AH47" s="77"/>
      <c r="AI47" s="74">
        <f t="shared" ref="AI47:AP47" si="40">AI7*$E47</f>
        <v>5060.9514563106795</v>
      </c>
      <c r="AJ47" s="74">
        <f t="shared" si="40"/>
        <v>52.17475728155339</v>
      </c>
      <c r="AK47" s="74">
        <f t="shared" si="40"/>
        <v>0</v>
      </c>
      <c r="AL47" s="74">
        <f t="shared" si="40"/>
        <v>260.873786407767</v>
      </c>
      <c r="AM47" s="74">
        <f t="shared" si="40"/>
        <v>0</v>
      </c>
      <c r="AN47" s="74">
        <f t="shared" si="40"/>
        <v>0</v>
      </c>
      <c r="AO47" s="74">
        <f t="shared" si="40"/>
        <v>0</v>
      </c>
      <c r="AP47" s="74">
        <f t="shared" si="40"/>
        <v>0</v>
      </c>
      <c r="AQ47" s="77"/>
      <c r="AR47" s="74">
        <f t="shared" ref="AR47:CG47" si="41">AR7*$E47</f>
        <v>0</v>
      </c>
      <c r="AS47" s="74">
        <f t="shared" si="41"/>
        <v>0</v>
      </c>
      <c r="AT47" s="74">
        <f t="shared" si="41"/>
        <v>573.9223300970873</v>
      </c>
      <c r="AU47" s="74">
        <f t="shared" si="41"/>
        <v>0</v>
      </c>
      <c r="AV47" s="74">
        <f t="shared" si="41"/>
        <v>1721.7669902912623</v>
      </c>
      <c r="AW47" s="74">
        <f t="shared" si="41"/>
        <v>0</v>
      </c>
      <c r="AX47" s="74">
        <f t="shared" si="41"/>
        <v>2191.3398058252428</v>
      </c>
      <c r="AY47" s="74">
        <f t="shared" si="41"/>
        <v>0</v>
      </c>
      <c r="AZ47" s="74">
        <f t="shared" si="41"/>
        <v>573.9223300970873</v>
      </c>
      <c r="BA47" s="74">
        <f t="shared" si="41"/>
        <v>0</v>
      </c>
      <c r="BB47" s="74">
        <f t="shared" si="41"/>
        <v>52.17475728155339</v>
      </c>
      <c r="BC47" s="74">
        <f t="shared" si="41"/>
        <v>0</v>
      </c>
      <c r="BD47" s="74">
        <f t="shared" si="41"/>
        <v>0</v>
      </c>
      <c r="BE47" s="74">
        <f t="shared" si="41"/>
        <v>0</v>
      </c>
      <c r="BF47" s="74">
        <f t="shared" si="41"/>
        <v>0</v>
      </c>
      <c r="BG47" s="74">
        <f t="shared" si="41"/>
        <v>0</v>
      </c>
      <c r="BH47" s="74">
        <f t="shared" si="41"/>
        <v>0</v>
      </c>
      <c r="BI47" s="74">
        <f t="shared" si="41"/>
        <v>0</v>
      </c>
      <c r="BJ47" s="74">
        <f t="shared" si="41"/>
        <v>0</v>
      </c>
      <c r="BK47" s="74">
        <f t="shared" si="41"/>
        <v>0</v>
      </c>
      <c r="BL47" s="74">
        <f t="shared" si="41"/>
        <v>0</v>
      </c>
      <c r="BM47" s="74">
        <f t="shared" si="41"/>
        <v>208.69902912621356</v>
      </c>
      <c r="BN47" s="74">
        <f t="shared" si="41"/>
        <v>0</v>
      </c>
      <c r="BO47" s="74">
        <f t="shared" si="41"/>
        <v>0</v>
      </c>
      <c r="BP47" s="74">
        <f t="shared" si="41"/>
        <v>0</v>
      </c>
      <c r="BQ47" s="74">
        <f t="shared" si="41"/>
        <v>0</v>
      </c>
      <c r="BR47" s="74">
        <f t="shared" si="41"/>
        <v>52.17475728155339</v>
      </c>
      <c r="BS47" s="74">
        <f t="shared" si="41"/>
        <v>0</v>
      </c>
      <c r="BT47" s="74">
        <f t="shared" si="41"/>
        <v>0</v>
      </c>
      <c r="BU47" s="74">
        <f t="shared" si="41"/>
        <v>0</v>
      </c>
      <c r="BV47" s="74">
        <f t="shared" si="41"/>
        <v>0</v>
      </c>
      <c r="BW47" s="74">
        <f t="shared" si="41"/>
        <v>0</v>
      </c>
      <c r="BX47" s="74">
        <f t="shared" si="41"/>
        <v>0</v>
      </c>
      <c r="BY47" s="74">
        <f t="shared" si="41"/>
        <v>0</v>
      </c>
      <c r="BZ47" s="74">
        <f t="shared" si="41"/>
        <v>0</v>
      </c>
      <c r="CA47" s="74">
        <f t="shared" si="41"/>
        <v>0</v>
      </c>
      <c r="CB47" s="74">
        <f t="shared" si="41"/>
        <v>0</v>
      </c>
      <c r="CC47" s="74">
        <f t="shared" si="41"/>
        <v>0</v>
      </c>
      <c r="CD47" s="74">
        <f t="shared" si="41"/>
        <v>0</v>
      </c>
      <c r="CE47" s="74">
        <f t="shared" si="41"/>
        <v>0</v>
      </c>
      <c r="CF47" s="74">
        <f t="shared" si="41"/>
        <v>0</v>
      </c>
      <c r="CG47" s="74">
        <f t="shared" si="41"/>
        <v>0</v>
      </c>
      <c r="CH47" s="77"/>
      <c r="CI47" s="74"/>
      <c r="CJ47" s="201"/>
    </row>
    <row r="48" spans="1:97" s="22" customFormat="1" ht="7.5" customHeight="1" x14ac:dyDescent="0.4">
      <c r="A48" s="78"/>
      <c r="B48" s="77"/>
      <c r="C48" s="148"/>
      <c r="D48" s="139"/>
      <c r="E48" s="139"/>
      <c r="F48" s="161"/>
      <c r="G48" s="77"/>
      <c r="H48" s="39"/>
      <c r="I48" s="39"/>
      <c r="J48" s="38"/>
      <c r="K48" s="40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4"/>
      <c r="CJ48" s="201"/>
      <c r="CK48" s="28"/>
      <c r="CL48" s="28"/>
      <c r="CM48" s="28"/>
      <c r="CN48" s="28"/>
      <c r="CO48" s="28"/>
      <c r="CP48" s="28"/>
      <c r="CQ48" s="28"/>
      <c r="CR48" s="28"/>
      <c r="CS48" s="28"/>
    </row>
    <row r="49" spans="1:97" ht="20.25" customHeight="1" x14ac:dyDescent="0.4">
      <c r="A49" s="76" t="s">
        <v>113</v>
      </c>
      <c r="B49" s="77"/>
      <c r="C49" s="146">
        <f>VLOOKUP($A49,Sample!$B$2:$F$29,4)</f>
        <v>7.7488120924858211E-2</v>
      </c>
      <c r="D49" s="138">
        <f>VLOOKUP($A49,Sample!$B$2:$F$29,5)</f>
        <v>4.8841754795365531E-2</v>
      </c>
      <c r="E49" s="138">
        <f>VLOOKUP($A49,Sample!$B$2:$F$29,2)</f>
        <v>6572</v>
      </c>
      <c r="F49" s="160">
        <f>E49*$K9</f>
        <v>42047.387755102041</v>
      </c>
      <c r="G49" s="77"/>
      <c r="H49" s="171">
        <f t="shared" ref="H49:H50" si="42">E49/SUM(E$4:E$10)</f>
        <v>7.7488120924858211E-2</v>
      </c>
      <c r="I49" s="171">
        <f t="shared" ref="I49:I50" si="43">F49/SUM(F$4:F$10)</f>
        <v>8.3969790629779037E-2</v>
      </c>
      <c r="J49" s="30"/>
      <c r="K49" s="32">
        <v>6.3979591836734695</v>
      </c>
      <c r="L49" s="77"/>
      <c r="M49" s="74">
        <f>M9*$F49</f>
        <v>3487.1836734693884</v>
      </c>
      <c r="N49" s="74">
        <f t="shared" ref="N49:X49" si="44">N9*$F49</f>
        <v>3286.0000000000005</v>
      </c>
      <c r="O49" s="74">
        <f t="shared" si="44"/>
        <v>4493.1020408163267</v>
      </c>
      <c r="P49" s="74">
        <f t="shared" si="44"/>
        <v>3554.2448979591845</v>
      </c>
      <c r="Q49" s="74">
        <f t="shared" si="44"/>
        <v>3151.8775510204086</v>
      </c>
      <c r="R49" s="74">
        <f t="shared" si="44"/>
        <v>2481.2653061224491</v>
      </c>
      <c r="S49" s="74">
        <f t="shared" si="44"/>
        <v>1072.9795918367347</v>
      </c>
      <c r="T49" s="74">
        <f t="shared" si="44"/>
        <v>1207.1020408163267</v>
      </c>
      <c r="U49" s="74">
        <f t="shared" si="44"/>
        <v>9254.448979591838</v>
      </c>
      <c r="V49" s="74">
        <f t="shared" si="44"/>
        <v>9455.6326530612241</v>
      </c>
      <c r="W49" s="74">
        <f t="shared" si="44"/>
        <v>268.24489795918367</v>
      </c>
      <c r="X49" s="74">
        <f t="shared" si="44"/>
        <v>335.30612244897964</v>
      </c>
      <c r="Y49" s="77"/>
      <c r="Z49" s="74">
        <f>Z9*$F49</f>
        <v>6773.1836734693889</v>
      </c>
      <c r="AA49" s="74">
        <f t="shared" ref="AA49:AD49" si="45">AA9*$F49</f>
        <v>22733.755102040814</v>
      </c>
      <c r="AB49" s="74">
        <f t="shared" si="45"/>
        <v>603.55102040816325</v>
      </c>
      <c r="AC49" s="74">
        <f t="shared" si="45"/>
        <v>20319.551020408162</v>
      </c>
      <c r="AD49" s="74">
        <f t="shared" si="45"/>
        <v>21727.836734693879</v>
      </c>
      <c r="AE49" s="77"/>
      <c r="AF49" s="74">
        <f t="shared" ref="AF49:AG50" si="46">AF9*$E49</f>
        <v>3813.8031088082898</v>
      </c>
      <c r="AG49" s="74">
        <f t="shared" si="46"/>
        <v>4528.8911917098449</v>
      </c>
      <c r="AH49" s="77"/>
      <c r="AI49" s="74">
        <f t="shared" ref="AI49:AP49" si="47">AI9*$E49</f>
        <v>6370.8163265306121</v>
      </c>
      <c r="AJ49" s="74">
        <f t="shared" si="47"/>
        <v>0</v>
      </c>
      <c r="AK49" s="74">
        <f t="shared" si="47"/>
        <v>0</v>
      </c>
      <c r="AL49" s="74">
        <f t="shared" si="47"/>
        <v>201.18367346938774</v>
      </c>
      <c r="AM49" s="74">
        <f t="shared" si="47"/>
        <v>0</v>
      </c>
      <c r="AN49" s="74">
        <f t="shared" si="47"/>
        <v>0</v>
      </c>
      <c r="AO49" s="74">
        <f t="shared" si="47"/>
        <v>0</v>
      </c>
      <c r="AP49" s="74">
        <f t="shared" si="47"/>
        <v>0</v>
      </c>
      <c r="AQ49" s="77"/>
      <c r="AR49" s="74">
        <f t="shared" ref="AR49:CG49" si="48">AR9*$E49</f>
        <v>0</v>
      </c>
      <c r="AS49" s="74">
        <f t="shared" si="48"/>
        <v>0</v>
      </c>
      <c r="AT49" s="74">
        <f t="shared" si="48"/>
        <v>67.061224489795919</v>
      </c>
      <c r="AU49" s="74">
        <f t="shared" si="48"/>
        <v>0</v>
      </c>
      <c r="AV49" s="74">
        <f t="shared" si="48"/>
        <v>1877.7142857142856</v>
      </c>
      <c r="AW49" s="74">
        <f t="shared" si="48"/>
        <v>536.48979591836735</v>
      </c>
      <c r="AX49" s="74">
        <f t="shared" si="48"/>
        <v>3822.4897959183672</v>
      </c>
      <c r="AY49" s="74">
        <f t="shared" si="48"/>
        <v>67.061224489795919</v>
      </c>
      <c r="AZ49" s="74">
        <f t="shared" si="48"/>
        <v>0</v>
      </c>
      <c r="BA49" s="74">
        <f t="shared" si="48"/>
        <v>0</v>
      </c>
      <c r="BB49" s="74">
        <f t="shared" si="48"/>
        <v>0</v>
      </c>
      <c r="BC49" s="74">
        <f t="shared" si="48"/>
        <v>0</v>
      </c>
      <c r="BD49" s="74">
        <f t="shared" si="48"/>
        <v>0</v>
      </c>
      <c r="BE49" s="74">
        <f t="shared" si="48"/>
        <v>0</v>
      </c>
      <c r="BF49" s="74">
        <f t="shared" si="48"/>
        <v>0</v>
      </c>
      <c r="BG49" s="74">
        <f t="shared" si="48"/>
        <v>0</v>
      </c>
      <c r="BH49" s="74">
        <f t="shared" si="48"/>
        <v>0</v>
      </c>
      <c r="BI49" s="74">
        <f t="shared" si="48"/>
        <v>0</v>
      </c>
      <c r="BJ49" s="74">
        <f t="shared" si="48"/>
        <v>0</v>
      </c>
      <c r="BK49" s="74">
        <f t="shared" si="48"/>
        <v>0</v>
      </c>
      <c r="BL49" s="74">
        <f t="shared" si="48"/>
        <v>0</v>
      </c>
      <c r="BM49" s="74">
        <f t="shared" si="48"/>
        <v>0</v>
      </c>
      <c r="BN49" s="74">
        <f t="shared" si="48"/>
        <v>0</v>
      </c>
      <c r="BO49" s="74">
        <f t="shared" si="48"/>
        <v>0</v>
      </c>
      <c r="BP49" s="74">
        <f t="shared" si="48"/>
        <v>201.18367346938774</v>
      </c>
      <c r="BQ49" s="74">
        <f t="shared" si="48"/>
        <v>0</v>
      </c>
      <c r="BR49" s="74">
        <f t="shared" si="48"/>
        <v>0</v>
      </c>
      <c r="BS49" s="74">
        <f t="shared" si="48"/>
        <v>0</v>
      </c>
      <c r="BT49" s="74">
        <f t="shared" si="48"/>
        <v>0</v>
      </c>
      <c r="BU49" s="74">
        <f t="shared" si="48"/>
        <v>0</v>
      </c>
      <c r="BV49" s="74">
        <f t="shared" si="48"/>
        <v>0</v>
      </c>
      <c r="BW49" s="74">
        <f t="shared" si="48"/>
        <v>0</v>
      </c>
      <c r="BX49" s="74">
        <f t="shared" si="48"/>
        <v>0</v>
      </c>
      <c r="BY49" s="74">
        <f t="shared" si="48"/>
        <v>0</v>
      </c>
      <c r="BZ49" s="74">
        <f t="shared" si="48"/>
        <v>0</v>
      </c>
      <c r="CA49" s="74">
        <f t="shared" si="48"/>
        <v>0</v>
      </c>
      <c r="CB49" s="74">
        <f t="shared" si="48"/>
        <v>0</v>
      </c>
      <c r="CC49" s="74">
        <f t="shared" si="48"/>
        <v>0</v>
      </c>
      <c r="CD49" s="74">
        <f t="shared" si="48"/>
        <v>0</v>
      </c>
      <c r="CE49" s="74">
        <f t="shared" si="48"/>
        <v>0</v>
      </c>
      <c r="CF49" s="74">
        <f t="shared" si="48"/>
        <v>0</v>
      </c>
      <c r="CG49" s="74">
        <f t="shared" si="48"/>
        <v>0</v>
      </c>
      <c r="CH49" s="77"/>
      <c r="CI49" s="74"/>
      <c r="CJ49" s="201"/>
    </row>
    <row r="50" spans="1:97" ht="20.25" customHeight="1" x14ac:dyDescent="0.4">
      <c r="A50" s="76" t="s">
        <v>108</v>
      </c>
      <c r="B50" s="77"/>
      <c r="C50" s="146">
        <f>VLOOKUP($A50,Sample!$B$2:$F$29,4)</f>
        <v>0.10819096129131148</v>
      </c>
      <c r="D50" s="138">
        <f>VLOOKUP($A50,Sample!$B$2:$F$29,5)</f>
        <v>6.8194148204849994E-2</v>
      </c>
      <c r="E50" s="138">
        <f>VLOOKUP($A50,Sample!$B$2:$F$29,2)</f>
        <v>9176</v>
      </c>
      <c r="F50" s="160">
        <f>E50*$K10</f>
        <v>53027.621052631577</v>
      </c>
      <c r="G50" s="77"/>
      <c r="H50" s="171">
        <f t="shared" si="42"/>
        <v>0.10819096129131148</v>
      </c>
      <c r="I50" s="171">
        <f t="shared" si="43"/>
        <v>0.10589761873719356</v>
      </c>
      <c r="J50" s="30"/>
      <c r="K50" s="32">
        <v>5.7789473684210524</v>
      </c>
      <c r="L50" s="77"/>
      <c r="M50" s="74">
        <f t="shared" si="31"/>
        <v>5215.8315789473691</v>
      </c>
      <c r="N50" s="74">
        <f t="shared" si="31"/>
        <v>4346.5263157894742</v>
      </c>
      <c r="O50" s="74">
        <f t="shared" si="31"/>
        <v>4926.0631578947377</v>
      </c>
      <c r="P50" s="74">
        <f t="shared" si="31"/>
        <v>5022.6526315789488</v>
      </c>
      <c r="Q50" s="74">
        <f t="shared" si="31"/>
        <v>2511.3263157894744</v>
      </c>
      <c r="R50" s="74">
        <f t="shared" si="31"/>
        <v>3477.2210526315798</v>
      </c>
      <c r="S50" s="74">
        <f>S10*$F50</f>
        <v>1255.6631578947372</v>
      </c>
      <c r="T50" s="74">
        <f t="shared" si="31"/>
        <v>1931.7894736842106</v>
      </c>
      <c r="U50" s="74">
        <f t="shared" si="31"/>
        <v>11494.147368421054</v>
      </c>
      <c r="V50" s="74">
        <f t="shared" si="31"/>
        <v>11783.915789473685</v>
      </c>
      <c r="W50" s="74">
        <f t="shared" si="31"/>
        <v>579.53684210526319</v>
      </c>
      <c r="X50" s="74">
        <f t="shared" si="31"/>
        <v>482.94736842105266</v>
      </c>
      <c r="Y50" s="77"/>
      <c r="Z50" s="74">
        <f t="shared" ref="Z50:AD50" si="49">Z10*$F50</f>
        <v>9562.3578947368442</v>
      </c>
      <c r="AA50" s="74">
        <f t="shared" si="49"/>
        <v>28687.073684210529</v>
      </c>
      <c r="AB50" s="74">
        <f t="shared" si="49"/>
        <v>1062.4842105263158</v>
      </c>
      <c r="AC50" s="74">
        <f t="shared" si="49"/>
        <v>27045.05263157895</v>
      </c>
      <c r="AD50" s="74">
        <f t="shared" si="49"/>
        <v>25982.568421052631</v>
      </c>
      <c r="AE50" s="77"/>
      <c r="AF50" s="74">
        <f t="shared" si="46"/>
        <v>5149.7959183673465</v>
      </c>
      <c r="AG50" s="74">
        <f t="shared" si="46"/>
        <v>6460.6530612244896</v>
      </c>
      <c r="AH50" s="77"/>
      <c r="AI50" s="74">
        <f t="shared" ref="AI50:AP50" si="50">AI10*$E50</f>
        <v>9176</v>
      </c>
      <c r="AJ50" s="74">
        <f t="shared" si="50"/>
        <v>0</v>
      </c>
      <c r="AK50" s="74">
        <f t="shared" si="50"/>
        <v>0</v>
      </c>
      <c r="AL50" s="74">
        <f t="shared" si="50"/>
        <v>0</v>
      </c>
      <c r="AM50" s="74">
        <f t="shared" si="50"/>
        <v>0</v>
      </c>
      <c r="AN50" s="74">
        <f t="shared" si="50"/>
        <v>0</v>
      </c>
      <c r="AO50" s="74">
        <f t="shared" si="50"/>
        <v>0</v>
      </c>
      <c r="AP50" s="74">
        <f t="shared" si="50"/>
        <v>0</v>
      </c>
      <c r="AQ50" s="77"/>
      <c r="AR50" s="74">
        <f t="shared" ref="AR50:CG50" si="51">AR10*$E50</f>
        <v>386.35789473684207</v>
      </c>
      <c r="AS50" s="74">
        <f t="shared" si="51"/>
        <v>0</v>
      </c>
      <c r="AT50" s="74">
        <f t="shared" si="51"/>
        <v>3284.0421052631577</v>
      </c>
      <c r="AU50" s="74">
        <f t="shared" si="51"/>
        <v>0</v>
      </c>
      <c r="AV50" s="74">
        <f t="shared" si="51"/>
        <v>5312.4210526315792</v>
      </c>
      <c r="AW50" s="74">
        <f t="shared" si="51"/>
        <v>0</v>
      </c>
      <c r="AX50" s="74">
        <f t="shared" si="51"/>
        <v>96.589473684210517</v>
      </c>
      <c r="AY50" s="74">
        <f t="shared" si="51"/>
        <v>0</v>
      </c>
      <c r="AZ50" s="74">
        <f t="shared" si="51"/>
        <v>96.589473684210517</v>
      </c>
      <c r="BA50" s="74">
        <f t="shared" si="51"/>
        <v>0</v>
      </c>
      <c r="BB50" s="74">
        <f t="shared" si="51"/>
        <v>0</v>
      </c>
      <c r="BC50" s="74">
        <f t="shared" si="51"/>
        <v>0</v>
      </c>
      <c r="BD50" s="74">
        <f t="shared" si="51"/>
        <v>0</v>
      </c>
      <c r="BE50" s="74">
        <f t="shared" si="51"/>
        <v>0</v>
      </c>
      <c r="BF50" s="74">
        <f t="shared" si="51"/>
        <v>0</v>
      </c>
      <c r="BG50" s="74">
        <f t="shared" si="51"/>
        <v>0</v>
      </c>
      <c r="BH50" s="74">
        <f t="shared" si="51"/>
        <v>0</v>
      </c>
      <c r="BI50" s="74">
        <f t="shared" si="51"/>
        <v>0</v>
      </c>
      <c r="BJ50" s="74">
        <f t="shared" si="51"/>
        <v>0</v>
      </c>
      <c r="BK50" s="74">
        <f t="shared" si="51"/>
        <v>0</v>
      </c>
      <c r="BL50" s="74">
        <f t="shared" si="51"/>
        <v>0</v>
      </c>
      <c r="BM50" s="74">
        <f t="shared" si="51"/>
        <v>0</v>
      </c>
      <c r="BN50" s="74">
        <f t="shared" si="51"/>
        <v>0</v>
      </c>
      <c r="BO50" s="74">
        <f t="shared" si="51"/>
        <v>0</v>
      </c>
      <c r="BP50" s="74">
        <f t="shared" si="51"/>
        <v>0</v>
      </c>
      <c r="BQ50" s="74">
        <f t="shared" si="51"/>
        <v>0</v>
      </c>
      <c r="BR50" s="74">
        <f t="shared" si="51"/>
        <v>0</v>
      </c>
      <c r="BS50" s="74">
        <f t="shared" si="51"/>
        <v>0</v>
      </c>
      <c r="BT50" s="74">
        <f t="shared" si="51"/>
        <v>0</v>
      </c>
      <c r="BU50" s="74">
        <f t="shared" si="51"/>
        <v>0</v>
      </c>
      <c r="BV50" s="74">
        <f t="shared" si="51"/>
        <v>0</v>
      </c>
      <c r="BW50" s="74">
        <f t="shared" si="51"/>
        <v>0</v>
      </c>
      <c r="BX50" s="74">
        <f t="shared" si="51"/>
        <v>0</v>
      </c>
      <c r="BY50" s="74">
        <f t="shared" si="51"/>
        <v>0</v>
      </c>
      <c r="BZ50" s="74">
        <f t="shared" si="51"/>
        <v>0</v>
      </c>
      <c r="CA50" s="74">
        <f t="shared" si="51"/>
        <v>0</v>
      </c>
      <c r="CB50" s="74">
        <f t="shared" si="51"/>
        <v>0</v>
      </c>
      <c r="CC50" s="74">
        <f t="shared" si="51"/>
        <v>0</v>
      </c>
      <c r="CD50" s="74">
        <f t="shared" si="51"/>
        <v>0</v>
      </c>
      <c r="CE50" s="74">
        <f t="shared" si="51"/>
        <v>0</v>
      </c>
      <c r="CF50" s="74">
        <f t="shared" si="51"/>
        <v>0</v>
      </c>
      <c r="CG50" s="74">
        <f t="shared" si="51"/>
        <v>0</v>
      </c>
      <c r="CH50" s="77"/>
      <c r="CI50" s="74"/>
      <c r="CJ50" s="201"/>
    </row>
    <row r="51" spans="1:97" s="22" customFormat="1" ht="7.5" customHeight="1" x14ac:dyDescent="0.4">
      <c r="A51" s="78"/>
      <c r="B51" s="77"/>
      <c r="C51" s="149"/>
      <c r="D51" s="139"/>
      <c r="E51" s="139"/>
      <c r="F51" s="161"/>
      <c r="G51" s="77"/>
      <c r="H51" s="39"/>
      <c r="I51" s="39"/>
      <c r="J51" s="38"/>
      <c r="K51" s="40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4"/>
      <c r="CJ51" s="201"/>
      <c r="CK51" s="28"/>
      <c r="CL51" s="28"/>
      <c r="CM51" s="28"/>
      <c r="CN51" s="28"/>
      <c r="CO51" s="28"/>
      <c r="CP51" s="28"/>
      <c r="CQ51" s="28"/>
      <c r="CR51" s="28"/>
      <c r="CS51" s="28"/>
    </row>
    <row r="52" spans="1:97" ht="20.25" customHeight="1" x14ac:dyDescent="0.4">
      <c r="A52" s="76" t="s">
        <v>459</v>
      </c>
      <c r="B52" s="77"/>
      <c r="C52" s="147">
        <f>VLOOKUP($A52,Sample!$B$2:$F$29,4)</f>
        <v>0.59415092246829593</v>
      </c>
      <c r="D52" s="138">
        <f>VLOOKUP($A52,Sample!$B$2:$F$29,5)</f>
        <v>0.11942894089493672</v>
      </c>
      <c r="E52" s="138">
        <f>VLOOKUP($A52,Sample!$B$2:$F$29,2)</f>
        <v>16070</v>
      </c>
      <c r="F52" s="160">
        <f>E52*$K12</f>
        <v>71980.208333333343</v>
      </c>
      <c r="G52" s="77"/>
      <c r="H52" s="31">
        <f>E52/SUM(E$12:E$15)</f>
        <v>0.59415092246829593</v>
      </c>
      <c r="I52" s="31">
        <f>F52/SUM(F$12:F$15)</f>
        <v>0.55823537871297779</v>
      </c>
      <c r="J52" s="30"/>
      <c r="K52" s="32">
        <v>4.479166666666667</v>
      </c>
      <c r="L52" s="77"/>
      <c r="M52" s="74">
        <f t="shared" si="31"/>
        <v>5021.8750000000018</v>
      </c>
      <c r="N52" s="74">
        <f t="shared" si="31"/>
        <v>3347.9166666666674</v>
      </c>
      <c r="O52" s="74">
        <f t="shared" si="31"/>
        <v>3850.1041666666674</v>
      </c>
      <c r="P52" s="74">
        <f t="shared" si="31"/>
        <v>4184.8958333333348</v>
      </c>
      <c r="Q52" s="74">
        <f t="shared" si="31"/>
        <v>3515.3125000000009</v>
      </c>
      <c r="R52" s="74">
        <f t="shared" si="31"/>
        <v>2008.7500000000005</v>
      </c>
      <c r="S52" s="74">
        <f t="shared" si="31"/>
        <v>2678.3333333333335</v>
      </c>
      <c r="T52" s="74">
        <f t="shared" si="31"/>
        <v>1841.3541666666672</v>
      </c>
      <c r="U52" s="74">
        <f t="shared" si="31"/>
        <v>20757.083333333343</v>
      </c>
      <c r="V52" s="74">
        <f t="shared" si="31"/>
        <v>19417.916666666672</v>
      </c>
      <c r="W52" s="74">
        <f t="shared" si="31"/>
        <v>2008.7500000000005</v>
      </c>
      <c r="X52" s="74">
        <f t="shared" si="31"/>
        <v>3347.9166666666674</v>
      </c>
      <c r="Y52" s="77"/>
      <c r="Z52" s="74">
        <f t="shared" ref="Z52:AD52" si="52">Z12*$F52</f>
        <v>8369.7916666666679</v>
      </c>
      <c r="AA52" s="74">
        <f t="shared" si="52"/>
        <v>26448.541666666668</v>
      </c>
      <c r="AB52" s="74">
        <f t="shared" si="52"/>
        <v>5356.6666666666661</v>
      </c>
      <c r="AC52" s="74">
        <f t="shared" si="52"/>
        <v>34148.75</v>
      </c>
      <c r="AD52" s="74">
        <f t="shared" si="52"/>
        <v>37831.458333333336</v>
      </c>
      <c r="AE52" s="77"/>
      <c r="AF52" s="74">
        <f t="shared" ref="AF52:AG55" si="53">AF12*$E52</f>
        <v>8889.7872340425529</v>
      </c>
      <c r="AG52" s="74">
        <f t="shared" si="53"/>
        <v>9744.5744680851076</v>
      </c>
      <c r="AH52" s="77"/>
      <c r="AI52" s="74">
        <f t="shared" ref="AI52:AP52" si="54">AI12*$E52</f>
        <v>13056.875</v>
      </c>
      <c r="AJ52" s="74">
        <f t="shared" si="54"/>
        <v>1506.5625</v>
      </c>
      <c r="AK52" s="74">
        <f t="shared" si="54"/>
        <v>167.39583333333331</v>
      </c>
      <c r="AL52" s="74">
        <f t="shared" si="54"/>
        <v>1339.1666666666665</v>
      </c>
      <c r="AM52" s="74">
        <f t="shared" si="54"/>
        <v>0</v>
      </c>
      <c r="AN52" s="74">
        <f t="shared" si="54"/>
        <v>0</v>
      </c>
      <c r="AO52" s="74">
        <f t="shared" si="54"/>
        <v>0</v>
      </c>
      <c r="AP52" s="74">
        <f t="shared" si="54"/>
        <v>0</v>
      </c>
      <c r="AQ52" s="77"/>
      <c r="AR52" s="74">
        <f t="shared" ref="AR52:CG52" si="55">AR12*$E52</f>
        <v>0</v>
      </c>
      <c r="AS52" s="74">
        <f t="shared" si="55"/>
        <v>0</v>
      </c>
      <c r="AT52" s="74">
        <f t="shared" si="55"/>
        <v>7700.2083333333339</v>
      </c>
      <c r="AU52" s="74">
        <f t="shared" si="55"/>
        <v>0</v>
      </c>
      <c r="AV52" s="74">
        <f t="shared" si="55"/>
        <v>4854.4791666666661</v>
      </c>
      <c r="AW52" s="74">
        <f t="shared" si="55"/>
        <v>0</v>
      </c>
      <c r="AX52" s="74">
        <f t="shared" si="55"/>
        <v>0</v>
      </c>
      <c r="AY52" s="74">
        <f t="shared" si="55"/>
        <v>167.39583333333331</v>
      </c>
      <c r="AZ52" s="74">
        <f t="shared" si="55"/>
        <v>334.79166666666663</v>
      </c>
      <c r="BA52" s="74">
        <f t="shared" si="55"/>
        <v>0</v>
      </c>
      <c r="BB52" s="74">
        <f t="shared" si="55"/>
        <v>334.79166666666663</v>
      </c>
      <c r="BC52" s="74">
        <f t="shared" si="55"/>
        <v>0</v>
      </c>
      <c r="BD52" s="74">
        <f t="shared" si="55"/>
        <v>0</v>
      </c>
      <c r="BE52" s="74">
        <f t="shared" si="55"/>
        <v>0</v>
      </c>
      <c r="BF52" s="74">
        <f t="shared" si="55"/>
        <v>1171.7708333333335</v>
      </c>
      <c r="BG52" s="74">
        <f t="shared" si="55"/>
        <v>0</v>
      </c>
      <c r="BH52" s="74">
        <f t="shared" si="55"/>
        <v>167.39583333333331</v>
      </c>
      <c r="BI52" s="74">
        <f t="shared" si="55"/>
        <v>0</v>
      </c>
      <c r="BJ52" s="74">
        <f t="shared" si="55"/>
        <v>0</v>
      </c>
      <c r="BK52" s="74">
        <f t="shared" si="55"/>
        <v>0</v>
      </c>
      <c r="BL52" s="74">
        <f t="shared" si="55"/>
        <v>0</v>
      </c>
      <c r="BM52" s="74">
        <f t="shared" si="55"/>
        <v>334.79166666666663</v>
      </c>
      <c r="BN52" s="74">
        <f t="shared" si="55"/>
        <v>0</v>
      </c>
      <c r="BO52" s="74">
        <f t="shared" si="55"/>
        <v>0</v>
      </c>
      <c r="BP52" s="74">
        <f t="shared" si="55"/>
        <v>167.39583333333331</v>
      </c>
      <c r="BQ52" s="74">
        <f t="shared" si="55"/>
        <v>0</v>
      </c>
      <c r="BR52" s="74">
        <f t="shared" si="55"/>
        <v>836.97916666666674</v>
      </c>
      <c r="BS52" s="74">
        <f t="shared" si="55"/>
        <v>0</v>
      </c>
      <c r="BT52" s="74">
        <f t="shared" si="55"/>
        <v>0</v>
      </c>
      <c r="BU52" s="74">
        <f t="shared" si="55"/>
        <v>0</v>
      </c>
      <c r="BV52" s="74">
        <f t="shared" si="55"/>
        <v>0</v>
      </c>
      <c r="BW52" s="74">
        <f t="shared" si="55"/>
        <v>0</v>
      </c>
      <c r="BX52" s="74">
        <f t="shared" si="55"/>
        <v>0</v>
      </c>
      <c r="BY52" s="74">
        <f t="shared" si="55"/>
        <v>0</v>
      </c>
      <c r="BZ52" s="74">
        <f t="shared" si="55"/>
        <v>0</v>
      </c>
      <c r="CA52" s="74">
        <f t="shared" si="55"/>
        <v>0</v>
      </c>
      <c r="CB52" s="74">
        <f t="shared" si="55"/>
        <v>0</v>
      </c>
      <c r="CC52" s="74">
        <f t="shared" si="55"/>
        <v>0</v>
      </c>
      <c r="CD52" s="74">
        <f t="shared" si="55"/>
        <v>0</v>
      </c>
      <c r="CE52" s="74">
        <f t="shared" si="55"/>
        <v>0</v>
      </c>
      <c r="CF52" s="74">
        <f t="shared" si="55"/>
        <v>0</v>
      </c>
      <c r="CG52" s="74">
        <f t="shared" si="55"/>
        <v>0</v>
      </c>
      <c r="CH52" s="77"/>
      <c r="CI52" s="74"/>
      <c r="CJ52" s="201"/>
    </row>
    <row r="53" spans="1:97" ht="20.25" customHeight="1" x14ac:dyDescent="0.4">
      <c r="A53" s="76" t="s">
        <v>460</v>
      </c>
      <c r="B53" s="77"/>
      <c r="C53" s="147">
        <f>VLOOKUP($A53,Sample!$B$2:$F$29,4)</f>
        <v>0.27322808444559471</v>
      </c>
      <c r="D53" s="138">
        <f>VLOOKUP($A53,Sample!$B$2:$F$29,5)</f>
        <v>5.4920962863321862E-2</v>
      </c>
      <c r="E53" s="138">
        <f>VLOOKUP($A53,Sample!$B$2:$F$29,2)</f>
        <v>7390</v>
      </c>
      <c r="F53" s="160">
        <f>E53*$K13</f>
        <v>38835.204081632648</v>
      </c>
      <c r="G53" s="77"/>
      <c r="H53" s="31">
        <f t="shared" ref="H53:H55" si="56">E53/SUM(E$12:E$15)</f>
        <v>0.27322808444559471</v>
      </c>
      <c r="I53" s="31">
        <f t="shared" ref="I53:I55" si="57">F53/SUM(F$12:F$15)</f>
        <v>0.30118258004355564</v>
      </c>
      <c r="J53" s="30"/>
      <c r="K53" s="32">
        <v>5.2551020408163263</v>
      </c>
      <c r="L53" s="77"/>
      <c r="M53" s="74">
        <f t="shared" si="31"/>
        <v>3619.5918367346935</v>
      </c>
      <c r="N53" s="74">
        <f t="shared" si="31"/>
        <v>2413.0612244897957</v>
      </c>
      <c r="O53" s="74">
        <f t="shared" si="31"/>
        <v>3242.5510204081629</v>
      </c>
      <c r="P53" s="74">
        <f t="shared" si="31"/>
        <v>3016.3265306122448</v>
      </c>
      <c r="Q53" s="74">
        <f t="shared" si="31"/>
        <v>1432.7551020408162</v>
      </c>
      <c r="R53" s="74">
        <f t="shared" si="31"/>
        <v>2563.8775510204082</v>
      </c>
      <c r="S53" s="74">
        <f t="shared" si="31"/>
        <v>1734.3877551020407</v>
      </c>
      <c r="T53" s="74">
        <f t="shared" si="31"/>
        <v>1055.7142857142856</v>
      </c>
      <c r="U53" s="74">
        <f t="shared" si="31"/>
        <v>9275.2040816326517</v>
      </c>
      <c r="V53" s="74">
        <f t="shared" si="31"/>
        <v>9350.6122448979586</v>
      </c>
      <c r="W53" s="74">
        <f t="shared" si="31"/>
        <v>754.08163265306121</v>
      </c>
      <c r="X53" s="74">
        <f t="shared" si="31"/>
        <v>377.0408163265306</v>
      </c>
      <c r="Y53" s="77"/>
      <c r="Z53" s="74">
        <f t="shared" ref="Z53:AD53" si="58">Z13*$F53</f>
        <v>6032.6530612244887</v>
      </c>
      <c r="AA53" s="74">
        <f t="shared" si="58"/>
        <v>19078.265306122448</v>
      </c>
      <c r="AB53" s="74">
        <f t="shared" si="58"/>
        <v>1131.1224489795918</v>
      </c>
      <c r="AC53" s="74">
        <f t="shared" si="58"/>
        <v>18776.632653061224</v>
      </c>
      <c r="AD53" s="74">
        <f t="shared" si="58"/>
        <v>20058.571428571428</v>
      </c>
      <c r="AE53" s="77"/>
      <c r="AF53" s="74">
        <f t="shared" si="53"/>
        <v>2617.291666666667</v>
      </c>
      <c r="AG53" s="74">
        <f t="shared" si="53"/>
        <v>4233.8541666666661</v>
      </c>
      <c r="AH53" s="77"/>
      <c r="AI53" s="74">
        <f t="shared" ref="AI53:AP53" si="59">AI13*$E53</f>
        <v>1371.340206185567</v>
      </c>
      <c r="AJ53" s="74">
        <f t="shared" si="59"/>
        <v>5332.9896907216498</v>
      </c>
      <c r="AK53" s="74">
        <f t="shared" si="59"/>
        <v>0</v>
      </c>
      <c r="AL53" s="74">
        <f t="shared" si="59"/>
        <v>533.29896907216494</v>
      </c>
      <c r="AM53" s="74">
        <f t="shared" si="59"/>
        <v>152.37113402061854</v>
      </c>
      <c r="AN53" s="74">
        <f t="shared" si="59"/>
        <v>0</v>
      </c>
      <c r="AO53" s="74">
        <f t="shared" si="59"/>
        <v>0</v>
      </c>
      <c r="AP53" s="74">
        <f t="shared" si="59"/>
        <v>0</v>
      </c>
      <c r="AQ53" s="77"/>
      <c r="AR53" s="74">
        <f t="shared" ref="AR53:CG53" si="60">AR13*$E53</f>
        <v>0</v>
      </c>
      <c r="AS53" s="74">
        <f t="shared" si="60"/>
        <v>0</v>
      </c>
      <c r="AT53" s="74">
        <f t="shared" si="60"/>
        <v>838.04123711340208</v>
      </c>
      <c r="AU53" s="74">
        <f t="shared" si="60"/>
        <v>0</v>
      </c>
      <c r="AV53" s="74">
        <f t="shared" si="60"/>
        <v>533.29896907216494</v>
      </c>
      <c r="AW53" s="74">
        <f t="shared" si="60"/>
        <v>0</v>
      </c>
      <c r="AX53" s="74">
        <f t="shared" si="60"/>
        <v>0</v>
      </c>
      <c r="AY53" s="74">
        <f t="shared" si="60"/>
        <v>0</v>
      </c>
      <c r="AZ53" s="74">
        <f t="shared" si="60"/>
        <v>0</v>
      </c>
      <c r="BA53" s="74">
        <f t="shared" si="60"/>
        <v>0</v>
      </c>
      <c r="BB53" s="74">
        <f t="shared" si="60"/>
        <v>4571.1340206185569</v>
      </c>
      <c r="BC53" s="74">
        <f t="shared" si="60"/>
        <v>0</v>
      </c>
      <c r="BD53" s="74">
        <f t="shared" si="60"/>
        <v>0</v>
      </c>
      <c r="BE53" s="74">
        <f t="shared" si="60"/>
        <v>0</v>
      </c>
      <c r="BF53" s="74">
        <f t="shared" si="60"/>
        <v>761.85567010309273</v>
      </c>
      <c r="BG53" s="74">
        <f t="shared" si="60"/>
        <v>0</v>
      </c>
      <c r="BH53" s="74">
        <f t="shared" si="60"/>
        <v>0</v>
      </c>
      <c r="BI53" s="74">
        <f t="shared" si="60"/>
        <v>0</v>
      </c>
      <c r="BJ53" s="74">
        <f t="shared" si="60"/>
        <v>0</v>
      </c>
      <c r="BK53" s="74">
        <f t="shared" si="60"/>
        <v>0</v>
      </c>
      <c r="BL53" s="74">
        <f t="shared" si="60"/>
        <v>0</v>
      </c>
      <c r="BM53" s="74">
        <f t="shared" si="60"/>
        <v>0</v>
      </c>
      <c r="BN53" s="74">
        <f t="shared" si="60"/>
        <v>0</v>
      </c>
      <c r="BO53" s="74">
        <f t="shared" si="60"/>
        <v>0</v>
      </c>
      <c r="BP53" s="74">
        <f t="shared" si="60"/>
        <v>76.185567010309271</v>
      </c>
      <c r="BQ53" s="74">
        <f t="shared" si="60"/>
        <v>76.185567010309271</v>
      </c>
      <c r="BR53" s="74">
        <f t="shared" si="60"/>
        <v>380.92783505154637</v>
      </c>
      <c r="BS53" s="74">
        <f t="shared" si="60"/>
        <v>0</v>
      </c>
      <c r="BT53" s="74">
        <f t="shared" si="60"/>
        <v>0</v>
      </c>
      <c r="BU53" s="74">
        <f t="shared" si="60"/>
        <v>0</v>
      </c>
      <c r="BV53" s="74">
        <f t="shared" si="60"/>
        <v>0</v>
      </c>
      <c r="BW53" s="74">
        <f t="shared" si="60"/>
        <v>0</v>
      </c>
      <c r="BX53" s="74">
        <f t="shared" si="60"/>
        <v>152.37113402061854</v>
      </c>
      <c r="BY53" s="74">
        <f t="shared" si="60"/>
        <v>0</v>
      </c>
      <c r="BZ53" s="74">
        <f t="shared" si="60"/>
        <v>0</v>
      </c>
      <c r="CA53" s="74">
        <f t="shared" si="60"/>
        <v>0</v>
      </c>
      <c r="CB53" s="74">
        <f t="shared" si="60"/>
        <v>0</v>
      </c>
      <c r="CC53" s="74">
        <f t="shared" si="60"/>
        <v>0</v>
      </c>
      <c r="CD53" s="74">
        <f t="shared" si="60"/>
        <v>0</v>
      </c>
      <c r="CE53" s="74">
        <f t="shared" si="60"/>
        <v>0</v>
      </c>
      <c r="CF53" s="74">
        <f t="shared" si="60"/>
        <v>0</v>
      </c>
      <c r="CG53" s="74">
        <f t="shared" si="60"/>
        <v>0</v>
      </c>
      <c r="CH53" s="77"/>
      <c r="CI53" s="74"/>
      <c r="CJ53" s="201"/>
    </row>
    <row r="54" spans="1:97" ht="20.25" customHeight="1" x14ac:dyDescent="0.4">
      <c r="A54" s="76" t="s">
        <v>461</v>
      </c>
      <c r="B54" s="77"/>
      <c r="C54" s="147">
        <f>VLOOKUP($A54,Sample!$B$2:$F$29,4)</f>
        <v>8.5776611084408622E-2</v>
      </c>
      <c r="D54" s="138">
        <f>VLOOKUP($A54,Sample!$B$2:$F$29,5)</f>
        <v>1.7241763713519178E-2</v>
      </c>
      <c r="E54" s="138">
        <f>VLOOKUP($A54,Sample!$B$2:$F$29,2)</f>
        <v>2320</v>
      </c>
      <c r="F54" s="160">
        <f>E54*$K14</f>
        <v>11450.322580645161</v>
      </c>
      <c r="G54" s="77"/>
      <c r="H54" s="31">
        <f t="shared" si="56"/>
        <v>8.5776611084408622E-2</v>
      </c>
      <c r="I54" s="31">
        <f t="shared" si="57"/>
        <v>8.8801843037069256E-2</v>
      </c>
      <c r="J54" s="30"/>
      <c r="K54" s="32">
        <v>4.935483870967742</v>
      </c>
      <c r="L54" s="77"/>
      <c r="M54" s="74">
        <f t="shared" si="31"/>
        <v>1521.7204301075269</v>
      </c>
      <c r="N54" s="74">
        <f t="shared" si="31"/>
        <v>1322.1505376344089</v>
      </c>
      <c r="O54" s="74">
        <f t="shared" si="31"/>
        <v>898.06451612903243</v>
      </c>
      <c r="P54" s="74">
        <f t="shared" si="31"/>
        <v>898.06451612903243</v>
      </c>
      <c r="Q54" s="74">
        <f t="shared" si="31"/>
        <v>399.13978494623666</v>
      </c>
      <c r="R54" s="74">
        <f t="shared" si="31"/>
        <v>324.30107526881721</v>
      </c>
      <c r="S54" s="74">
        <f t="shared" si="31"/>
        <v>274.40860215053772</v>
      </c>
      <c r="T54" s="74">
        <f t="shared" si="31"/>
        <v>274.40860215053772</v>
      </c>
      <c r="U54" s="74">
        <f t="shared" si="31"/>
        <v>2694.1935483870975</v>
      </c>
      <c r="V54" s="74">
        <f t="shared" si="31"/>
        <v>2544.516129032258</v>
      </c>
      <c r="W54" s="74">
        <f t="shared" si="31"/>
        <v>99.784946236559165</v>
      </c>
      <c r="X54" s="74">
        <f t="shared" si="31"/>
        <v>199.56989247311833</v>
      </c>
      <c r="Y54" s="77"/>
      <c r="Z54" s="74">
        <f t="shared" ref="Z54:AD54" si="61">Z14*$F54</f>
        <v>2843.8709677419356</v>
      </c>
      <c r="AA54" s="74">
        <f t="shared" si="61"/>
        <v>5912.2580645161279</v>
      </c>
      <c r="AB54" s="74">
        <f t="shared" si="61"/>
        <v>299.35483870967738</v>
      </c>
      <c r="AC54" s="74">
        <f t="shared" si="61"/>
        <v>5563.010752688172</v>
      </c>
      <c r="AD54" s="74">
        <f t="shared" si="61"/>
        <v>5887.311827956989</v>
      </c>
      <c r="AE54" s="77"/>
      <c r="AF54" s="74">
        <f t="shared" si="53"/>
        <v>1183.6734693877552</v>
      </c>
      <c r="AG54" s="74">
        <f t="shared" si="53"/>
        <v>1515.1020408163265</v>
      </c>
      <c r="AH54" s="77"/>
      <c r="AI54" s="74">
        <f t="shared" ref="AI54:AP54" si="62">AI14*$E54</f>
        <v>299.35483870967744</v>
      </c>
      <c r="AJ54" s="74">
        <f t="shared" si="62"/>
        <v>1596.5591397849464</v>
      </c>
      <c r="AK54" s="74">
        <f t="shared" si="62"/>
        <v>0</v>
      </c>
      <c r="AL54" s="74">
        <f t="shared" si="62"/>
        <v>274.40860215053766</v>
      </c>
      <c r="AM54" s="74">
        <f t="shared" si="62"/>
        <v>149.67741935483872</v>
      </c>
      <c r="AN54" s="74">
        <f t="shared" si="62"/>
        <v>0</v>
      </c>
      <c r="AO54" s="74">
        <f t="shared" si="62"/>
        <v>0</v>
      </c>
      <c r="AP54" s="74">
        <f t="shared" si="62"/>
        <v>0</v>
      </c>
      <c r="AQ54" s="77"/>
      <c r="AR54" s="74">
        <f t="shared" ref="AR54:CG54" si="63">AR14*$E54</f>
        <v>0</v>
      </c>
      <c r="AS54" s="74">
        <f t="shared" si="63"/>
        <v>0</v>
      </c>
      <c r="AT54" s="74">
        <f t="shared" si="63"/>
        <v>174.6236559139785</v>
      </c>
      <c r="AU54" s="74">
        <f t="shared" si="63"/>
        <v>0</v>
      </c>
      <c r="AV54" s="74">
        <f t="shared" si="63"/>
        <v>124.73118279569893</v>
      </c>
      <c r="AW54" s="74">
        <f t="shared" si="63"/>
        <v>0</v>
      </c>
      <c r="AX54" s="74">
        <f t="shared" si="63"/>
        <v>0</v>
      </c>
      <c r="AY54" s="74">
        <f t="shared" si="63"/>
        <v>0</v>
      </c>
      <c r="AZ54" s="74">
        <f t="shared" si="63"/>
        <v>0</v>
      </c>
      <c r="BA54" s="74">
        <f t="shared" si="63"/>
        <v>124.73118279569893</v>
      </c>
      <c r="BB54" s="74">
        <f t="shared" si="63"/>
        <v>1297.2043010752686</v>
      </c>
      <c r="BC54" s="74">
        <f t="shared" si="63"/>
        <v>0</v>
      </c>
      <c r="BD54" s="74">
        <f t="shared" si="63"/>
        <v>24.946236559139788</v>
      </c>
      <c r="BE54" s="74">
        <f t="shared" si="63"/>
        <v>0</v>
      </c>
      <c r="BF54" s="74">
        <f t="shared" si="63"/>
        <v>149.67741935483872</v>
      </c>
      <c r="BG54" s="74">
        <f t="shared" si="63"/>
        <v>0</v>
      </c>
      <c r="BH54" s="74">
        <f t="shared" si="63"/>
        <v>0</v>
      </c>
      <c r="BI54" s="74">
        <f t="shared" si="63"/>
        <v>0</v>
      </c>
      <c r="BJ54" s="74">
        <f t="shared" si="63"/>
        <v>0</v>
      </c>
      <c r="BK54" s="74">
        <f t="shared" si="63"/>
        <v>0</v>
      </c>
      <c r="BL54" s="74">
        <f t="shared" si="63"/>
        <v>0</v>
      </c>
      <c r="BM54" s="74">
        <f t="shared" si="63"/>
        <v>0</v>
      </c>
      <c r="BN54" s="74">
        <f t="shared" si="63"/>
        <v>0</v>
      </c>
      <c r="BO54" s="74">
        <f t="shared" si="63"/>
        <v>49.892473118279575</v>
      </c>
      <c r="BP54" s="74">
        <f t="shared" si="63"/>
        <v>0</v>
      </c>
      <c r="BQ54" s="74">
        <f t="shared" si="63"/>
        <v>0</v>
      </c>
      <c r="BR54" s="74">
        <f t="shared" si="63"/>
        <v>224.51612903225805</v>
      </c>
      <c r="BS54" s="74">
        <f t="shared" si="63"/>
        <v>0</v>
      </c>
      <c r="BT54" s="74">
        <f t="shared" si="63"/>
        <v>24.946236559139788</v>
      </c>
      <c r="BU54" s="74">
        <f t="shared" si="63"/>
        <v>0</v>
      </c>
      <c r="BV54" s="74">
        <f t="shared" si="63"/>
        <v>0</v>
      </c>
      <c r="BW54" s="74">
        <f t="shared" si="63"/>
        <v>0</v>
      </c>
      <c r="BX54" s="74">
        <f t="shared" si="63"/>
        <v>124.73118279569893</v>
      </c>
      <c r="BY54" s="74">
        <f t="shared" si="63"/>
        <v>0</v>
      </c>
      <c r="BZ54" s="74">
        <f t="shared" si="63"/>
        <v>0</v>
      </c>
      <c r="CA54" s="74">
        <f t="shared" si="63"/>
        <v>0</v>
      </c>
      <c r="CB54" s="74">
        <f t="shared" si="63"/>
        <v>0</v>
      </c>
      <c r="CC54" s="74">
        <f t="shared" si="63"/>
        <v>0</v>
      </c>
      <c r="CD54" s="74">
        <f t="shared" si="63"/>
        <v>0</v>
      </c>
      <c r="CE54" s="74">
        <f t="shared" si="63"/>
        <v>0</v>
      </c>
      <c r="CF54" s="74">
        <f t="shared" si="63"/>
        <v>0</v>
      </c>
      <c r="CG54" s="74">
        <f t="shared" si="63"/>
        <v>0</v>
      </c>
      <c r="CH54" s="77"/>
      <c r="CI54" s="74"/>
      <c r="CJ54" s="201"/>
    </row>
    <row r="55" spans="1:97" ht="20.25" customHeight="1" x14ac:dyDescent="0.4">
      <c r="A55" s="76" t="s">
        <v>462</v>
      </c>
      <c r="B55" s="77"/>
      <c r="C55" s="147">
        <f>VLOOKUP($A55,Sample!$B$2:$F$29,4)</f>
        <v>4.6844382001700741E-2</v>
      </c>
      <c r="D55" s="138">
        <f>VLOOKUP($A55,Sample!$B$2:$F$29,5)</f>
        <v>9.4160838900986202E-3</v>
      </c>
      <c r="E55" s="138">
        <f>VLOOKUP($A55,Sample!$B$2:$F$29,2)</f>
        <v>1267</v>
      </c>
      <c r="F55" s="160">
        <f>E55*$K15</f>
        <v>6676.6629213483147</v>
      </c>
      <c r="G55" s="77"/>
      <c r="H55" s="31">
        <f t="shared" si="56"/>
        <v>4.6844382001700741E-2</v>
      </c>
      <c r="I55" s="31">
        <f t="shared" si="57"/>
        <v>5.1780198206397322E-2</v>
      </c>
      <c r="J55" s="30"/>
      <c r="K55" s="32">
        <v>5.2696629213483144</v>
      </c>
      <c r="L55" s="77"/>
      <c r="M55" s="74">
        <f t="shared" si="31"/>
        <v>825.68539325842698</v>
      </c>
      <c r="N55" s="74">
        <f t="shared" si="31"/>
        <v>697.56179775280884</v>
      </c>
      <c r="O55" s="74">
        <f t="shared" si="31"/>
        <v>697.56179775280884</v>
      </c>
      <c r="P55" s="74">
        <f t="shared" si="31"/>
        <v>484.02247191011236</v>
      </c>
      <c r="Q55" s="74">
        <f t="shared" si="31"/>
        <v>370.13483146067409</v>
      </c>
      <c r="R55" s="74">
        <f t="shared" si="31"/>
        <v>227.77528089887636</v>
      </c>
      <c r="S55" s="74">
        <f t="shared" si="31"/>
        <v>213.5393258426966</v>
      </c>
      <c r="T55" s="74">
        <f t="shared" si="31"/>
        <v>156.59550561797752</v>
      </c>
      <c r="U55" s="74">
        <f t="shared" si="31"/>
        <v>1409.3595505617977</v>
      </c>
      <c r="V55" s="74">
        <f t="shared" si="31"/>
        <v>1437.8314606741571</v>
      </c>
      <c r="W55" s="74">
        <f t="shared" si="31"/>
        <v>71.179775280898866</v>
      </c>
      <c r="X55" s="74">
        <f t="shared" si="31"/>
        <v>85.415730337078642</v>
      </c>
      <c r="Y55" s="77"/>
      <c r="Z55" s="74">
        <f t="shared" ref="Z55:AD55" si="64">Z15*$F55</f>
        <v>1523.2471910112358</v>
      </c>
      <c r="AA55" s="74">
        <f t="shared" si="64"/>
        <v>3672.8764044943819</v>
      </c>
      <c r="AB55" s="74">
        <f t="shared" si="64"/>
        <v>156.59550561797755</v>
      </c>
      <c r="AC55" s="74">
        <f t="shared" si="64"/>
        <v>3089.2022471910113</v>
      </c>
      <c r="AD55" s="74">
        <f t="shared" si="64"/>
        <v>3587.4606741573034</v>
      </c>
      <c r="AE55" s="77"/>
      <c r="AF55" s="74">
        <f t="shared" si="53"/>
        <v>885.53763440860223</v>
      </c>
      <c r="AG55" s="74">
        <f t="shared" si="53"/>
        <v>749.30107526881727</v>
      </c>
      <c r="AH55" s="77"/>
      <c r="AI55" s="74">
        <f t="shared" ref="AI55:AP55" si="65">AI15*$E55</f>
        <v>142.35955056179776</v>
      </c>
      <c r="AJ55" s="74">
        <f t="shared" si="65"/>
        <v>469.7865168539326</v>
      </c>
      <c r="AK55" s="74">
        <f t="shared" si="65"/>
        <v>0</v>
      </c>
      <c r="AL55" s="74">
        <f t="shared" si="65"/>
        <v>113.88764044943819</v>
      </c>
      <c r="AM55" s="74">
        <f t="shared" si="65"/>
        <v>384.37078651685397</v>
      </c>
      <c r="AN55" s="74">
        <f t="shared" si="65"/>
        <v>128.12359550561797</v>
      </c>
      <c r="AO55" s="74">
        <f t="shared" si="65"/>
        <v>28.471910112359549</v>
      </c>
      <c r="AP55" s="74">
        <f t="shared" si="65"/>
        <v>0</v>
      </c>
      <c r="AQ55" s="77"/>
      <c r="AR55" s="74">
        <f t="shared" ref="AR55:CG55" si="66">AR15*$E55</f>
        <v>0</v>
      </c>
      <c r="AS55" s="74">
        <f t="shared" si="66"/>
        <v>0</v>
      </c>
      <c r="AT55" s="74">
        <f t="shared" si="66"/>
        <v>14.235955056179774</v>
      </c>
      <c r="AU55" s="74">
        <f t="shared" si="66"/>
        <v>0</v>
      </c>
      <c r="AV55" s="74">
        <f t="shared" si="66"/>
        <v>85.415730337078642</v>
      </c>
      <c r="AW55" s="74">
        <f t="shared" si="66"/>
        <v>0</v>
      </c>
      <c r="AX55" s="74">
        <f t="shared" si="66"/>
        <v>14.235955056179774</v>
      </c>
      <c r="AY55" s="74">
        <f t="shared" si="66"/>
        <v>0</v>
      </c>
      <c r="AZ55" s="74">
        <f t="shared" si="66"/>
        <v>28.471910112359549</v>
      </c>
      <c r="BA55" s="74">
        <f t="shared" si="66"/>
        <v>0</v>
      </c>
      <c r="BB55" s="74">
        <f t="shared" si="66"/>
        <v>113.88764044943819</v>
      </c>
      <c r="BC55" s="74">
        <f t="shared" si="66"/>
        <v>0</v>
      </c>
      <c r="BD55" s="74">
        <f t="shared" si="66"/>
        <v>99.651685393258418</v>
      </c>
      <c r="BE55" s="74">
        <f t="shared" si="66"/>
        <v>56.943820224719097</v>
      </c>
      <c r="BF55" s="74">
        <f t="shared" si="66"/>
        <v>199.30337078651684</v>
      </c>
      <c r="BG55" s="74">
        <f t="shared" si="66"/>
        <v>0</v>
      </c>
      <c r="BH55" s="74">
        <f t="shared" si="66"/>
        <v>0</v>
      </c>
      <c r="BI55" s="74">
        <f t="shared" si="66"/>
        <v>0</v>
      </c>
      <c r="BJ55" s="74">
        <f t="shared" si="66"/>
        <v>0</v>
      </c>
      <c r="BK55" s="74">
        <f t="shared" si="66"/>
        <v>0</v>
      </c>
      <c r="BL55" s="74">
        <f t="shared" si="66"/>
        <v>0</v>
      </c>
      <c r="BM55" s="74">
        <f t="shared" si="66"/>
        <v>0</v>
      </c>
      <c r="BN55" s="74">
        <f t="shared" si="66"/>
        <v>0</v>
      </c>
      <c r="BO55" s="74">
        <f t="shared" si="66"/>
        <v>28.471910112359549</v>
      </c>
      <c r="BP55" s="74">
        <f t="shared" si="66"/>
        <v>42.707865168539321</v>
      </c>
      <c r="BQ55" s="74">
        <f t="shared" si="66"/>
        <v>0</v>
      </c>
      <c r="BR55" s="74">
        <f t="shared" si="66"/>
        <v>42.707865168539321</v>
      </c>
      <c r="BS55" s="74">
        <f t="shared" si="66"/>
        <v>14.235955056179774</v>
      </c>
      <c r="BT55" s="74">
        <f t="shared" si="66"/>
        <v>0</v>
      </c>
      <c r="BU55" s="74">
        <f t="shared" si="66"/>
        <v>0</v>
      </c>
      <c r="BV55" s="74">
        <f t="shared" si="66"/>
        <v>71.17977528089888</v>
      </c>
      <c r="BW55" s="74">
        <f t="shared" si="66"/>
        <v>14.235955056179774</v>
      </c>
      <c r="BX55" s="74">
        <f t="shared" si="66"/>
        <v>227.77528089887639</v>
      </c>
      <c r="BY55" s="74">
        <f t="shared" si="66"/>
        <v>28.471910112359549</v>
      </c>
      <c r="BZ55" s="74">
        <f t="shared" si="66"/>
        <v>14.235955056179774</v>
      </c>
      <c r="CA55" s="74">
        <f t="shared" si="66"/>
        <v>14.235955056179774</v>
      </c>
      <c r="CB55" s="74">
        <f t="shared" si="66"/>
        <v>0</v>
      </c>
      <c r="CC55" s="74">
        <f t="shared" si="66"/>
        <v>28.471910112359549</v>
      </c>
      <c r="CD55" s="74">
        <f t="shared" si="66"/>
        <v>14.235955056179774</v>
      </c>
      <c r="CE55" s="74">
        <f t="shared" si="66"/>
        <v>85.415730337078642</v>
      </c>
      <c r="CF55" s="74">
        <f t="shared" si="66"/>
        <v>28.471910112359549</v>
      </c>
      <c r="CG55" s="74">
        <f t="shared" si="66"/>
        <v>0</v>
      </c>
      <c r="CH55" s="77"/>
      <c r="CI55" s="74"/>
      <c r="CJ55" s="201"/>
    </row>
    <row r="56" spans="1:97" s="22" customFormat="1" ht="7.5" customHeight="1" x14ac:dyDescent="0.4">
      <c r="A56" s="78"/>
      <c r="B56" s="77"/>
      <c r="C56" s="149"/>
      <c r="D56" s="139"/>
      <c r="E56" s="139"/>
      <c r="F56" s="161"/>
      <c r="G56" s="77"/>
      <c r="H56" s="39"/>
      <c r="I56" s="39"/>
      <c r="J56" s="38"/>
      <c r="K56" s="40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4"/>
      <c r="CJ56" s="201"/>
      <c r="CK56" s="28"/>
      <c r="CL56" s="28"/>
      <c r="CM56" s="28"/>
      <c r="CN56" s="28"/>
      <c r="CO56" s="28"/>
      <c r="CP56" s="28"/>
      <c r="CQ56" s="28"/>
      <c r="CR56" s="28"/>
      <c r="CS56" s="28"/>
    </row>
    <row r="57" spans="1:97" ht="20.25" customHeight="1" x14ac:dyDescent="0.4">
      <c r="A57" s="76" t="s">
        <v>463</v>
      </c>
      <c r="B57" s="77"/>
      <c r="C57" s="147">
        <f>VLOOKUP($A57,Sample!$B$2:$F$29,4)</f>
        <v>6.8731550425166323E-3</v>
      </c>
      <c r="D57" s="138">
        <f>VLOOKUP($A57,Sample!$B$2:$F$29,5)</f>
        <v>1.1593599738400826E-3</v>
      </c>
      <c r="E57" s="138">
        <f>VLOOKUP($A57,Sample!$B$2:$F$29,2)</f>
        <v>156</v>
      </c>
      <c r="F57" s="160">
        <f t="shared" ref="F57:F64" si="67">E57*$K17</f>
        <v>782.68965517241384</v>
      </c>
      <c r="G57" s="77"/>
      <c r="H57" s="31">
        <f>E57/SUM(E$17:E$27)</f>
        <v>6.8731550425166323E-3</v>
      </c>
      <c r="I57" s="31">
        <f>F57/SUM(F$17:F$27)</f>
        <v>5.6053960743793962E-3</v>
      </c>
      <c r="J57" s="30"/>
      <c r="K57" s="32">
        <v>5.0172413793103452</v>
      </c>
      <c r="L57" s="77"/>
      <c r="M57" s="74">
        <f t="shared" si="31"/>
        <v>99.517241379310349</v>
      </c>
      <c r="N57" s="74">
        <f t="shared" si="31"/>
        <v>69.931034482758605</v>
      </c>
      <c r="O57" s="74">
        <f t="shared" si="31"/>
        <v>64.551724137931032</v>
      </c>
      <c r="P57" s="74">
        <f t="shared" si="31"/>
        <v>51.10344827586205</v>
      </c>
      <c r="Q57" s="74">
        <f t="shared" si="31"/>
        <v>16.137931034482758</v>
      </c>
      <c r="R57" s="74">
        <f t="shared" si="31"/>
        <v>24.206896551724135</v>
      </c>
      <c r="S57" s="74">
        <f t="shared" si="31"/>
        <v>24.206896551724135</v>
      </c>
      <c r="T57" s="74">
        <f t="shared" si="31"/>
        <v>10.758620689655171</v>
      </c>
      <c r="U57" s="74">
        <f t="shared" si="31"/>
        <v>196.34482758620686</v>
      </c>
      <c r="V57" s="74">
        <f t="shared" si="31"/>
        <v>204.4137931034482</v>
      </c>
      <c r="W57" s="74">
        <f t="shared" si="31"/>
        <v>13.448275862068964</v>
      </c>
      <c r="X57" s="74">
        <f t="shared" si="31"/>
        <v>8.068965517241379</v>
      </c>
      <c r="Y57" s="77"/>
      <c r="Z57" s="74">
        <f t="shared" ref="Z57:AD57" si="68">Z17*$F57</f>
        <v>169.44827586206893</v>
      </c>
      <c r="AA57" s="74">
        <f t="shared" si="68"/>
        <v>360.41379310344826</v>
      </c>
      <c r="AB57" s="74">
        <f t="shared" si="68"/>
        <v>21.517241379310342</v>
      </c>
      <c r="AC57" s="74">
        <f t="shared" si="68"/>
        <v>368.48275862068965</v>
      </c>
      <c r="AD57" s="74">
        <f t="shared" si="68"/>
        <v>414.20689655172418</v>
      </c>
      <c r="AE57" s="77"/>
      <c r="AF57" s="74">
        <f t="shared" ref="AF57:AG64" si="69">AF17*$E57</f>
        <v>108.89108910891089</v>
      </c>
      <c r="AG57" s="74">
        <f t="shared" si="69"/>
        <v>101.42574257425743</v>
      </c>
      <c r="AH57" s="77"/>
      <c r="AI57" s="74">
        <f t="shared" ref="AI57:AP57" si="70">AI17*$E57</f>
        <v>32.275862068965516</v>
      </c>
      <c r="AJ57" s="74">
        <f t="shared" si="70"/>
        <v>78</v>
      </c>
      <c r="AK57" s="74">
        <f t="shared" si="70"/>
        <v>13.448275862068966</v>
      </c>
      <c r="AL57" s="74">
        <f t="shared" si="70"/>
        <v>26.896551724137932</v>
      </c>
      <c r="AM57" s="74">
        <f t="shared" si="70"/>
        <v>5.3793103448275863</v>
      </c>
      <c r="AN57" s="74">
        <f t="shared" si="70"/>
        <v>0</v>
      </c>
      <c r="AO57" s="74">
        <f t="shared" si="70"/>
        <v>0</v>
      </c>
      <c r="AP57" s="74">
        <f t="shared" si="70"/>
        <v>0</v>
      </c>
      <c r="AQ57" s="77"/>
      <c r="AR57" s="74">
        <f t="shared" ref="AR57:CG57" si="71">AR17*$E57</f>
        <v>0</v>
      </c>
      <c r="AS57" s="74">
        <f t="shared" si="71"/>
        <v>0</v>
      </c>
      <c r="AT57" s="74">
        <f t="shared" si="71"/>
        <v>5.3793103448275863</v>
      </c>
      <c r="AU57" s="74">
        <f t="shared" si="71"/>
        <v>0</v>
      </c>
      <c r="AV57" s="74">
        <f t="shared" si="71"/>
        <v>5.3793103448275863</v>
      </c>
      <c r="AW57" s="74">
        <f t="shared" si="71"/>
        <v>16.137931034482758</v>
      </c>
      <c r="AX57" s="74">
        <f t="shared" si="71"/>
        <v>5.3793103448275863</v>
      </c>
      <c r="AY57" s="74">
        <f t="shared" si="71"/>
        <v>0</v>
      </c>
      <c r="AZ57" s="74">
        <f t="shared" si="71"/>
        <v>0</v>
      </c>
      <c r="BA57" s="74">
        <f t="shared" si="71"/>
        <v>0</v>
      </c>
      <c r="BB57" s="74">
        <f t="shared" si="71"/>
        <v>53.793103448275865</v>
      </c>
      <c r="BC57" s="74">
        <f t="shared" si="71"/>
        <v>2.6896551724137931</v>
      </c>
      <c r="BD57" s="74">
        <f t="shared" si="71"/>
        <v>0</v>
      </c>
      <c r="BE57" s="74">
        <f t="shared" si="71"/>
        <v>2.6896551724137931</v>
      </c>
      <c r="BF57" s="74">
        <f t="shared" si="71"/>
        <v>18.827586206896552</v>
      </c>
      <c r="BG57" s="74">
        <f t="shared" si="71"/>
        <v>0</v>
      </c>
      <c r="BH57" s="74">
        <f t="shared" si="71"/>
        <v>13.448275862068966</v>
      </c>
      <c r="BI57" s="74">
        <f t="shared" si="71"/>
        <v>0</v>
      </c>
      <c r="BJ57" s="74">
        <f t="shared" si="71"/>
        <v>0</v>
      </c>
      <c r="BK57" s="74">
        <f t="shared" si="71"/>
        <v>0</v>
      </c>
      <c r="BL57" s="74">
        <f t="shared" si="71"/>
        <v>0</v>
      </c>
      <c r="BM57" s="74">
        <f t="shared" si="71"/>
        <v>0</v>
      </c>
      <c r="BN57" s="74">
        <f t="shared" si="71"/>
        <v>0</v>
      </c>
      <c r="BO57" s="74">
        <f t="shared" si="71"/>
        <v>21.517241379310345</v>
      </c>
      <c r="BP57" s="74">
        <f t="shared" si="71"/>
        <v>2.6896551724137931</v>
      </c>
      <c r="BQ57" s="74">
        <f t="shared" si="71"/>
        <v>0</v>
      </c>
      <c r="BR57" s="74">
        <f t="shared" si="71"/>
        <v>2.6896551724137931</v>
      </c>
      <c r="BS57" s="74">
        <f t="shared" si="71"/>
        <v>0</v>
      </c>
      <c r="BT57" s="74">
        <f t="shared" si="71"/>
        <v>2.6896551724137931</v>
      </c>
      <c r="BU57" s="74">
        <f t="shared" si="71"/>
        <v>0</v>
      </c>
      <c r="BV57" s="74">
        <f t="shared" si="71"/>
        <v>0</v>
      </c>
      <c r="BW57" s="74">
        <f t="shared" si="71"/>
        <v>0</v>
      </c>
      <c r="BX57" s="74">
        <f t="shared" si="71"/>
        <v>0</v>
      </c>
      <c r="BY57" s="74">
        <f t="shared" si="71"/>
        <v>2.6896551724137931</v>
      </c>
      <c r="BZ57" s="74">
        <f t="shared" si="71"/>
        <v>0</v>
      </c>
      <c r="CA57" s="74">
        <f t="shared" si="71"/>
        <v>0</v>
      </c>
      <c r="CB57" s="74">
        <f t="shared" si="71"/>
        <v>0</v>
      </c>
      <c r="CC57" s="74">
        <f t="shared" si="71"/>
        <v>0</v>
      </c>
      <c r="CD57" s="74">
        <f t="shared" si="71"/>
        <v>0</v>
      </c>
      <c r="CE57" s="74">
        <f t="shared" si="71"/>
        <v>0</v>
      </c>
      <c r="CF57" s="74">
        <f t="shared" si="71"/>
        <v>0</v>
      </c>
      <c r="CG57" s="74">
        <f t="shared" si="71"/>
        <v>0</v>
      </c>
      <c r="CH57" s="77"/>
      <c r="CI57" s="74"/>
      <c r="CJ57" s="201"/>
    </row>
    <row r="58" spans="1:97" ht="20.25" customHeight="1" x14ac:dyDescent="0.4">
      <c r="A58" s="76" t="s">
        <v>464</v>
      </c>
      <c r="B58" s="77"/>
      <c r="C58" s="147">
        <f>VLOOKUP($A58,Sample!$B$2:$F$29,4)</f>
        <v>2.2029343084989206E-3</v>
      </c>
      <c r="D58" s="138">
        <f>VLOOKUP($A58,Sample!$B$2:$F$29,5)</f>
        <v>3.715897352051547E-4</v>
      </c>
      <c r="E58" s="138">
        <f>VLOOKUP($A58,Sample!$B$2:$F$29,2)</f>
        <v>50</v>
      </c>
      <c r="F58" s="160">
        <f t="shared" si="67"/>
        <v>252.94117647058823</v>
      </c>
      <c r="G58" s="77"/>
      <c r="H58" s="31">
        <f t="shared" ref="H58:H64" si="72">E58/SUM(E$17:E$27)</f>
        <v>2.2029343084989206E-3</v>
      </c>
      <c r="I58" s="31">
        <f t="shared" ref="I58:I64" si="73">F58/SUM(F$17:F$27)</f>
        <v>1.8114912702210369E-3</v>
      </c>
      <c r="J58" s="30"/>
      <c r="K58" s="32">
        <v>5.0588235294117645</v>
      </c>
      <c r="L58" s="77"/>
      <c r="M58" s="74">
        <f t="shared" si="31"/>
        <v>44.117647058823529</v>
      </c>
      <c r="N58" s="74">
        <f t="shared" si="31"/>
        <v>36.764705882352942</v>
      </c>
      <c r="O58" s="74">
        <f t="shared" si="31"/>
        <v>23.52941176470588</v>
      </c>
      <c r="P58" s="74">
        <f t="shared" si="31"/>
        <v>16.176470588235293</v>
      </c>
      <c r="Q58" s="74">
        <f t="shared" si="31"/>
        <v>10.294117647058824</v>
      </c>
      <c r="R58" s="74">
        <f t="shared" si="31"/>
        <v>7.3529411764705888</v>
      </c>
      <c r="S58" s="74">
        <f t="shared" si="31"/>
        <v>2.9411764705882351</v>
      </c>
      <c r="T58" s="74">
        <f t="shared" si="31"/>
        <v>2.9411764705882351</v>
      </c>
      <c r="U58" s="74">
        <f t="shared" si="31"/>
        <v>52.941176470588239</v>
      </c>
      <c r="V58" s="74">
        <f t="shared" si="31"/>
        <v>50.000000000000007</v>
      </c>
      <c r="W58" s="74">
        <f t="shared" si="31"/>
        <v>2.9411764705882351</v>
      </c>
      <c r="X58" s="74">
        <f t="shared" si="31"/>
        <v>2.9411764705882351</v>
      </c>
      <c r="Y58" s="77"/>
      <c r="Z58" s="74">
        <f t="shared" ref="Z58:AD58" si="74">Z18*$F58</f>
        <v>80.882352941176478</v>
      </c>
      <c r="AA58" s="74">
        <f t="shared" si="74"/>
        <v>144.11764705882354</v>
      </c>
      <c r="AB58" s="74">
        <f t="shared" si="74"/>
        <v>5.8823529411764701</v>
      </c>
      <c r="AC58" s="74">
        <f t="shared" si="74"/>
        <v>116.1764705882353</v>
      </c>
      <c r="AD58" s="74">
        <f t="shared" si="74"/>
        <v>136.76470588235296</v>
      </c>
      <c r="AE58" s="77"/>
      <c r="AF58" s="74">
        <f t="shared" si="69"/>
        <v>27.586206896551722</v>
      </c>
      <c r="AG58" s="74">
        <f t="shared" si="69"/>
        <v>25</v>
      </c>
      <c r="AH58" s="77"/>
      <c r="AI58" s="74">
        <f t="shared" ref="AI58:AP58" si="75">AI18*$E58</f>
        <v>0</v>
      </c>
      <c r="AJ58" s="74">
        <f t="shared" si="75"/>
        <v>47.058823529411761</v>
      </c>
      <c r="AK58" s="74">
        <f t="shared" si="75"/>
        <v>2.9411764705882351</v>
      </c>
      <c r="AL58" s="74">
        <f t="shared" si="75"/>
        <v>0</v>
      </c>
      <c r="AM58" s="74">
        <f t="shared" si="75"/>
        <v>0</v>
      </c>
      <c r="AN58" s="74">
        <f t="shared" si="75"/>
        <v>0</v>
      </c>
      <c r="AO58" s="74">
        <f t="shared" si="75"/>
        <v>0</v>
      </c>
      <c r="AP58" s="74">
        <f t="shared" si="75"/>
        <v>0</v>
      </c>
      <c r="AQ58" s="77"/>
      <c r="AR58" s="74">
        <f t="shared" ref="AR58:CG58" si="76">AR18*$E58</f>
        <v>0</v>
      </c>
      <c r="AS58" s="74">
        <f t="shared" si="76"/>
        <v>0</v>
      </c>
      <c r="AT58" s="74">
        <f t="shared" si="76"/>
        <v>0</v>
      </c>
      <c r="AU58" s="74">
        <f t="shared" si="76"/>
        <v>0</v>
      </c>
      <c r="AV58" s="74">
        <f t="shared" si="76"/>
        <v>0</v>
      </c>
      <c r="AW58" s="74">
        <f t="shared" si="76"/>
        <v>0</v>
      </c>
      <c r="AX58" s="74">
        <f t="shared" si="76"/>
        <v>0</v>
      </c>
      <c r="AY58" s="74">
        <f t="shared" si="76"/>
        <v>0</v>
      </c>
      <c r="AZ58" s="74">
        <f t="shared" si="76"/>
        <v>0</v>
      </c>
      <c r="BA58" s="74">
        <f t="shared" si="76"/>
        <v>30.882352941176471</v>
      </c>
      <c r="BB58" s="74">
        <f t="shared" si="76"/>
        <v>1.4705882352941175</v>
      </c>
      <c r="BC58" s="74">
        <f t="shared" si="76"/>
        <v>0</v>
      </c>
      <c r="BD58" s="74">
        <f t="shared" si="76"/>
        <v>1.4705882352941175</v>
      </c>
      <c r="BE58" s="74">
        <f t="shared" si="76"/>
        <v>8.8235294117647065</v>
      </c>
      <c r="BF58" s="74">
        <f t="shared" si="76"/>
        <v>4.4117647058823533</v>
      </c>
      <c r="BG58" s="74">
        <f t="shared" si="76"/>
        <v>0</v>
      </c>
      <c r="BH58" s="74">
        <f t="shared" si="76"/>
        <v>2.9411764705882351</v>
      </c>
      <c r="BI58" s="74">
        <f t="shared" si="76"/>
        <v>0</v>
      </c>
      <c r="BJ58" s="74">
        <f t="shared" si="76"/>
        <v>0</v>
      </c>
      <c r="BK58" s="74">
        <f t="shared" si="76"/>
        <v>0</v>
      </c>
      <c r="BL58" s="74">
        <f t="shared" si="76"/>
        <v>0</v>
      </c>
      <c r="BM58" s="74">
        <f t="shared" si="76"/>
        <v>0</v>
      </c>
      <c r="BN58" s="74">
        <f t="shared" si="76"/>
        <v>0</v>
      </c>
      <c r="BO58" s="74">
        <f t="shared" si="76"/>
        <v>0</v>
      </c>
      <c r="BP58" s="74">
        <f t="shared" si="76"/>
        <v>0</v>
      </c>
      <c r="BQ58" s="74">
        <f t="shared" si="76"/>
        <v>0</v>
      </c>
      <c r="BR58" s="74">
        <f t="shared" si="76"/>
        <v>0</v>
      </c>
      <c r="BS58" s="74">
        <f t="shared" si="76"/>
        <v>0</v>
      </c>
      <c r="BT58" s="74">
        <f t="shared" si="76"/>
        <v>0</v>
      </c>
      <c r="BU58" s="74">
        <f t="shared" si="76"/>
        <v>0</v>
      </c>
      <c r="BV58" s="74">
        <f t="shared" si="76"/>
        <v>0</v>
      </c>
      <c r="BW58" s="74">
        <f t="shared" si="76"/>
        <v>0</v>
      </c>
      <c r="BX58" s="74">
        <f t="shared" si="76"/>
        <v>0</v>
      </c>
      <c r="BY58" s="74">
        <f t="shared" si="76"/>
        <v>0</v>
      </c>
      <c r="BZ58" s="74">
        <f t="shared" si="76"/>
        <v>0</v>
      </c>
      <c r="CA58" s="74">
        <f t="shared" si="76"/>
        <v>0</v>
      </c>
      <c r="CB58" s="74">
        <f t="shared" si="76"/>
        <v>0</v>
      </c>
      <c r="CC58" s="74">
        <f t="shared" si="76"/>
        <v>0</v>
      </c>
      <c r="CD58" s="74">
        <f t="shared" si="76"/>
        <v>0</v>
      </c>
      <c r="CE58" s="74">
        <f t="shared" si="76"/>
        <v>0</v>
      </c>
      <c r="CF58" s="74">
        <f t="shared" si="76"/>
        <v>0</v>
      </c>
      <c r="CG58" s="74">
        <f t="shared" si="76"/>
        <v>0</v>
      </c>
      <c r="CH58" s="77"/>
      <c r="CI58" s="74"/>
      <c r="CJ58" s="201"/>
    </row>
    <row r="59" spans="1:97" ht="20.25" customHeight="1" x14ac:dyDescent="0.4">
      <c r="A59" s="76" t="s">
        <v>465</v>
      </c>
      <c r="B59" s="77"/>
      <c r="C59" s="147">
        <f>VLOOKUP($A59,Sample!$B$2:$F$29,4)</f>
        <v>5.5513944574172795E-2</v>
      </c>
      <c r="D59" s="138">
        <f>VLOOKUP($A59,Sample!$B$2:$F$29,5)</f>
        <v>9.3640613271698987E-3</v>
      </c>
      <c r="E59" s="138">
        <f>VLOOKUP($A59,Sample!$B$2:$F$29,2)</f>
        <v>1260</v>
      </c>
      <c r="F59" s="160">
        <f>E59*$K19</f>
        <v>6972</v>
      </c>
      <c r="G59" s="77"/>
      <c r="H59" s="31">
        <f t="shared" si="72"/>
        <v>5.5513944574172795E-2</v>
      </c>
      <c r="I59" s="31">
        <f t="shared" si="73"/>
        <v>4.9931439839925158E-2</v>
      </c>
      <c r="J59" s="30"/>
      <c r="K59" s="32">
        <v>5.5333333333333332</v>
      </c>
      <c r="L59" s="77"/>
      <c r="M59" s="74">
        <f t="shared" si="31"/>
        <v>1190</v>
      </c>
      <c r="N59" s="74">
        <f t="shared" si="31"/>
        <v>770.00000000000011</v>
      </c>
      <c r="O59" s="74">
        <f t="shared" si="31"/>
        <v>588</v>
      </c>
      <c r="P59" s="74">
        <f t="shared" si="31"/>
        <v>420</v>
      </c>
      <c r="Q59" s="74">
        <f t="shared" si="31"/>
        <v>280</v>
      </c>
      <c r="R59" s="74">
        <f t="shared" si="31"/>
        <v>140</v>
      </c>
      <c r="S59" s="74">
        <f t="shared" si="31"/>
        <v>252.00000000000003</v>
      </c>
      <c r="T59" s="74">
        <f t="shared" si="31"/>
        <v>140</v>
      </c>
      <c r="U59" s="74">
        <f t="shared" si="31"/>
        <v>1512</v>
      </c>
      <c r="V59" s="74">
        <f t="shared" si="31"/>
        <v>1414</v>
      </c>
      <c r="W59" s="74">
        <f t="shared" si="31"/>
        <v>140</v>
      </c>
      <c r="X59" s="74">
        <f t="shared" si="31"/>
        <v>126.00000000000001</v>
      </c>
      <c r="Y59" s="77"/>
      <c r="Z59" s="74">
        <f t="shared" ref="Z59:AD59" si="77">Z19*$F59</f>
        <v>1960.0000000000005</v>
      </c>
      <c r="AA59" s="74">
        <f t="shared" si="77"/>
        <v>3780</v>
      </c>
      <c r="AB59" s="74">
        <f t="shared" si="77"/>
        <v>266</v>
      </c>
      <c r="AC59" s="74">
        <f t="shared" si="77"/>
        <v>3010</v>
      </c>
      <c r="AD59" s="74">
        <f t="shared" si="77"/>
        <v>3961.9999999999995</v>
      </c>
      <c r="AE59" s="77"/>
      <c r="AF59" s="74">
        <f t="shared" si="69"/>
        <v>1000.5882352941176</v>
      </c>
      <c r="AG59" s="74">
        <f t="shared" si="69"/>
        <v>481.76470588235293</v>
      </c>
      <c r="AH59" s="77"/>
      <c r="AI59" s="74">
        <f t="shared" ref="AI59:AP59" si="78">AI19*$E59</f>
        <v>266</v>
      </c>
      <c r="AJ59" s="74">
        <f t="shared" si="78"/>
        <v>685.99999999999989</v>
      </c>
      <c r="AK59" s="74">
        <f t="shared" si="78"/>
        <v>70</v>
      </c>
      <c r="AL59" s="74">
        <f t="shared" si="78"/>
        <v>210</v>
      </c>
      <c r="AM59" s="74">
        <f t="shared" si="78"/>
        <v>28</v>
      </c>
      <c r="AN59" s="74">
        <f t="shared" si="78"/>
        <v>0</v>
      </c>
      <c r="AO59" s="74">
        <f t="shared" si="78"/>
        <v>0</v>
      </c>
      <c r="AP59" s="74">
        <f t="shared" si="78"/>
        <v>0</v>
      </c>
      <c r="AQ59" s="77"/>
      <c r="AR59" s="74">
        <f t="shared" ref="AR59:CG59" si="79">AR19*$E59</f>
        <v>0</v>
      </c>
      <c r="AS59" s="74">
        <f t="shared" si="79"/>
        <v>0</v>
      </c>
      <c r="AT59" s="74">
        <f t="shared" si="79"/>
        <v>42</v>
      </c>
      <c r="AU59" s="74">
        <f t="shared" si="79"/>
        <v>0</v>
      </c>
      <c r="AV59" s="74">
        <f t="shared" si="79"/>
        <v>28</v>
      </c>
      <c r="AW59" s="74">
        <f t="shared" si="79"/>
        <v>140</v>
      </c>
      <c r="AX59" s="74">
        <f t="shared" si="79"/>
        <v>56</v>
      </c>
      <c r="AY59" s="74">
        <f t="shared" si="79"/>
        <v>0</v>
      </c>
      <c r="AZ59" s="74">
        <f t="shared" si="79"/>
        <v>0</v>
      </c>
      <c r="BA59" s="74">
        <f t="shared" si="79"/>
        <v>0</v>
      </c>
      <c r="BB59" s="74">
        <f t="shared" si="79"/>
        <v>588</v>
      </c>
      <c r="BC59" s="74">
        <f t="shared" si="79"/>
        <v>0</v>
      </c>
      <c r="BD59" s="74">
        <f t="shared" si="79"/>
        <v>14</v>
      </c>
      <c r="BE59" s="74">
        <f t="shared" si="79"/>
        <v>14</v>
      </c>
      <c r="BF59" s="74">
        <f t="shared" si="79"/>
        <v>70</v>
      </c>
      <c r="BG59" s="74">
        <f t="shared" si="79"/>
        <v>0</v>
      </c>
      <c r="BH59" s="74">
        <f t="shared" si="79"/>
        <v>42</v>
      </c>
      <c r="BI59" s="74">
        <f t="shared" si="79"/>
        <v>28</v>
      </c>
      <c r="BJ59" s="74">
        <f t="shared" si="79"/>
        <v>0</v>
      </c>
      <c r="BK59" s="74">
        <f t="shared" si="79"/>
        <v>0</v>
      </c>
      <c r="BL59" s="74">
        <f t="shared" si="79"/>
        <v>0</v>
      </c>
      <c r="BM59" s="74">
        <f t="shared" si="79"/>
        <v>14</v>
      </c>
      <c r="BN59" s="74">
        <f t="shared" si="79"/>
        <v>0</v>
      </c>
      <c r="BO59" s="74">
        <f t="shared" si="79"/>
        <v>28</v>
      </c>
      <c r="BP59" s="74">
        <f t="shared" si="79"/>
        <v>42</v>
      </c>
      <c r="BQ59" s="74">
        <f t="shared" si="79"/>
        <v>0</v>
      </c>
      <c r="BR59" s="74">
        <f t="shared" si="79"/>
        <v>126</v>
      </c>
      <c r="BS59" s="74">
        <f t="shared" si="79"/>
        <v>0</v>
      </c>
      <c r="BT59" s="74">
        <f t="shared" si="79"/>
        <v>0</v>
      </c>
      <c r="BU59" s="74">
        <f t="shared" si="79"/>
        <v>0</v>
      </c>
      <c r="BV59" s="74">
        <f t="shared" si="79"/>
        <v>28</v>
      </c>
      <c r="BW59" s="74">
        <f t="shared" si="79"/>
        <v>0</v>
      </c>
      <c r="BX59" s="74">
        <f t="shared" si="79"/>
        <v>0</v>
      </c>
      <c r="BY59" s="74">
        <f t="shared" si="79"/>
        <v>0</v>
      </c>
      <c r="BZ59" s="74">
        <f t="shared" si="79"/>
        <v>0</v>
      </c>
      <c r="CA59" s="74">
        <f t="shared" si="79"/>
        <v>0</v>
      </c>
      <c r="CB59" s="74">
        <f t="shared" si="79"/>
        <v>0</v>
      </c>
      <c r="CC59" s="74">
        <f t="shared" si="79"/>
        <v>0</v>
      </c>
      <c r="CD59" s="74">
        <f t="shared" si="79"/>
        <v>0</v>
      </c>
      <c r="CE59" s="74">
        <f t="shared" si="79"/>
        <v>0</v>
      </c>
      <c r="CF59" s="74">
        <f t="shared" si="79"/>
        <v>0</v>
      </c>
      <c r="CG59" s="74">
        <f t="shared" si="79"/>
        <v>0</v>
      </c>
      <c r="CH59" s="77"/>
      <c r="CI59" s="74"/>
      <c r="CJ59" s="201"/>
    </row>
    <row r="60" spans="1:97" ht="20.25" customHeight="1" x14ac:dyDescent="0.4">
      <c r="A60" s="76" t="s">
        <v>466</v>
      </c>
      <c r="B60" s="77"/>
      <c r="C60" s="147">
        <f>VLOOKUP($A60,Sample!$B$2:$F$29,4)</f>
        <v>7.8865048244261354E-2</v>
      </c>
      <c r="D60" s="138">
        <f>VLOOKUP($A60,Sample!$B$2:$F$29,5)</f>
        <v>1.3302912520344538E-2</v>
      </c>
      <c r="E60" s="138">
        <f>VLOOKUP($A60,Sample!$B$2:$F$29,2)</f>
        <v>1790</v>
      </c>
      <c r="F60" s="160">
        <f t="shared" si="67"/>
        <v>14221.648351648351</v>
      </c>
      <c r="G60" s="77"/>
      <c r="H60" s="31">
        <f t="shared" si="72"/>
        <v>7.8865048244261354E-2</v>
      </c>
      <c r="I60" s="31">
        <f t="shared" si="73"/>
        <v>0.10185131656553363</v>
      </c>
      <c r="J60" s="30"/>
      <c r="K60" s="32">
        <v>7.9450549450549453</v>
      </c>
      <c r="L60" s="77"/>
      <c r="M60" s="74">
        <f t="shared" si="31"/>
        <v>1829.3406593406592</v>
      </c>
      <c r="N60" s="74">
        <f t="shared" si="31"/>
        <v>1140.8791208791208</v>
      </c>
      <c r="O60" s="74">
        <f t="shared" si="31"/>
        <v>1258.901098901099</v>
      </c>
      <c r="P60" s="74">
        <f t="shared" si="31"/>
        <v>1770.3296703296703</v>
      </c>
      <c r="Q60" s="74">
        <f t="shared" si="31"/>
        <v>806.4835164835165</v>
      </c>
      <c r="R60" s="74">
        <f t="shared" si="31"/>
        <v>865.49450549450546</v>
      </c>
      <c r="S60" s="74">
        <f t="shared" si="31"/>
        <v>314.72527472527474</v>
      </c>
      <c r="T60" s="74">
        <f t="shared" si="31"/>
        <v>314.72527472527474</v>
      </c>
      <c r="U60" s="74">
        <f t="shared" si="31"/>
        <v>2852.197802197802</v>
      </c>
      <c r="V60" s="74">
        <f t="shared" si="31"/>
        <v>2911.2087912087909</v>
      </c>
      <c r="W60" s="74">
        <f t="shared" si="31"/>
        <v>78.681318681318686</v>
      </c>
      <c r="X60" s="74">
        <f t="shared" si="31"/>
        <v>78.681318681318686</v>
      </c>
      <c r="Y60" s="77"/>
      <c r="Z60" s="74">
        <f t="shared" ref="Z60:AD60" si="80">Z20*$F60</f>
        <v>2970.2197802197798</v>
      </c>
      <c r="AA60" s="74">
        <f t="shared" si="80"/>
        <v>8300.8791208791208</v>
      </c>
      <c r="AB60" s="74">
        <f t="shared" si="80"/>
        <v>157.36263736263737</v>
      </c>
      <c r="AC60" s="74">
        <f t="shared" si="80"/>
        <v>7081.3186813186812</v>
      </c>
      <c r="AD60" s="74">
        <f t="shared" si="80"/>
        <v>7140.3296703296701</v>
      </c>
      <c r="AE60" s="77"/>
      <c r="AF60" s="74">
        <f t="shared" si="69"/>
        <v>1372.3333333333335</v>
      </c>
      <c r="AG60" s="74">
        <f t="shared" si="69"/>
        <v>974.55555555555543</v>
      </c>
      <c r="AH60" s="77"/>
      <c r="AI60" s="74">
        <f t="shared" ref="AI60:AP60" si="81">AI20*$E60</f>
        <v>39.340659340659343</v>
      </c>
      <c r="AJ60" s="74">
        <f t="shared" si="81"/>
        <v>1219.5604395604396</v>
      </c>
      <c r="AK60" s="74">
        <f t="shared" si="81"/>
        <v>0</v>
      </c>
      <c r="AL60" s="74">
        <f t="shared" si="81"/>
        <v>373.73626373626377</v>
      </c>
      <c r="AM60" s="74">
        <f t="shared" si="81"/>
        <v>137.69230769230771</v>
      </c>
      <c r="AN60" s="74">
        <f t="shared" si="81"/>
        <v>19.670329670329672</v>
      </c>
      <c r="AO60" s="74">
        <f t="shared" si="81"/>
        <v>0</v>
      </c>
      <c r="AP60" s="74">
        <f t="shared" si="81"/>
        <v>0</v>
      </c>
      <c r="AQ60" s="77"/>
      <c r="AR60" s="74">
        <f t="shared" ref="AR60:CG60" si="82">AR20*$E60</f>
        <v>0</v>
      </c>
      <c r="AS60" s="74">
        <f t="shared" si="82"/>
        <v>19.670329670329672</v>
      </c>
      <c r="AT60" s="74">
        <f t="shared" si="82"/>
        <v>19.670329670329672</v>
      </c>
      <c r="AU60" s="74">
        <f t="shared" si="82"/>
        <v>0</v>
      </c>
      <c r="AV60" s="74">
        <f t="shared" si="82"/>
        <v>0</v>
      </c>
      <c r="AW60" s="74">
        <f t="shared" si="82"/>
        <v>0</v>
      </c>
      <c r="AX60" s="74">
        <f t="shared" si="82"/>
        <v>0</v>
      </c>
      <c r="AY60" s="74">
        <f t="shared" si="82"/>
        <v>0</v>
      </c>
      <c r="AZ60" s="74">
        <f t="shared" si="82"/>
        <v>0</v>
      </c>
      <c r="BA60" s="74">
        <f t="shared" si="82"/>
        <v>0</v>
      </c>
      <c r="BB60" s="74">
        <f t="shared" si="82"/>
        <v>1199.8901098901099</v>
      </c>
      <c r="BC60" s="74">
        <f t="shared" si="82"/>
        <v>0</v>
      </c>
      <c r="BD60" s="74">
        <f t="shared" si="82"/>
        <v>0</v>
      </c>
      <c r="BE60" s="74">
        <f t="shared" si="82"/>
        <v>0</v>
      </c>
      <c r="BF60" s="74">
        <f t="shared" si="82"/>
        <v>19.670329670329672</v>
      </c>
      <c r="BG60" s="74">
        <f t="shared" si="82"/>
        <v>0</v>
      </c>
      <c r="BH60" s="74">
        <f t="shared" si="82"/>
        <v>0</v>
      </c>
      <c r="BI60" s="74">
        <f t="shared" si="82"/>
        <v>0</v>
      </c>
      <c r="BJ60" s="74">
        <f t="shared" si="82"/>
        <v>0</v>
      </c>
      <c r="BK60" s="74">
        <f t="shared" si="82"/>
        <v>0</v>
      </c>
      <c r="BL60" s="74">
        <f t="shared" si="82"/>
        <v>0</v>
      </c>
      <c r="BM60" s="74">
        <f t="shared" si="82"/>
        <v>118.02197802197803</v>
      </c>
      <c r="BN60" s="74">
        <f t="shared" si="82"/>
        <v>19.670329670329672</v>
      </c>
      <c r="BO60" s="74">
        <f t="shared" si="82"/>
        <v>0</v>
      </c>
      <c r="BP60" s="74">
        <f t="shared" si="82"/>
        <v>78.681318681318686</v>
      </c>
      <c r="BQ60" s="74">
        <f t="shared" si="82"/>
        <v>0</v>
      </c>
      <c r="BR60" s="74">
        <f t="shared" si="82"/>
        <v>157.36263736263737</v>
      </c>
      <c r="BS60" s="74">
        <f t="shared" si="82"/>
        <v>19.670329670329672</v>
      </c>
      <c r="BT60" s="74">
        <f t="shared" si="82"/>
        <v>19.670329670329672</v>
      </c>
      <c r="BU60" s="74">
        <f t="shared" si="82"/>
        <v>19.670329670329672</v>
      </c>
      <c r="BV60" s="74">
        <f t="shared" si="82"/>
        <v>19.670329670329672</v>
      </c>
      <c r="BW60" s="74">
        <f t="shared" si="82"/>
        <v>19.670329670329672</v>
      </c>
      <c r="BX60" s="74">
        <f t="shared" si="82"/>
        <v>39.340659340659343</v>
      </c>
      <c r="BY60" s="74">
        <f t="shared" si="82"/>
        <v>0</v>
      </c>
      <c r="BZ60" s="74">
        <f t="shared" si="82"/>
        <v>0</v>
      </c>
      <c r="CA60" s="74">
        <f t="shared" si="82"/>
        <v>0</v>
      </c>
      <c r="CB60" s="74">
        <f t="shared" si="82"/>
        <v>19.670329670329672</v>
      </c>
      <c r="CC60" s="74">
        <f t="shared" si="82"/>
        <v>0</v>
      </c>
      <c r="CD60" s="74">
        <f t="shared" si="82"/>
        <v>0</v>
      </c>
      <c r="CE60" s="74">
        <f t="shared" si="82"/>
        <v>0</v>
      </c>
      <c r="CF60" s="74">
        <f t="shared" si="82"/>
        <v>0</v>
      </c>
      <c r="CG60" s="74">
        <f t="shared" si="82"/>
        <v>0</v>
      </c>
      <c r="CH60" s="77"/>
      <c r="CI60" s="74"/>
      <c r="CJ60" s="201"/>
    </row>
    <row r="61" spans="1:97" ht="20.25" customHeight="1" x14ac:dyDescent="0.4">
      <c r="A61" s="76" t="s">
        <v>470</v>
      </c>
      <c r="B61" s="77"/>
      <c r="C61" s="147">
        <f>VLOOKUP($A61,Sample!$B$2:$F$29,4)</f>
        <v>0.42142133321584352</v>
      </c>
      <c r="D61" s="138">
        <f>VLOOKUP($A61,Sample!$B$2:$F$29,5)</f>
        <v>7.1085116344746097E-2</v>
      </c>
      <c r="E61" s="138">
        <f>VLOOKUP($A61,Sample!$B$2:$F$29,2)</f>
        <v>9565</v>
      </c>
      <c r="F61" s="160">
        <f t="shared" si="67"/>
        <v>55435.860215053763</v>
      </c>
      <c r="G61" s="77"/>
      <c r="H61" s="31">
        <f t="shared" si="72"/>
        <v>0.42142133321584352</v>
      </c>
      <c r="I61" s="31">
        <f t="shared" si="73"/>
        <v>0.39701553633139092</v>
      </c>
      <c r="J61" s="30"/>
      <c r="K61" s="32">
        <v>5.795698924731183</v>
      </c>
      <c r="L61" s="77"/>
      <c r="M61" s="74">
        <f t="shared" si="31"/>
        <v>5451.0215053763459</v>
      </c>
      <c r="N61" s="74">
        <f t="shared" si="31"/>
        <v>5245.3225806451619</v>
      </c>
      <c r="O61" s="74">
        <f t="shared" si="31"/>
        <v>4422.5268817204305</v>
      </c>
      <c r="P61" s="74">
        <f t="shared" si="31"/>
        <v>4628.2258064516145</v>
      </c>
      <c r="Q61" s="74">
        <f t="shared" si="31"/>
        <v>2159.83870967742</v>
      </c>
      <c r="R61" s="74">
        <f t="shared" si="31"/>
        <v>2159.83870967742</v>
      </c>
      <c r="S61" s="74">
        <f t="shared" si="31"/>
        <v>1748.4408602150543</v>
      </c>
      <c r="T61" s="74">
        <f t="shared" si="31"/>
        <v>1131.3440860215057</v>
      </c>
      <c r="U61" s="74">
        <f t="shared" si="31"/>
        <v>13884.677419354844</v>
      </c>
      <c r="V61" s="74">
        <f t="shared" si="31"/>
        <v>13267.580645161295</v>
      </c>
      <c r="W61" s="74">
        <f t="shared" si="31"/>
        <v>822.79569892473148</v>
      </c>
      <c r="X61" s="74">
        <f t="shared" si="31"/>
        <v>514.24731182795711</v>
      </c>
      <c r="Y61" s="77"/>
      <c r="Z61" s="74">
        <f t="shared" ref="Z61:AD61" si="83">Z21*$F61</f>
        <v>10696.344086021507</v>
      </c>
      <c r="AA61" s="74">
        <f t="shared" si="83"/>
        <v>26946.559139784949</v>
      </c>
      <c r="AB61" s="74">
        <f t="shared" si="83"/>
        <v>1337.0430107526879</v>
      </c>
      <c r="AC61" s="74">
        <f t="shared" si="83"/>
        <v>26946.559139784949</v>
      </c>
      <c r="AD61" s="74">
        <f t="shared" si="83"/>
        <v>28489.301075268813</v>
      </c>
      <c r="AE61" s="77"/>
      <c r="AF61" s="74">
        <f t="shared" si="69"/>
        <v>7357.6923076923085</v>
      </c>
      <c r="AG61" s="74">
        <f t="shared" si="69"/>
        <v>8408.7912087912082</v>
      </c>
      <c r="AH61" s="77"/>
      <c r="AI61" s="74">
        <f t="shared" ref="AI61:AP61" si="84">AI21*$E61</f>
        <v>308.54838709677421</v>
      </c>
      <c r="AJ61" s="74">
        <f t="shared" si="84"/>
        <v>4833.9247311827958</v>
      </c>
      <c r="AK61" s="74">
        <f t="shared" si="84"/>
        <v>1028.494623655914</v>
      </c>
      <c r="AL61" s="74">
        <f t="shared" si="84"/>
        <v>1645.5913978494625</v>
      </c>
      <c r="AM61" s="74">
        <f t="shared" si="84"/>
        <v>1645.5913978494625</v>
      </c>
      <c r="AN61" s="74">
        <f t="shared" si="84"/>
        <v>0</v>
      </c>
      <c r="AO61" s="74">
        <f t="shared" si="84"/>
        <v>0</v>
      </c>
      <c r="AP61" s="74">
        <f t="shared" si="84"/>
        <v>102.84946236559141</v>
      </c>
      <c r="AQ61" s="77"/>
      <c r="AR61" s="74">
        <f t="shared" ref="AR61:CG61" si="85">AR21*$E61</f>
        <v>0</v>
      </c>
      <c r="AS61" s="74">
        <f t="shared" si="85"/>
        <v>0</v>
      </c>
      <c r="AT61" s="74">
        <f t="shared" si="85"/>
        <v>102.84946236559141</v>
      </c>
      <c r="AU61" s="74">
        <f t="shared" si="85"/>
        <v>0</v>
      </c>
      <c r="AV61" s="74">
        <f t="shared" si="85"/>
        <v>205.69892473118281</v>
      </c>
      <c r="AW61" s="74">
        <f t="shared" si="85"/>
        <v>0</v>
      </c>
      <c r="AX61" s="74">
        <f t="shared" si="85"/>
        <v>0</v>
      </c>
      <c r="AY61" s="74">
        <f t="shared" si="85"/>
        <v>0</v>
      </c>
      <c r="AZ61" s="74">
        <f t="shared" si="85"/>
        <v>0</v>
      </c>
      <c r="BA61" s="74">
        <f t="shared" si="85"/>
        <v>0</v>
      </c>
      <c r="BB61" s="74">
        <f t="shared" si="85"/>
        <v>3702.5806451612902</v>
      </c>
      <c r="BC61" s="74">
        <f t="shared" si="85"/>
        <v>0</v>
      </c>
      <c r="BD61" s="74">
        <f t="shared" si="85"/>
        <v>0</v>
      </c>
      <c r="BE61" s="74">
        <f t="shared" si="85"/>
        <v>102.84946236559141</v>
      </c>
      <c r="BF61" s="74">
        <f t="shared" si="85"/>
        <v>1028.494623655914</v>
      </c>
      <c r="BG61" s="74">
        <f t="shared" si="85"/>
        <v>0</v>
      </c>
      <c r="BH61" s="74">
        <f t="shared" si="85"/>
        <v>617.09677419354841</v>
      </c>
      <c r="BI61" s="74">
        <f t="shared" si="85"/>
        <v>0</v>
      </c>
      <c r="BJ61" s="74">
        <f t="shared" si="85"/>
        <v>102.84946236559141</v>
      </c>
      <c r="BK61" s="74">
        <f t="shared" si="85"/>
        <v>0</v>
      </c>
      <c r="BL61" s="74">
        <f t="shared" si="85"/>
        <v>308.54838709677421</v>
      </c>
      <c r="BM61" s="74">
        <f t="shared" si="85"/>
        <v>205.69892473118281</v>
      </c>
      <c r="BN61" s="74">
        <f t="shared" si="85"/>
        <v>0</v>
      </c>
      <c r="BO61" s="74">
        <f t="shared" si="85"/>
        <v>308.54838709677421</v>
      </c>
      <c r="BP61" s="74">
        <f t="shared" si="85"/>
        <v>102.84946236559141</v>
      </c>
      <c r="BQ61" s="74">
        <f t="shared" si="85"/>
        <v>0</v>
      </c>
      <c r="BR61" s="74">
        <f t="shared" si="85"/>
        <v>1028.494623655914</v>
      </c>
      <c r="BS61" s="74">
        <f t="shared" si="85"/>
        <v>205.69892473118281</v>
      </c>
      <c r="BT61" s="74">
        <f t="shared" si="85"/>
        <v>308.54838709677421</v>
      </c>
      <c r="BU61" s="74">
        <f t="shared" si="85"/>
        <v>102.84946236559141</v>
      </c>
      <c r="BV61" s="74">
        <f t="shared" si="85"/>
        <v>308.54838709677421</v>
      </c>
      <c r="BW61" s="74">
        <f t="shared" si="85"/>
        <v>205.69892473118281</v>
      </c>
      <c r="BX61" s="74">
        <f t="shared" si="85"/>
        <v>205.69892473118281</v>
      </c>
      <c r="BY61" s="74">
        <f t="shared" si="85"/>
        <v>308.54838709677421</v>
      </c>
      <c r="BZ61" s="74">
        <f t="shared" si="85"/>
        <v>0</v>
      </c>
      <c r="CA61" s="74">
        <f t="shared" si="85"/>
        <v>0</v>
      </c>
      <c r="CB61" s="74">
        <f t="shared" si="85"/>
        <v>0</v>
      </c>
      <c r="CC61" s="74">
        <f t="shared" si="85"/>
        <v>0</v>
      </c>
      <c r="CD61" s="74">
        <f t="shared" si="85"/>
        <v>0</v>
      </c>
      <c r="CE61" s="74">
        <f t="shared" si="85"/>
        <v>0</v>
      </c>
      <c r="CF61" s="74">
        <f t="shared" si="85"/>
        <v>0</v>
      </c>
      <c r="CG61" s="74">
        <f t="shared" si="85"/>
        <v>102.84946236559141</v>
      </c>
      <c r="CH61" s="77"/>
      <c r="CI61" s="74"/>
      <c r="CJ61" s="201"/>
    </row>
    <row r="62" spans="1:97" ht="20.25" customHeight="1" x14ac:dyDescent="0.4">
      <c r="A62" s="76" t="s">
        <v>614</v>
      </c>
      <c r="B62" s="77"/>
      <c r="C62" s="147">
        <f>VLOOKUP($A62,Sample!$B$2:$F$29,4)</f>
        <v>3.828699828171124E-2</v>
      </c>
      <c r="D62" s="138">
        <f>VLOOKUP($A62,Sample!$B$2:$F$29,5)</f>
        <v>6.4582295978655889E-3</v>
      </c>
      <c r="E62" s="138">
        <f>VLOOKUP($A62,Sample!$B$2:$F$29,2)</f>
        <v>869</v>
      </c>
      <c r="F62" s="160">
        <f t="shared" si="67"/>
        <v>5483.6896551724139</v>
      </c>
      <c r="G62" s="77"/>
      <c r="H62" s="31">
        <f t="shared" si="72"/>
        <v>3.828699828171124E-2</v>
      </c>
      <c r="I62" s="31">
        <f t="shared" si="73"/>
        <v>3.9272593246996744E-2</v>
      </c>
      <c r="J62" s="30"/>
      <c r="K62" s="32">
        <v>6.3103448275862073</v>
      </c>
      <c r="L62" s="77"/>
      <c r="M62" s="74">
        <f t="shared" si="31"/>
        <v>719.17241379310349</v>
      </c>
      <c r="N62" s="74">
        <f t="shared" si="31"/>
        <v>609.29885057471267</v>
      </c>
      <c r="O62" s="74">
        <f t="shared" si="31"/>
        <v>349.59770114942535</v>
      </c>
      <c r="P62" s="74">
        <f t="shared" si="31"/>
        <v>419.51724137931046</v>
      </c>
      <c r="Q62" s="74">
        <f t="shared" si="31"/>
        <v>209.75862068965523</v>
      </c>
      <c r="R62" s="74">
        <f t="shared" si="31"/>
        <v>259.70114942528738</v>
      </c>
      <c r="S62" s="74">
        <f t="shared" si="31"/>
        <v>169.80459770114945</v>
      </c>
      <c r="T62" s="74">
        <f t="shared" si="31"/>
        <v>129.85057471264369</v>
      </c>
      <c r="U62" s="74">
        <f t="shared" si="31"/>
        <v>1238.5747126436781</v>
      </c>
      <c r="V62" s="74">
        <f t="shared" si="31"/>
        <v>1248.5632183908046</v>
      </c>
      <c r="W62" s="74">
        <f t="shared" si="31"/>
        <v>69.919540229885058</v>
      </c>
      <c r="X62" s="74">
        <f t="shared" si="31"/>
        <v>59.931034482758619</v>
      </c>
      <c r="Y62" s="77"/>
      <c r="Z62" s="74">
        <f t="shared" ref="Z62:AD62" si="86">Z22*$F62</f>
        <v>1328.4712643678163</v>
      </c>
      <c r="AA62" s="74">
        <f t="shared" si="86"/>
        <v>2866.7011494252874</v>
      </c>
      <c r="AB62" s="74">
        <f t="shared" si="86"/>
        <v>129.85057471264369</v>
      </c>
      <c r="AC62" s="74">
        <f t="shared" si="86"/>
        <v>2726.8620689655172</v>
      </c>
      <c r="AD62" s="74">
        <f t="shared" si="86"/>
        <v>2756.8275862068967</v>
      </c>
      <c r="AE62" s="77"/>
      <c r="AF62" s="74">
        <f t="shared" si="69"/>
        <v>523.26881720430106</v>
      </c>
      <c r="AG62" s="74">
        <f t="shared" si="69"/>
        <v>532.61290322580646</v>
      </c>
      <c r="AH62" s="77"/>
      <c r="AI62" s="74">
        <f t="shared" ref="AI62:AP62" si="87">AI22*$E62</f>
        <v>0</v>
      </c>
      <c r="AJ62" s="74">
        <f t="shared" si="87"/>
        <v>119.86206896551724</v>
      </c>
      <c r="AK62" s="74">
        <f t="shared" si="87"/>
        <v>439.49425287356325</v>
      </c>
      <c r="AL62" s="74">
        <f t="shared" si="87"/>
        <v>269.68965517241378</v>
      </c>
      <c r="AM62" s="74">
        <f t="shared" si="87"/>
        <v>39.954022988505749</v>
      </c>
      <c r="AN62" s="74">
        <f t="shared" si="87"/>
        <v>0</v>
      </c>
      <c r="AO62" s="74">
        <f t="shared" si="87"/>
        <v>0</v>
      </c>
      <c r="AP62" s="74">
        <f t="shared" si="87"/>
        <v>0</v>
      </c>
      <c r="AQ62" s="77"/>
      <c r="AR62" s="74">
        <f t="shared" ref="AR62:CG62" si="88">AR22*$E62</f>
        <v>0</v>
      </c>
      <c r="AS62" s="74">
        <f t="shared" si="88"/>
        <v>0</v>
      </c>
      <c r="AT62" s="74">
        <f t="shared" si="88"/>
        <v>0</v>
      </c>
      <c r="AU62" s="74">
        <f t="shared" si="88"/>
        <v>0</v>
      </c>
      <c r="AV62" s="74">
        <f t="shared" si="88"/>
        <v>0</v>
      </c>
      <c r="AW62" s="74">
        <f t="shared" si="88"/>
        <v>0</v>
      </c>
      <c r="AX62" s="74">
        <f t="shared" si="88"/>
        <v>0</v>
      </c>
      <c r="AY62" s="74">
        <f t="shared" si="88"/>
        <v>0</v>
      </c>
      <c r="AZ62" s="74">
        <f t="shared" si="88"/>
        <v>0</v>
      </c>
      <c r="BA62" s="74">
        <f t="shared" si="88"/>
        <v>0</v>
      </c>
      <c r="BB62" s="74">
        <f t="shared" si="88"/>
        <v>109.87356321839081</v>
      </c>
      <c r="BC62" s="74">
        <f t="shared" si="88"/>
        <v>0</v>
      </c>
      <c r="BD62" s="74">
        <f t="shared" si="88"/>
        <v>0</v>
      </c>
      <c r="BE62" s="74">
        <f t="shared" si="88"/>
        <v>0</v>
      </c>
      <c r="BF62" s="74">
        <f t="shared" si="88"/>
        <v>9.9885057471264371</v>
      </c>
      <c r="BG62" s="74">
        <f t="shared" si="88"/>
        <v>0</v>
      </c>
      <c r="BH62" s="74">
        <f t="shared" si="88"/>
        <v>169.80459770114945</v>
      </c>
      <c r="BI62" s="74">
        <f t="shared" si="88"/>
        <v>49.94252873563218</v>
      </c>
      <c r="BJ62" s="74">
        <f t="shared" si="88"/>
        <v>19.977011494252874</v>
      </c>
      <c r="BK62" s="74">
        <f t="shared" si="88"/>
        <v>9.9885057471264371</v>
      </c>
      <c r="BL62" s="74">
        <f t="shared" si="88"/>
        <v>189.7816091954023</v>
      </c>
      <c r="BM62" s="74">
        <f t="shared" si="88"/>
        <v>69.919540229885058</v>
      </c>
      <c r="BN62" s="74">
        <f t="shared" si="88"/>
        <v>119.86206896551724</v>
      </c>
      <c r="BO62" s="74">
        <f t="shared" si="88"/>
        <v>0</v>
      </c>
      <c r="BP62" s="74">
        <f t="shared" si="88"/>
        <v>0</v>
      </c>
      <c r="BQ62" s="74">
        <f t="shared" si="88"/>
        <v>0</v>
      </c>
      <c r="BR62" s="74">
        <f t="shared" si="88"/>
        <v>79.908045977011497</v>
      </c>
      <c r="BS62" s="74">
        <f t="shared" si="88"/>
        <v>19.977011494252874</v>
      </c>
      <c r="BT62" s="74">
        <f t="shared" si="88"/>
        <v>9.9885057471264371</v>
      </c>
      <c r="BU62" s="74">
        <f t="shared" si="88"/>
        <v>0</v>
      </c>
      <c r="BV62" s="74">
        <f t="shared" si="88"/>
        <v>0</v>
      </c>
      <c r="BW62" s="74">
        <f t="shared" si="88"/>
        <v>0</v>
      </c>
      <c r="BX62" s="74">
        <f t="shared" si="88"/>
        <v>0</v>
      </c>
      <c r="BY62" s="74">
        <f t="shared" si="88"/>
        <v>9.9885057471264371</v>
      </c>
      <c r="BZ62" s="74">
        <f t="shared" si="88"/>
        <v>0</v>
      </c>
      <c r="CA62" s="74">
        <f t="shared" si="88"/>
        <v>0</v>
      </c>
      <c r="CB62" s="74">
        <f t="shared" si="88"/>
        <v>0</v>
      </c>
      <c r="CC62" s="74">
        <f t="shared" si="88"/>
        <v>0</v>
      </c>
      <c r="CD62" s="74">
        <f t="shared" si="88"/>
        <v>0</v>
      </c>
      <c r="CE62" s="74">
        <f t="shared" si="88"/>
        <v>0</v>
      </c>
      <c r="CF62" s="74">
        <f t="shared" si="88"/>
        <v>0</v>
      </c>
      <c r="CG62" s="74">
        <f t="shared" si="88"/>
        <v>0</v>
      </c>
      <c r="CH62" s="77"/>
      <c r="CI62" s="74"/>
      <c r="CJ62" s="201"/>
    </row>
    <row r="63" spans="1:97" ht="20.25" customHeight="1" x14ac:dyDescent="0.4">
      <c r="A63" s="76" t="s">
        <v>467</v>
      </c>
      <c r="B63" s="77"/>
      <c r="C63" s="147">
        <f>VLOOKUP($A63,Sample!$B$2:$F$29,4)</f>
        <v>9.1642067233555103E-3</v>
      </c>
      <c r="D63" s="138">
        <f>VLOOKUP($A63,Sample!$B$2:$F$29,5)</f>
        <v>1.5458132984534434E-3</v>
      </c>
      <c r="E63" s="138">
        <f>VLOOKUP($A63,Sample!$B$2:$F$29,2)</f>
        <v>208</v>
      </c>
      <c r="F63" s="160">
        <f t="shared" si="67"/>
        <v>1208.2352941176471</v>
      </c>
      <c r="G63" s="77"/>
      <c r="H63" s="31">
        <f t="shared" si="72"/>
        <v>9.1642067233555103E-3</v>
      </c>
      <c r="I63" s="31">
        <f t="shared" si="73"/>
        <v>8.6530303931023483E-3</v>
      </c>
      <c r="J63" s="30"/>
      <c r="K63" s="32">
        <v>5.8088235294117645</v>
      </c>
      <c r="L63" s="77"/>
      <c r="M63" s="74">
        <f t="shared" si="31"/>
        <v>134.58823529411768</v>
      </c>
      <c r="N63" s="74">
        <f t="shared" si="31"/>
        <v>125.41176470588236</v>
      </c>
      <c r="O63" s="74">
        <f t="shared" si="31"/>
        <v>104.00000000000001</v>
      </c>
      <c r="P63" s="74">
        <f t="shared" si="31"/>
        <v>107.05882352941178</v>
      </c>
      <c r="Q63" s="74">
        <f t="shared" si="31"/>
        <v>61.176470588235311</v>
      </c>
      <c r="R63" s="74">
        <f t="shared" si="31"/>
        <v>36.705882352941188</v>
      </c>
      <c r="S63" s="74">
        <f t="shared" si="31"/>
        <v>30.588235294117656</v>
      </c>
      <c r="T63" s="74">
        <f t="shared" si="31"/>
        <v>15.294117647058828</v>
      </c>
      <c r="U63" s="74">
        <f t="shared" si="31"/>
        <v>278.35294117647061</v>
      </c>
      <c r="V63" s="74">
        <f t="shared" si="31"/>
        <v>287.52941176470597</v>
      </c>
      <c r="W63" s="74">
        <f t="shared" si="31"/>
        <v>15.294117647058828</v>
      </c>
      <c r="X63" s="74">
        <f t="shared" si="31"/>
        <v>12.235294117647062</v>
      </c>
      <c r="Y63" s="77"/>
      <c r="Z63" s="74">
        <f t="shared" ref="Z63:AD63" si="89">Z23*$F63</f>
        <v>260.00000000000006</v>
      </c>
      <c r="AA63" s="74">
        <f t="shared" si="89"/>
        <v>614.82352941176475</v>
      </c>
      <c r="AB63" s="74">
        <f t="shared" si="89"/>
        <v>27.529411764705884</v>
      </c>
      <c r="AC63" s="74">
        <f t="shared" si="89"/>
        <v>584.23529411764707</v>
      </c>
      <c r="AD63" s="74">
        <f t="shared" si="89"/>
        <v>624</v>
      </c>
      <c r="AE63" s="77"/>
      <c r="AF63" s="74">
        <f t="shared" si="69"/>
        <v>148.22988505747128</v>
      </c>
      <c r="AG63" s="74">
        <f t="shared" si="69"/>
        <v>143.44827586206898</v>
      </c>
      <c r="AH63" s="77"/>
      <c r="AI63" s="74">
        <f t="shared" ref="AI63:AP63" si="90">AI23*$E63</f>
        <v>0</v>
      </c>
      <c r="AJ63" s="74">
        <f t="shared" si="90"/>
        <v>146.82352941176472</v>
      </c>
      <c r="AK63" s="74">
        <f t="shared" si="90"/>
        <v>18.352941176470591</v>
      </c>
      <c r="AL63" s="74">
        <f t="shared" si="90"/>
        <v>12.235294117647058</v>
      </c>
      <c r="AM63" s="74">
        <f t="shared" si="90"/>
        <v>6.117647058823529</v>
      </c>
      <c r="AN63" s="74">
        <f t="shared" si="90"/>
        <v>24.470588235294116</v>
      </c>
      <c r="AO63" s="74">
        <f t="shared" si="90"/>
        <v>0</v>
      </c>
      <c r="AP63" s="74">
        <f t="shared" si="90"/>
        <v>0</v>
      </c>
      <c r="AQ63" s="77"/>
      <c r="AR63" s="74">
        <f t="shared" ref="AR63:CG63" si="91">AR23*$E63</f>
        <v>0</v>
      </c>
      <c r="AS63" s="74">
        <f t="shared" si="91"/>
        <v>0</v>
      </c>
      <c r="AT63" s="74">
        <f t="shared" si="91"/>
        <v>0</v>
      </c>
      <c r="AU63" s="74">
        <f t="shared" si="91"/>
        <v>0</v>
      </c>
      <c r="AV63" s="74">
        <f t="shared" si="91"/>
        <v>0</v>
      </c>
      <c r="AW63" s="74">
        <f t="shared" si="91"/>
        <v>0</v>
      </c>
      <c r="AX63" s="74">
        <f t="shared" si="91"/>
        <v>0</v>
      </c>
      <c r="AY63" s="74">
        <f t="shared" si="91"/>
        <v>0</v>
      </c>
      <c r="AZ63" s="74">
        <f t="shared" si="91"/>
        <v>0</v>
      </c>
      <c r="BA63" s="74">
        <f t="shared" si="91"/>
        <v>0</v>
      </c>
      <c r="BB63" s="74">
        <f t="shared" si="91"/>
        <v>104</v>
      </c>
      <c r="BC63" s="74">
        <f t="shared" si="91"/>
        <v>0</v>
      </c>
      <c r="BD63" s="74">
        <f t="shared" si="91"/>
        <v>0</v>
      </c>
      <c r="BE63" s="74">
        <f t="shared" si="91"/>
        <v>0</v>
      </c>
      <c r="BF63" s="74">
        <f t="shared" si="91"/>
        <v>42.823529411764703</v>
      </c>
      <c r="BG63" s="74">
        <f t="shared" si="91"/>
        <v>0</v>
      </c>
      <c r="BH63" s="74">
        <f t="shared" si="91"/>
        <v>3.0588235294117645</v>
      </c>
      <c r="BI63" s="74">
        <f t="shared" si="91"/>
        <v>3.0588235294117645</v>
      </c>
      <c r="BJ63" s="74">
        <f t="shared" si="91"/>
        <v>12.235294117647058</v>
      </c>
      <c r="BK63" s="74">
        <f t="shared" si="91"/>
        <v>0</v>
      </c>
      <c r="BL63" s="74">
        <f t="shared" si="91"/>
        <v>0</v>
      </c>
      <c r="BM63" s="74">
        <f t="shared" si="91"/>
        <v>0</v>
      </c>
      <c r="BN63" s="74">
        <f t="shared" si="91"/>
        <v>3.0588235294117645</v>
      </c>
      <c r="BO63" s="74">
        <f t="shared" si="91"/>
        <v>6.117647058823529</v>
      </c>
      <c r="BP63" s="74">
        <f t="shared" si="91"/>
        <v>3.0588235294117645</v>
      </c>
      <c r="BQ63" s="74">
        <f t="shared" si="91"/>
        <v>0</v>
      </c>
      <c r="BR63" s="74">
        <f t="shared" si="91"/>
        <v>0</v>
      </c>
      <c r="BS63" s="74">
        <f t="shared" si="91"/>
        <v>0</v>
      </c>
      <c r="BT63" s="74">
        <f t="shared" si="91"/>
        <v>3.0588235294117645</v>
      </c>
      <c r="BU63" s="74">
        <f t="shared" si="91"/>
        <v>0</v>
      </c>
      <c r="BV63" s="74">
        <f t="shared" si="91"/>
        <v>3.0588235294117645</v>
      </c>
      <c r="BW63" s="74">
        <f t="shared" si="91"/>
        <v>0</v>
      </c>
      <c r="BX63" s="74">
        <f t="shared" si="91"/>
        <v>0</v>
      </c>
      <c r="BY63" s="74">
        <f t="shared" si="91"/>
        <v>0</v>
      </c>
      <c r="BZ63" s="74">
        <f t="shared" si="91"/>
        <v>0</v>
      </c>
      <c r="CA63" s="74">
        <f t="shared" si="91"/>
        <v>0</v>
      </c>
      <c r="CB63" s="74">
        <f t="shared" si="91"/>
        <v>3.0588235294117645</v>
      </c>
      <c r="CC63" s="74">
        <f t="shared" si="91"/>
        <v>0</v>
      </c>
      <c r="CD63" s="74">
        <f t="shared" si="91"/>
        <v>0</v>
      </c>
      <c r="CE63" s="74">
        <f t="shared" si="91"/>
        <v>21.411764705882351</v>
      </c>
      <c r="CF63" s="74">
        <f t="shared" si="91"/>
        <v>0</v>
      </c>
      <c r="CG63" s="74">
        <f t="shared" si="91"/>
        <v>0</v>
      </c>
      <c r="CH63" s="77"/>
      <c r="CI63" s="74"/>
      <c r="CJ63" s="201"/>
    </row>
    <row r="64" spans="1:97" ht="20.25" customHeight="1" x14ac:dyDescent="0.4">
      <c r="A64" s="76" t="s">
        <v>468</v>
      </c>
      <c r="B64" s="77"/>
      <c r="C64" s="147">
        <f>VLOOKUP($A64,Sample!$B$2:$F$29,4)</f>
        <v>7.397453407939375E-2</v>
      </c>
      <c r="D64" s="138">
        <f>VLOOKUP($A64,Sample!$B$2:$F$29,5)</f>
        <v>1.2477983308189094E-2</v>
      </c>
      <c r="E64" s="138">
        <f>VLOOKUP($A64,Sample!$B$2:$F$29,2)</f>
        <v>1679</v>
      </c>
      <c r="F64" s="160">
        <f t="shared" si="67"/>
        <v>10666.588235294117</v>
      </c>
      <c r="G64" s="77"/>
      <c r="H64" s="31">
        <f t="shared" si="72"/>
        <v>7.397453407939375E-2</v>
      </c>
      <c r="I64" s="31">
        <f t="shared" si="73"/>
        <v>7.6391008142260713E-2</v>
      </c>
      <c r="J64" s="30"/>
      <c r="K64" s="32">
        <v>6.3529411764705879</v>
      </c>
      <c r="L64" s="77"/>
      <c r="M64" s="74">
        <f t="shared" si="31"/>
        <v>987.64705882352962</v>
      </c>
      <c r="N64" s="74">
        <f t="shared" si="31"/>
        <v>1007.4000000000001</v>
      </c>
      <c r="O64" s="74">
        <f t="shared" si="31"/>
        <v>967.89411764705881</v>
      </c>
      <c r="P64" s="74">
        <f t="shared" si="31"/>
        <v>1066.6588235294118</v>
      </c>
      <c r="Q64" s="74">
        <f t="shared" si="31"/>
        <v>513.57647058823545</v>
      </c>
      <c r="R64" s="74">
        <f t="shared" si="31"/>
        <v>454.31764705882358</v>
      </c>
      <c r="S64" s="74">
        <f t="shared" si="31"/>
        <v>217.28235294117653</v>
      </c>
      <c r="T64" s="74">
        <f t="shared" si="31"/>
        <v>256.78823529411773</v>
      </c>
      <c r="U64" s="74">
        <f t="shared" si="31"/>
        <v>2350.6000000000004</v>
      </c>
      <c r="V64" s="74">
        <f t="shared" si="31"/>
        <v>2627.1411764705886</v>
      </c>
      <c r="W64" s="74">
        <f t="shared" si="31"/>
        <v>138.27058823529416</v>
      </c>
      <c r="X64" s="74">
        <f t="shared" si="31"/>
        <v>79.011764705882356</v>
      </c>
      <c r="Y64" s="77"/>
      <c r="Z64" s="74">
        <f t="shared" ref="Z64:AD64" si="92">Z24*$F64</f>
        <v>1995.0470588235296</v>
      </c>
      <c r="AA64" s="74">
        <f t="shared" si="92"/>
        <v>5471.5647058823524</v>
      </c>
      <c r="AB64" s="74">
        <f t="shared" si="92"/>
        <v>217.28235294117647</v>
      </c>
      <c r="AC64" s="74">
        <f t="shared" si="92"/>
        <v>5491.3176470588232</v>
      </c>
      <c r="AD64" s="74">
        <f t="shared" si="92"/>
        <v>5175.2705882352939</v>
      </c>
      <c r="AE64" s="77"/>
      <c r="AF64" s="74">
        <f t="shared" si="69"/>
        <v>1160.4852941176471</v>
      </c>
      <c r="AG64" s="74">
        <f t="shared" si="69"/>
        <v>1037.0294117647059</v>
      </c>
      <c r="AH64" s="77"/>
      <c r="AI64" s="74">
        <f t="shared" ref="AI64:AP64" si="93">AI24*$E64</f>
        <v>0</v>
      </c>
      <c r="AJ64" s="74">
        <f t="shared" si="93"/>
        <v>454.31764705882352</v>
      </c>
      <c r="AK64" s="74">
        <f t="shared" si="93"/>
        <v>1125.9176470588234</v>
      </c>
      <c r="AL64" s="74">
        <f t="shared" si="93"/>
        <v>19.752941176470589</v>
      </c>
      <c r="AM64" s="74">
        <f t="shared" si="93"/>
        <v>79.011764705882356</v>
      </c>
      <c r="AN64" s="74">
        <f t="shared" si="93"/>
        <v>0</v>
      </c>
      <c r="AO64" s="74">
        <f t="shared" si="93"/>
        <v>0</v>
      </c>
      <c r="AP64" s="74">
        <f t="shared" si="93"/>
        <v>0</v>
      </c>
      <c r="AQ64" s="77"/>
      <c r="AR64" s="74">
        <f t="shared" ref="AR64:CG64" si="94">AR24*$E64</f>
        <v>0</v>
      </c>
      <c r="AS64" s="74">
        <f t="shared" si="94"/>
        <v>0</v>
      </c>
      <c r="AT64" s="74">
        <f t="shared" si="94"/>
        <v>0</v>
      </c>
      <c r="AU64" s="74">
        <f t="shared" si="94"/>
        <v>0</v>
      </c>
      <c r="AV64" s="74">
        <f t="shared" si="94"/>
        <v>0</v>
      </c>
      <c r="AW64" s="74">
        <f t="shared" si="94"/>
        <v>0</v>
      </c>
      <c r="AX64" s="74">
        <f t="shared" si="94"/>
        <v>0</v>
      </c>
      <c r="AY64" s="74">
        <f t="shared" si="94"/>
        <v>0</v>
      </c>
      <c r="AZ64" s="74">
        <f t="shared" si="94"/>
        <v>0</v>
      </c>
      <c r="BA64" s="74">
        <f t="shared" si="94"/>
        <v>0</v>
      </c>
      <c r="BB64" s="74">
        <f t="shared" si="94"/>
        <v>296.29411764705884</v>
      </c>
      <c r="BC64" s="74">
        <f t="shared" si="94"/>
        <v>0</v>
      </c>
      <c r="BD64" s="74">
        <f t="shared" si="94"/>
        <v>0</v>
      </c>
      <c r="BE64" s="74">
        <f t="shared" si="94"/>
        <v>0</v>
      </c>
      <c r="BF64" s="74">
        <f t="shared" si="94"/>
        <v>158.02352941176471</v>
      </c>
      <c r="BG64" s="74">
        <f t="shared" si="94"/>
        <v>19.752941176470589</v>
      </c>
      <c r="BH64" s="74">
        <f t="shared" si="94"/>
        <v>98.764705882352942</v>
      </c>
      <c r="BI64" s="74">
        <f t="shared" si="94"/>
        <v>59.258823529411764</v>
      </c>
      <c r="BJ64" s="74">
        <f t="shared" si="94"/>
        <v>395.05882352941177</v>
      </c>
      <c r="BK64" s="74">
        <f t="shared" si="94"/>
        <v>0</v>
      </c>
      <c r="BL64" s="74">
        <f t="shared" si="94"/>
        <v>553.08235294117651</v>
      </c>
      <c r="BM64" s="74">
        <f t="shared" si="94"/>
        <v>19.752941176470589</v>
      </c>
      <c r="BN64" s="74">
        <f t="shared" si="94"/>
        <v>0</v>
      </c>
      <c r="BO64" s="74">
        <f t="shared" si="94"/>
        <v>0</v>
      </c>
      <c r="BP64" s="74">
        <f t="shared" si="94"/>
        <v>0</v>
      </c>
      <c r="BQ64" s="74">
        <f t="shared" si="94"/>
        <v>0</v>
      </c>
      <c r="BR64" s="74">
        <f t="shared" si="94"/>
        <v>0</v>
      </c>
      <c r="BS64" s="74">
        <f t="shared" si="94"/>
        <v>0</v>
      </c>
      <c r="BT64" s="74">
        <f t="shared" si="94"/>
        <v>0</v>
      </c>
      <c r="BU64" s="74">
        <f t="shared" si="94"/>
        <v>0</v>
      </c>
      <c r="BV64" s="74">
        <f t="shared" si="94"/>
        <v>19.752941176470589</v>
      </c>
      <c r="BW64" s="74">
        <f t="shared" si="94"/>
        <v>0</v>
      </c>
      <c r="BX64" s="74">
        <f t="shared" si="94"/>
        <v>0</v>
      </c>
      <c r="BY64" s="74">
        <f t="shared" si="94"/>
        <v>39.505882352941178</v>
      </c>
      <c r="BZ64" s="74">
        <f t="shared" si="94"/>
        <v>19.752941176470589</v>
      </c>
      <c r="CA64" s="74">
        <f t="shared" si="94"/>
        <v>0</v>
      </c>
      <c r="CB64" s="74">
        <f t="shared" si="94"/>
        <v>0</v>
      </c>
      <c r="CC64" s="74">
        <f t="shared" si="94"/>
        <v>0</v>
      </c>
      <c r="CD64" s="74">
        <f t="shared" si="94"/>
        <v>0</v>
      </c>
      <c r="CE64" s="74">
        <f t="shared" si="94"/>
        <v>0</v>
      </c>
      <c r="CF64" s="74">
        <f t="shared" si="94"/>
        <v>0</v>
      </c>
      <c r="CG64" s="74">
        <f t="shared" si="94"/>
        <v>0</v>
      </c>
      <c r="CH64" s="77"/>
      <c r="CI64" s="74"/>
      <c r="CJ64" s="201"/>
    </row>
    <row r="65" spans="1:97" s="22" customFormat="1" ht="7.5" customHeight="1" x14ac:dyDescent="0.4">
      <c r="A65" s="78"/>
      <c r="B65" s="77"/>
      <c r="C65" s="149"/>
      <c r="D65" s="139"/>
      <c r="E65" s="139"/>
      <c r="F65" s="161"/>
      <c r="G65" s="77"/>
      <c r="H65" s="39"/>
      <c r="I65" s="39"/>
      <c r="J65" s="38"/>
      <c r="K65" s="40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4"/>
      <c r="CJ65" s="201"/>
      <c r="CK65" s="28"/>
      <c r="CL65" s="28"/>
      <c r="CM65" s="28"/>
      <c r="CN65" s="28"/>
      <c r="CO65" s="28"/>
      <c r="CP65" s="28"/>
      <c r="CQ65" s="28"/>
      <c r="CR65" s="28"/>
      <c r="CS65" s="28"/>
    </row>
    <row r="66" spans="1:97" ht="20.25" customHeight="1" x14ac:dyDescent="0.4">
      <c r="A66" s="76" t="s">
        <v>127</v>
      </c>
      <c r="B66" s="77"/>
      <c r="C66" s="147">
        <f>VLOOKUP($A66,Sample!$B$2:$F$29,4)</f>
        <v>0.11314270608450457</v>
      </c>
      <c r="D66" s="138">
        <f>VLOOKUP($A66,Sample!$B$2:$F$29,5)</f>
        <v>1.9084848800136747E-2</v>
      </c>
      <c r="E66" s="138">
        <f>VLOOKUP($A66,Sample!$B$2:$F$29,2)</f>
        <v>2568</v>
      </c>
      <c r="F66" s="160">
        <f>E66*$K26</f>
        <v>16050</v>
      </c>
      <c r="G66" s="77"/>
      <c r="H66" s="31">
        <f t="shared" ref="H66:H67" si="95">E66/SUM(E$17:E$27)</f>
        <v>0.11314270608450457</v>
      </c>
      <c r="I66" s="31">
        <f>F66/SUM(F$17:F$27)</f>
        <v>0.11494544025111858</v>
      </c>
      <c r="J66" s="30"/>
      <c r="K66" s="32">
        <v>6.25</v>
      </c>
      <c r="L66" s="77"/>
      <c r="M66" s="74">
        <f t="shared" si="31"/>
        <v>1108.909090909091</v>
      </c>
      <c r="N66" s="74">
        <f t="shared" si="31"/>
        <v>1459.0909090909092</v>
      </c>
      <c r="O66" s="74">
        <f t="shared" si="31"/>
        <v>1459.0909090909092</v>
      </c>
      <c r="P66" s="74">
        <f t="shared" si="31"/>
        <v>992.18181818181813</v>
      </c>
      <c r="Q66" s="74">
        <f t="shared" si="31"/>
        <v>904.63636363636363</v>
      </c>
      <c r="R66" s="74">
        <f t="shared" si="31"/>
        <v>904.63636363636363</v>
      </c>
      <c r="S66" s="74">
        <f t="shared" si="31"/>
        <v>583.63636363636363</v>
      </c>
      <c r="T66" s="74">
        <f t="shared" si="31"/>
        <v>204.27272727272728</v>
      </c>
      <c r="U66" s="74">
        <f t="shared" si="31"/>
        <v>3560.1818181818185</v>
      </c>
      <c r="V66" s="74">
        <f t="shared" si="31"/>
        <v>3997.9090909090914</v>
      </c>
      <c r="W66" s="74">
        <f t="shared" si="31"/>
        <v>408.54545454545456</v>
      </c>
      <c r="X66" s="74">
        <f t="shared" si="31"/>
        <v>466.90909090909093</v>
      </c>
      <c r="Y66" s="77"/>
      <c r="Z66" s="74">
        <f t="shared" ref="Z66:AD66" si="96">Z26*$F66</f>
        <v>2568</v>
      </c>
      <c r="AA66" s="74">
        <f t="shared" si="96"/>
        <v>7616.454545454546</v>
      </c>
      <c r="AB66" s="74">
        <f t="shared" si="96"/>
        <v>875.45454545454538</v>
      </c>
      <c r="AC66" s="74">
        <f t="shared" si="96"/>
        <v>8025</v>
      </c>
      <c r="AD66" s="74">
        <f t="shared" si="96"/>
        <v>8025</v>
      </c>
      <c r="AE66" s="77"/>
      <c r="AF66" s="74">
        <f t="shared" ref="AF66:AG67" si="97">AF26*$E66</f>
        <v>1669.9016393442621</v>
      </c>
      <c r="AG66" s="74">
        <f t="shared" si="97"/>
        <v>1754.0983606557377</v>
      </c>
      <c r="AH66" s="77"/>
      <c r="AI66" s="74">
        <f t="shared" ref="AI66:AP66" si="98">AI26*$E66</f>
        <v>0</v>
      </c>
      <c r="AJ66" s="74">
        <f t="shared" si="98"/>
        <v>0</v>
      </c>
      <c r="AK66" s="74">
        <f t="shared" si="98"/>
        <v>2480.4545454545455</v>
      </c>
      <c r="AL66" s="74">
        <f t="shared" si="98"/>
        <v>0</v>
      </c>
      <c r="AM66" s="74">
        <f t="shared" si="98"/>
        <v>29.181818181818183</v>
      </c>
      <c r="AN66" s="74">
        <f t="shared" si="98"/>
        <v>58.363636363636367</v>
      </c>
      <c r="AO66" s="74">
        <f t="shared" si="98"/>
        <v>0</v>
      </c>
      <c r="AP66" s="74">
        <f t="shared" si="98"/>
        <v>0</v>
      </c>
      <c r="AQ66" s="77"/>
      <c r="AR66" s="74">
        <f t="shared" ref="AR66:CG66" si="99">AR26*$E66</f>
        <v>0</v>
      </c>
      <c r="AS66" s="74">
        <f t="shared" si="99"/>
        <v>0</v>
      </c>
      <c r="AT66" s="74">
        <f t="shared" si="99"/>
        <v>0</v>
      </c>
      <c r="AU66" s="74">
        <f t="shared" si="99"/>
        <v>0</v>
      </c>
      <c r="AV66" s="74">
        <f t="shared" si="99"/>
        <v>0</v>
      </c>
      <c r="AW66" s="74">
        <f t="shared" si="99"/>
        <v>0</v>
      </c>
      <c r="AX66" s="74">
        <f t="shared" si="99"/>
        <v>0</v>
      </c>
      <c r="AY66" s="74">
        <f t="shared" si="99"/>
        <v>0</v>
      </c>
      <c r="AZ66" s="74">
        <f t="shared" si="99"/>
        <v>0</v>
      </c>
      <c r="BA66" s="74">
        <f t="shared" si="99"/>
        <v>0</v>
      </c>
      <c r="BB66" s="74">
        <f t="shared" si="99"/>
        <v>0</v>
      </c>
      <c r="BC66" s="74">
        <f t="shared" si="99"/>
        <v>0</v>
      </c>
      <c r="BD66" s="74">
        <f t="shared" si="99"/>
        <v>0</v>
      </c>
      <c r="BE66" s="74">
        <f t="shared" si="99"/>
        <v>0</v>
      </c>
      <c r="BF66" s="74">
        <f t="shared" si="99"/>
        <v>0</v>
      </c>
      <c r="BG66" s="74">
        <f t="shared" si="99"/>
        <v>0</v>
      </c>
      <c r="BH66" s="74">
        <f t="shared" si="99"/>
        <v>29.181818181818183</v>
      </c>
      <c r="BI66" s="74">
        <f t="shared" si="99"/>
        <v>291.81818181818181</v>
      </c>
      <c r="BJ66" s="74">
        <f t="shared" si="99"/>
        <v>1896.8181818181818</v>
      </c>
      <c r="BK66" s="74">
        <f t="shared" si="99"/>
        <v>175.09090909090907</v>
      </c>
      <c r="BL66" s="74">
        <f t="shared" si="99"/>
        <v>87.545454545454533</v>
      </c>
      <c r="BM66" s="74">
        <f t="shared" si="99"/>
        <v>0</v>
      </c>
      <c r="BN66" s="74">
        <f t="shared" si="99"/>
        <v>0</v>
      </c>
      <c r="BO66" s="74">
        <f t="shared" si="99"/>
        <v>0</v>
      </c>
      <c r="BP66" s="74">
        <f t="shared" si="99"/>
        <v>0</v>
      </c>
      <c r="BQ66" s="74">
        <f t="shared" si="99"/>
        <v>0</v>
      </c>
      <c r="BR66" s="74">
        <f t="shared" si="99"/>
        <v>0</v>
      </c>
      <c r="BS66" s="74">
        <f t="shared" si="99"/>
        <v>0</v>
      </c>
      <c r="BT66" s="74">
        <f t="shared" si="99"/>
        <v>0</v>
      </c>
      <c r="BU66" s="74">
        <f t="shared" si="99"/>
        <v>29.181818181818183</v>
      </c>
      <c r="BV66" s="74">
        <f t="shared" si="99"/>
        <v>0</v>
      </c>
      <c r="BW66" s="74">
        <f t="shared" si="99"/>
        <v>0</v>
      </c>
      <c r="BX66" s="74">
        <f t="shared" si="99"/>
        <v>0</v>
      </c>
      <c r="BY66" s="74">
        <f t="shared" si="99"/>
        <v>0</v>
      </c>
      <c r="BZ66" s="74">
        <f t="shared" si="99"/>
        <v>0</v>
      </c>
      <c r="CA66" s="74">
        <f t="shared" si="99"/>
        <v>0</v>
      </c>
      <c r="CB66" s="74">
        <f t="shared" si="99"/>
        <v>0</v>
      </c>
      <c r="CC66" s="74">
        <f t="shared" si="99"/>
        <v>29.181818181818183</v>
      </c>
      <c r="CD66" s="74">
        <f t="shared" si="99"/>
        <v>0</v>
      </c>
      <c r="CE66" s="74">
        <f t="shared" si="99"/>
        <v>29.181818181818183</v>
      </c>
      <c r="CF66" s="74">
        <f t="shared" si="99"/>
        <v>0</v>
      </c>
      <c r="CG66" s="74">
        <f t="shared" si="99"/>
        <v>0</v>
      </c>
      <c r="CH66" s="77"/>
      <c r="CI66" s="74"/>
      <c r="CJ66" s="201"/>
    </row>
    <row r="67" spans="1:97" ht="20.25" customHeight="1" x14ac:dyDescent="0.4">
      <c r="A67" s="76" t="s">
        <v>126</v>
      </c>
      <c r="B67" s="77"/>
      <c r="C67" s="147">
        <f>VLOOKUP($A67,Sample!$B$2:$F$29,4)</f>
        <v>0.20055513944574171</v>
      </c>
      <c r="D67" s="138">
        <f>VLOOKUP($A67,Sample!$B$2:$F$29,5)</f>
        <v>3.3829529493077284E-2</v>
      </c>
      <c r="E67" s="138">
        <f>VLOOKUP($A67,Sample!$B$2:$F$29,2)</f>
        <v>4552</v>
      </c>
      <c r="F67" s="160">
        <f>E67*$K27</f>
        <v>28557.810526315789</v>
      </c>
      <c r="G67" s="77"/>
      <c r="H67" s="31">
        <f t="shared" si="95"/>
        <v>0.20055513944574171</v>
      </c>
      <c r="I67" s="31">
        <f>F67/SUM(F$17:F$27)</f>
        <v>0.20452274788507147</v>
      </c>
      <c r="J67" s="30"/>
      <c r="K67" s="32">
        <v>6.2736842105263158</v>
      </c>
      <c r="L67" s="77"/>
      <c r="M67" s="74">
        <f t="shared" si="31"/>
        <v>3354.1052631578946</v>
      </c>
      <c r="N67" s="74">
        <f t="shared" si="31"/>
        <v>2491.6210526315795</v>
      </c>
      <c r="O67" s="74">
        <f t="shared" si="31"/>
        <v>2060.378947368421</v>
      </c>
      <c r="P67" s="74">
        <f t="shared" si="31"/>
        <v>2443.7052631578945</v>
      </c>
      <c r="Q67" s="74">
        <f t="shared" si="31"/>
        <v>1533.3052631578946</v>
      </c>
      <c r="R67" s="74">
        <f t="shared" si="31"/>
        <v>1724.9684210526316</v>
      </c>
      <c r="S67" s="74">
        <f t="shared" si="31"/>
        <v>910.40000000000009</v>
      </c>
      <c r="T67" s="74">
        <f t="shared" si="31"/>
        <v>1102.0631578947368</v>
      </c>
      <c r="U67" s="74">
        <f t="shared" si="31"/>
        <v>5989.4736842105258</v>
      </c>
      <c r="V67" s="74">
        <f t="shared" si="31"/>
        <v>6229.0526315789475</v>
      </c>
      <c r="W67" s="74">
        <f t="shared" si="31"/>
        <v>335.41052631578941</v>
      </c>
      <c r="X67" s="74">
        <f t="shared" si="31"/>
        <v>383.32631578947365</v>
      </c>
      <c r="Y67" s="77"/>
      <c r="Z67" s="74">
        <f t="shared" ref="Z67:AD67" si="100">Z27*$F67</f>
        <v>5845.726315789474</v>
      </c>
      <c r="AA67" s="74">
        <f t="shared" si="100"/>
        <v>15620.547368421054</v>
      </c>
      <c r="AB67" s="74">
        <f t="shared" si="100"/>
        <v>718.73684210526312</v>
      </c>
      <c r="AC67" s="74">
        <f t="shared" si="100"/>
        <v>14374.736842105263</v>
      </c>
      <c r="AD67" s="74">
        <f t="shared" si="100"/>
        <v>14183.073684210525</v>
      </c>
      <c r="AE67" s="77"/>
      <c r="AF67" s="74">
        <f t="shared" si="97"/>
        <v>2896.7272727272725</v>
      </c>
      <c r="AG67" s="74">
        <f t="shared" si="97"/>
        <v>3051.9090909090905</v>
      </c>
      <c r="AH67" s="77"/>
      <c r="AI67" s="74">
        <f t="shared" ref="AI67:AP67" si="101">AI27*$E67</f>
        <v>0</v>
      </c>
      <c r="AJ67" s="74">
        <f t="shared" si="101"/>
        <v>0</v>
      </c>
      <c r="AK67" s="74">
        <f t="shared" si="101"/>
        <v>4552</v>
      </c>
      <c r="AL67" s="74">
        <f t="shared" si="101"/>
        <v>0</v>
      </c>
      <c r="AM67" s="74">
        <f t="shared" si="101"/>
        <v>0</v>
      </c>
      <c r="AN67" s="74">
        <f t="shared" si="101"/>
        <v>0</v>
      </c>
      <c r="AO67" s="74">
        <f t="shared" si="101"/>
        <v>0</v>
      </c>
      <c r="AP67" s="74">
        <f t="shared" si="101"/>
        <v>0</v>
      </c>
      <c r="AQ67" s="77"/>
      <c r="AR67" s="74">
        <f t="shared" ref="AR67:CG67" si="102">AR27*$E67</f>
        <v>0</v>
      </c>
      <c r="AS67" s="74">
        <f t="shared" si="102"/>
        <v>0</v>
      </c>
      <c r="AT67" s="74">
        <f t="shared" si="102"/>
        <v>0</v>
      </c>
      <c r="AU67" s="74">
        <f t="shared" si="102"/>
        <v>0</v>
      </c>
      <c r="AV67" s="74">
        <f t="shared" si="102"/>
        <v>0</v>
      </c>
      <c r="AW67" s="74">
        <f t="shared" si="102"/>
        <v>0</v>
      </c>
      <c r="AX67" s="74">
        <f t="shared" si="102"/>
        <v>0</v>
      </c>
      <c r="AY67" s="74">
        <f t="shared" si="102"/>
        <v>0</v>
      </c>
      <c r="AZ67" s="74">
        <f t="shared" si="102"/>
        <v>0</v>
      </c>
      <c r="BA67" s="74">
        <f t="shared" si="102"/>
        <v>0</v>
      </c>
      <c r="BB67" s="74">
        <f t="shared" si="102"/>
        <v>0</v>
      </c>
      <c r="BC67" s="74">
        <f t="shared" si="102"/>
        <v>0</v>
      </c>
      <c r="BD67" s="74">
        <f t="shared" si="102"/>
        <v>0</v>
      </c>
      <c r="BE67" s="74">
        <f t="shared" si="102"/>
        <v>0</v>
      </c>
      <c r="BF67" s="74">
        <f t="shared" si="102"/>
        <v>0</v>
      </c>
      <c r="BG67" s="74">
        <f t="shared" si="102"/>
        <v>0</v>
      </c>
      <c r="BH67" s="74">
        <f t="shared" si="102"/>
        <v>143.74736842105264</v>
      </c>
      <c r="BI67" s="74">
        <f t="shared" si="102"/>
        <v>287.49473684210528</v>
      </c>
      <c r="BJ67" s="74">
        <f t="shared" si="102"/>
        <v>2347.8736842105263</v>
      </c>
      <c r="BK67" s="74">
        <f t="shared" si="102"/>
        <v>47.915789473684207</v>
      </c>
      <c r="BL67" s="74">
        <f t="shared" si="102"/>
        <v>1724.9684210526316</v>
      </c>
      <c r="BM67" s="74">
        <f t="shared" si="102"/>
        <v>0</v>
      </c>
      <c r="BN67" s="74">
        <f t="shared" si="102"/>
        <v>0</v>
      </c>
      <c r="BO67" s="74">
        <f t="shared" si="102"/>
        <v>0</v>
      </c>
      <c r="BP67" s="74">
        <f t="shared" si="102"/>
        <v>0</v>
      </c>
      <c r="BQ67" s="74">
        <f t="shared" si="102"/>
        <v>0</v>
      </c>
      <c r="BR67" s="74">
        <f t="shared" si="102"/>
        <v>0</v>
      </c>
      <c r="BS67" s="74">
        <f t="shared" si="102"/>
        <v>0</v>
      </c>
      <c r="BT67" s="74">
        <f t="shared" si="102"/>
        <v>0</v>
      </c>
      <c r="BU67" s="74">
        <f t="shared" si="102"/>
        <v>0</v>
      </c>
      <c r="BV67" s="74">
        <f t="shared" si="102"/>
        <v>0</v>
      </c>
      <c r="BW67" s="74">
        <f t="shared" si="102"/>
        <v>0</v>
      </c>
      <c r="BX67" s="74">
        <f t="shared" si="102"/>
        <v>0</v>
      </c>
      <c r="BY67" s="74">
        <f t="shared" si="102"/>
        <v>0</v>
      </c>
      <c r="BZ67" s="74">
        <f t="shared" si="102"/>
        <v>0</v>
      </c>
      <c r="CA67" s="74">
        <f t="shared" si="102"/>
        <v>0</v>
      </c>
      <c r="CB67" s="74">
        <f t="shared" si="102"/>
        <v>0</v>
      </c>
      <c r="CC67" s="74">
        <f t="shared" si="102"/>
        <v>0</v>
      </c>
      <c r="CD67" s="74">
        <f t="shared" si="102"/>
        <v>0</v>
      </c>
      <c r="CE67" s="74">
        <f t="shared" si="102"/>
        <v>0</v>
      </c>
      <c r="CF67" s="74">
        <f t="shared" si="102"/>
        <v>0</v>
      </c>
      <c r="CG67" s="74">
        <f t="shared" si="102"/>
        <v>0</v>
      </c>
      <c r="CH67" s="77"/>
      <c r="CI67" s="74"/>
      <c r="CJ67" s="201"/>
    </row>
    <row r="68" spans="1:97" s="22" customFormat="1" ht="7.5" customHeight="1" x14ac:dyDescent="0.4">
      <c r="A68" s="37"/>
      <c r="B68" s="77"/>
      <c r="C68" s="139"/>
      <c r="D68" s="139"/>
      <c r="E68" s="139"/>
      <c r="F68" s="161"/>
      <c r="G68" s="77"/>
      <c r="H68" s="43"/>
      <c r="I68" s="43"/>
      <c r="J68" s="38"/>
      <c r="K68" s="42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4"/>
      <c r="CJ68" s="201"/>
      <c r="CK68" s="28"/>
      <c r="CL68" s="28"/>
      <c r="CM68" s="28"/>
      <c r="CN68" s="28"/>
      <c r="CO68" s="28"/>
      <c r="CP68" s="28"/>
      <c r="CQ68" s="28"/>
      <c r="CR68" s="28"/>
      <c r="CS68" s="28"/>
    </row>
    <row r="69" spans="1:97" s="82" customFormat="1" ht="20.25" hidden="1" customHeight="1" x14ac:dyDescent="0.4">
      <c r="A69" s="49" t="s">
        <v>457</v>
      </c>
      <c r="B69" s="19"/>
      <c r="C69" s="140"/>
      <c r="D69" s="140"/>
      <c r="E69" s="140"/>
      <c r="F69" s="164"/>
      <c r="G69" s="19"/>
      <c r="H69" s="50">
        <v>0.50366327311245807</v>
      </c>
      <c r="I69" s="50">
        <v>0.50366327311245807</v>
      </c>
      <c r="J69" s="38"/>
      <c r="K69" s="51">
        <v>5.8151204277492949</v>
      </c>
      <c r="L69" s="19"/>
      <c r="M69" s="79">
        <v>43116.637321396091</v>
      </c>
      <c r="N69" s="79">
        <v>43116.637321396091</v>
      </c>
      <c r="O69" s="79">
        <v>43116.637321396091</v>
      </c>
      <c r="P69" s="79">
        <v>43116.637321396091</v>
      </c>
      <c r="Q69" s="79">
        <v>43116.637321396091</v>
      </c>
      <c r="R69" s="79">
        <v>43116.637321396091</v>
      </c>
      <c r="S69" s="79">
        <v>43116.637321396091</v>
      </c>
      <c r="T69" s="79">
        <v>43116.637321396091</v>
      </c>
      <c r="U69" s="79">
        <v>43116.637321396091</v>
      </c>
      <c r="V69" s="79">
        <v>43116.637321396091</v>
      </c>
      <c r="W69" s="79">
        <v>43116.637321396091</v>
      </c>
      <c r="X69" s="79">
        <v>43116.637321396091</v>
      </c>
      <c r="Y69" s="19"/>
      <c r="Z69" s="79">
        <v>43116.637321396091</v>
      </c>
      <c r="AA69" s="79">
        <v>43116.637321396091</v>
      </c>
      <c r="AB69" s="79">
        <v>43116.637321396091</v>
      </c>
      <c r="AC69" s="79">
        <v>43116.637321396091</v>
      </c>
      <c r="AD69" s="79">
        <v>43116.637321396091</v>
      </c>
      <c r="AE69" s="19"/>
      <c r="AF69" s="79">
        <v>44364.220589617747</v>
      </c>
      <c r="AG69" s="79">
        <v>44364.220589617747</v>
      </c>
      <c r="AH69" s="19"/>
      <c r="AI69" s="79">
        <v>44364.220589617747</v>
      </c>
      <c r="AJ69" s="79">
        <v>44364.220589617747</v>
      </c>
      <c r="AK69" s="79">
        <v>44364.220589617747</v>
      </c>
      <c r="AL69" s="79">
        <v>44364.220589617747</v>
      </c>
      <c r="AM69" s="79">
        <v>44364.220589617747</v>
      </c>
      <c r="AN69" s="79">
        <v>44364.220589617747</v>
      </c>
      <c r="AO69" s="79">
        <v>44364.220589617747</v>
      </c>
      <c r="AP69" s="79">
        <v>44364.220589617747</v>
      </c>
      <c r="AQ69" s="19"/>
      <c r="AR69" s="79">
        <v>44364.220589617747</v>
      </c>
      <c r="AS69" s="79">
        <v>44364.220589617747</v>
      </c>
      <c r="AT69" s="79">
        <v>44364.220589617747</v>
      </c>
      <c r="AU69" s="79">
        <v>44364.220589617747</v>
      </c>
      <c r="AV69" s="79">
        <v>44364.220589617747</v>
      </c>
      <c r="AW69" s="79">
        <v>44364.220589617747</v>
      </c>
      <c r="AX69" s="79">
        <v>44364.220589617747</v>
      </c>
      <c r="AY69" s="79">
        <v>44364.220589617747</v>
      </c>
      <c r="AZ69" s="79">
        <v>44364.220589617747</v>
      </c>
      <c r="BA69" s="79">
        <v>44364.220589617747</v>
      </c>
      <c r="BB69" s="79">
        <v>44364.220589617747</v>
      </c>
      <c r="BC69" s="79">
        <v>44364.220589617747</v>
      </c>
      <c r="BD69" s="79">
        <v>44364.220589617747</v>
      </c>
      <c r="BE69" s="79">
        <v>44364.220589617747</v>
      </c>
      <c r="BF69" s="79">
        <v>44364.220589617747</v>
      </c>
      <c r="BG69" s="79">
        <v>44364.220589617747</v>
      </c>
      <c r="BH69" s="79">
        <v>44364.220589617747</v>
      </c>
      <c r="BI69" s="79">
        <v>44364.220589617747</v>
      </c>
      <c r="BJ69" s="79">
        <v>44364.220589617747</v>
      </c>
      <c r="BK69" s="79">
        <v>44364.220589617747</v>
      </c>
      <c r="BL69" s="79">
        <v>44364.220589617747</v>
      </c>
      <c r="BM69" s="79">
        <v>44364.220589617747</v>
      </c>
      <c r="BN69" s="79">
        <v>44364.220589617747</v>
      </c>
      <c r="BO69" s="79">
        <v>44364.220589617747</v>
      </c>
      <c r="BP69" s="79">
        <v>44364.220589617747</v>
      </c>
      <c r="BQ69" s="79">
        <v>44364.220589617747</v>
      </c>
      <c r="BR69" s="79">
        <v>44364.220589617747</v>
      </c>
      <c r="BS69" s="79">
        <v>44364.220589617747</v>
      </c>
      <c r="BT69" s="79">
        <v>44364.220589617747</v>
      </c>
      <c r="BU69" s="79">
        <v>44364.220589617747</v>
      </c>
      <c r="BV69" s="79">
        <v>44364.220589617747</v>
      </c>
      <c r="BW69" s="79">
        <v>44364.220589617747</v>
      </c>
      <c r="BX69" s="79">
        <v>44364.220589617747</v>
      </c>
      <c r="BY69" s="79">
        <v>44364.220589617747</v>
      </c>
      <c r="BZ69" s="79">
        <v>44364.220589617747</v>
      </c>
      <c r="CA69" s="79">
        <v>44364.220589617747</v>
      </c>
      <c r="CB69" s="79">
        <v>44364.220589617747</v>
      </c>
      <c r="CC69" s="79">
        <v>44364.220589617747</v>
      </c>
      <c r="CD69" s="79">
        <v>44364.220589617747</v>
      </c>
      <c r="CE69" s="79">
        <v>44364.220589617747</v>
      </c>
      <c r="CF69" s="79">
        <v>44364.220589617747</v>
      </c>
      <c r="CG69" s="79">
        <v>44364.220589617747</v>
      </c>
      <c r="CH69" s="19"/>
      <c r="CI69" s="80"/>
      <c r="CJ69" s="189"/>
      <c r="CK69" s="81"/>
      <c r="CL69" s="81"/>
      <c r="CM69" s="81"/>
      <c r="CN69" s="81"/>
      <c r="CO69" s="81"/>
      <c r="CP69" s="81"/>
      <c r="CQ69" s="81"/>
      <c r="CR69" s="81"/>
      <c r="CS69" s="81"/>
    </row>
    <row r="70" spans="1:97" s="82" customFormat="1" ht="20.25" hidden="1" customHeight="1" x14ac:dyDescent="0.4">
      <c r="A70" s="49" t="s">
        <v>469</v>
      </c>
      <c r="B70" s="19"/>
      <c r="C70" s="140"/>
      <c r="D70" s="140"/>
      <c r="E70" s="140"/>
      <c r="F70" s="164"/>
      <c r="G70" s="19"/>
      <c r="H70" s="50">
        <v>0.14463308421114576</v>
      </c>
      <c r="I70" s="50">
        <v>0.14463308421114576</v>
      </c>
      <c r="J70" s="38"/>
      <c r="K70" s="51">
        <v>6.1047298048075858</v>
      </c>
      <c r="L70" s="19"/>
      <c r="M70" s="79">
        <v>10831.85702748328</v>
      </c>
      <c r="N70" s="79">
        <v>10831.85702748328</v>
      </c>
      <c r="O70" s="79">
        <v>10831.85702748328</v>
      </c>
      <c r="P70" s="79">
        <v>10831.85702748328</v>
      </c>
      <c r="Q70" s="79">
        <v>10831.85702748328</v>
      </c>
      <c r="R70" s="79">
        <v>10831.85702748328</v>
      </c>
      <c r="S70" s="79">
        <v>10831.85702748328</v>
      </c>
      <c r="T70" s="79">
        <v>10831.85702748328</v>
      </c>
      <c r="U70" s="79">
        <v>10831.85702748328</v>
      </c>
      <c r="V70" s="79">
        <v>10831.85702748328</v>
      </c>
      <c r="W70" s="79">
        <v>10831.85702748328</v>
      </c>
      <c r="X70" s="79">
        <v>10831.85702748328</v>
      </c>
      <c r="Y70" s="19"/>
      <c r="Z70" s="79">
        <v>10831.85702748328</v>
      </c>
      <c r="AA70" s="79">
        <v>10831.85702748328</v>
      </c>
      <c r="AB70" s="79">
        <v>10831.85702748328</v>
      </c>
      <c r="AC70" s="79">
        <v>10831.85702748328</v>
      </c>
      <c r="AD70" s="79">
        <v>10831.85702748328</v>
      </c>
      <c r="AE70" s="19"/>
      <c r="AF70" s="79">
        <v>11232.301892777836</v>
      </c>
      <c r="AG70" s="79">
        <v>11232.301892777836</v>
      </c>
      <c r="AH70" s="19"/>
      <c r="AI70" s="79">
        <v>11232.301892777836</v>
      </c>
      <c r="AJ70" s="79">
        <v>11232.301892777836</v>
      </c>
      <c r="AK70" s="79">
        <v>11232.301892777836</v>
      </c>
      <c r="AL70" s="79">
        <v>11232.301892777836</v>
      </c>
      <c r="AM70" s="79">
        <v>11232.301892777836</v>
      </c>
      <c r="AN70" s="79">
        <v>11232.301892777836</v>
      </c>
      <c r="AO70" s="79">
        <v>11232.301892777836</v>
      </c>
      <c r="AP70" s="79">
        <v>11232.301892777836</v>
      </c>
      <c r="AQ70" s="19"/>
      <c r="AR70" s="79">
        <v>11232.301892777836</v>
      </c>
      <c r="AS70" s="79">
        <v>11232.301892777836</v>
      </c>
      <c r="AT70" s="79">
        <v>11232.301892777836</v>
      </c>
      <c r="AU70" s="79">
        <v>11232.301892777836</v>
      </c>
      <c r="AV70" s="79">
        <v>11232.301892777836</v>
      </c>
      <c r="AW70" s="79">
        <v>11232.301892777836</v>
      </c>
      <c r="AX70" s="79">
        <v>11232.301892777836</v>
      </c>
      <c r="AY70" s="79">
        <v>11232.301892777836</v>
      </c>
      <c r="AZ70" s="79">
        <v>11232.301892777836</v>
      </c>
      <c r="BA70" s="79">
        <v>11232.301892777836</v>
      </c>
      <c r="BB70" s="79">
        <v>11232.301892777836</v>
      </c>
      <c r="BC70" s="79">
        <v>11232.301892777836</v>
      </c>
      <c r="BD70" s="79">
        <v>11232.301892777836</v>
      </c>
      <c r="BE70" s="79">
        <v>11232.301892777836</v>
      </c>
      <c r="BF70" s="79">
        <v>11232.301892777836</v>
      </c>
      <c r="BG70" s="79">
        <v>11232.301892777836</v>
      </c>
      <c r="BH70" s="79">
        <v>11232.301892777836</v>
      </c>
      <c r="BI70" s="79">
        <v>11232.301892777836</v>
      </c>
      <c r="BJ70" s="79">
        <v>11232.301892777836</v>
      </c>
      <c r="BK70" s="79">
        <v>11232.301892777836</v>
      </c>
      <c r="BL70" s="79">
        <v>11232.301892777836</v>
      </c>
      <c r="BM70" s="79">
        <v>11232.301892777836</v>
      </c>
      <c r="BN70" s="79">
        <v>11232.301892777836</v>
      </c>
      <c r="BO70" s="79">
        <v>11232.301892777836</v>
      </c>
      <c r="BP70" s="79">
        <v>11232.301892777836</v>
      </c>
      <c r="BQ70" s="79">
        <v>11232.301892777836</v>
      </c>
      <c r="BR70" s="79">
        <v>11232.301892777836</v>
      </c>
      <c r="BS70" s="79">
        <v>11232.301892777836</v>
      </c>
      <c r="BT70" s="79">
        <v>11232.301892777836</v>
      </c>
      <c r="BU70" s="79">
        <v>11232.301892777836</v>
      </c>
      <c r="BV70" s="79">
        <v>11232.301892777836</v>
      </c>
      <c r="BW70" s="79">
        <v>11232.301892777836</v>
      </c>
      <c r="BX70" s="79">
        <v>11232.301892777836</v>
      </c>
      <c r="BY70" s="79">
        <v>11232.301892777836</v>
      </c>
      <c r="BZ70" s="79">
        <v>11232.301892777836</v>
      </c>
      <c r="CA70" s="79">
        <v>11232.301892777836</v>
      </c>
      <c r="CB70" s="79">
        <v>11232.301892777836</v>
      </c>
      <c r="CC70" s="79">
        <v>11232.301892777836</v>
      </c>
      <c r="CD70" s="79">
        <v>11232.301892777836</v>
      </c>
      <c r="CE70" s="79">
        <v>11232.301892777836</v>
      </c>
      <c r="CF70" s="79">
        <v>11232.301892777836</v>
      </c>
      <c r="CG70" s="79">
        <v>11232.301892777836</v>
      </c>
      <c r="CH70" s="19"/>
      <c r="CI70" s="80"/>
      <c r="CJ70" s="189"/>
      <c r="CK70" s="81"/>
      <c r="CL70" s="81"/>
      <c r="CM70" s="81"/>
      <c r="CN70" s="81"/>
      <c r="CO70" s="81"/>
      <c r="CP70" s="81"/>
      <c r="CQ70" s="81"/>
      <c r="CR70" s="81"/>
      <c r="CS70" s="81"/>
    </row>
    <row r="71" spans="1:97" s="82" customFormat="1" ht="20.25" hidden="1" customHeight="1" x14ac:dyDescent="0.4">
      <c r="A71" s="49" t="s">
        <v>459</v>
      </c>
      <c r="B71" s="19"/>
      <c r="C71" s="140"/>
      <c r="D71" s="140"/>
      <c r="E71" s="140"/>
      <c r="F71" s="164"/>
      <c r="G71" s="19"/>
      <c r="H71" s="50">
        <v>0.18075089742835285</v>
      </c>
      <c r="I71" s="50">
        <v>0.18075089742835285</v>
      </c>
      <c r="J71" s="38"/>
      <c r="K71" s="51">
        <v>4.8265291601136102</v>
      </c>
      <c r="L71" s="19"/>
      <c r="M71" s="79">
        <v>10435.365216115932</v>
      </c>
      <c r="N71" s="79">
        <v>10435.365216115932</v>
      </c>
      <c r="O71" s="79">
        <v>10435.365216115932</v>
      </c>
      <c r="P71" s="79">
        <v>10435.365216115932</v>
      </c>
      <c r="Q71" s="79">
        <v>10435.365216115932</v>
      </c>
      <c r="R71" s="79">
        <v>10435.365216115932</v>
      </c>
      <c r="S71" s="79">
        <v>10435.365216115932</v>
      </c>
      <c r="T71" s="79">
        <v>10435.365216115932</v>
      </c>
      <c r="U71" s="79">
        <v>10435.365216115932</v>
      </c>
      <c r="V71" s="79">
        <v>10435.365216115932</v>
      </c>
      <c r="W71" s="79">
        <v>10435.365216115932</v>
      </c>
      <c r="X71" s="79">
        <v>10435.365216115932</v>
      </c>
      <c r="Y71" s="19"/>
      <c r="Z71" s="79">
        <v>10435.365216115932</v>
      </c>
      <c r="AA71" s="79">
        <v>10435.365216115932</v>
      </c>
      <c r="AB71" s="79">
        <v>10435.365216115932</v>
      </c>
      <c r="AC71" s="79">
        <v>10435.365216115932</v>
      </c>
      <c r="AD71" s="79">
        <v>10435.365216115932</v>
      </c>
      <c r="AE71" s="19"/>
      <c r="AF71" s="79">
        <v>12306.889316296183</v>
      </c>
      <c r="AG71" s="79">
        <v>12306.889316296183</v>
      </c>
      <c r="AH71" s="19"/>
      <c r="AI71" s="79">
        <v>12306.889316296183</v>
      </c>
      <c r="AJ71" s="79">
        <v>12306.889316296183</v>
      </c>
      <c r="AK71" s="79">
        <v>12306.889316296183</v>
      </c>
      <c r="AL71" s="79">
        <v>12306.889316296183</v>
      </c>
      <c r="AM71" s="79">
        <v>12306.889316296183</v>
      </c>
      <c r="AN71" s="79">
        <v>12306.889316296183</v>
      </c>
      <c r="AO71" s="79">
        <v>12306.889316296183</v>
      </c>
      <c r="AP71" s="79">
        <v>12306.889316296183</v>
      </c>
      <c r="AQ71" s="19"/>
      <c r="AR71" s="79">
        <v>12306.889316296183</v>
      </c>
      <c r="AS71" s="79">
        <v>12306.889316296183</v>
      </c>
      <c r="AT71" s="79">
        <v>12306.889316296183</v>
      </c>
      <c r="AU71" s="79">
        <v>12306.889316296183</v>
      </c>
      <c r="AV71" s="79">
        <v>12306.889316296183</v>
      </c>
      <c r="AW71" s="79">
        <v>12306.889316296183</v>
      </c>
      <c r="AX71" s="79">
        <v>12306.889316296183</v>
      </c>
      <c r="AY71" s="79">
        <v>12306.889316296183</v>
      </c>
      <c r="AZ71" s="79">
        <v>12306.889316296183</v>
      </c>
      <c r="BA71" s="79">
        <v>12306.889316296183</v>
      </c>
      <c r="BB71" s="79">
        <v>12306.889316296183</v>
      </c>
      <c r="BC71" s="79">
        <v>12306.889316296183</v>
      </c>
      <c r="BD71" s="79">
        <v>12306.889316296183</v>
      </c>
      <c r="BE71" s="79">
        <v>12306.889316296183</v>
      </c>
      <c r="BF71" s="79">
        <v>12306.889316296183</v>
      </c>
      <c r="BG71" s="79">
        <v>12306.889316296183</v>
      </c>
      <c r="BH71" s="79">
        <v>12306.889316296183</v>
      </c>
      <c r="BI71" s="79">
        <v>12306.889316296183</v>
      </c>
      <c r="BJ71" s="79">
        <v>12306.889316296183</v>
      </c>
      <c r="BK71" s="79">
        <v>12306.889316296183</v>
      </c>
      <c r="BL71" s="79">
        <v>12306.889316296183</v>
      </c>
      <c r="BM71" s="79">
        <v>12306.889316296183</v>
      </c>
      <c r="BN71" s="79">
        <v>12306.889316296183</v>
      </c>
      <c r="BO71" s="79">
        <v>12306.889316296183</v>
      </c>
      <c r="BP71" s="79">
        <v>12306.889316296183</v>
      </c>
      <c r="BQ71" s="79">
        <v>12306.889316296183</v>
      </c>
      <c r="BR71" s="79">
        <v>12306.889316296183</v>
      </c>
      <c r="BS71" s="79">
        <v>12306.889316296183</v>
      </c>
      <c r="BT71" s="79">
        <v>12306.889316296183</v>
      </c>
      <c r="BU71" s="79">
        <v>12306.889316296183</v>
      </c>
      <c r="BV71" s="79">
        <v>12306.889316296183</v>
      </c>
      <c r="BW71" s="79">
        <v>12306.889316296183</v>
      </c>
      <c r="BX71" s="79">
        <v>12306.889316296183</v>
      </c>
      <c r="BY71" s="79">
        <v>12306.889316296183</v>
      </c>
      <c r="BZ71" s="79">
        <v>12306.889316296183</v>
      </c>
      <c r="CA71" s="79">
        <v>12306.889316296183</v>
      </c>
      <c r="CB71" s="79">
        <v>12306.889316296183</v>
      </c>
      <c r="CC71" s="79">
        <v>12306.889316296183</v>
      </c>
      <c r="CD71" s="79">
        <v>12306.889316296183</v>
      </c>
      <c r="CE71" s="79">
        <v>12306.889316296183</v>
      </c>
      <c r="CF71" s="79">
        <v>12306.889316296183</v>
      </c>
      <c r="CG71" s="79">
        <v>12306.889316296183</v>
      </c>
      <c r="CH71" s="19"/>
      <c r="CI71" s="80"/>
      <c r="CJ71" s="189"/>
      <c r="CK71" s="81"/>
      <c r="CL71" s="81"/>
      <c r="CM71" s="81"/>
      <c r="CN71" s="81"/>
      <c r="CO71" s="81"/>
      <c r="CP71" s="81"/>
      <c r="CQ71" s="81"/>
      <c r="CR71" s="81"/>
      <c r="CS71" s="81"/>
    </row>
    <row r="72" spans="1:97" s="82" customFormat="1" ht="20.25" hidden="1" customHeight="1" x14ac:dyDescent="0.4">
      <c r="A72" s="49" t="s">
        <v>470</v>
      </c>
      <c r="B72" s="19"/>
      <c r="C72" s="140"/>
      <c r="D72" s="140"/>
      <c r="E72" s="140"/>
      <c r="F72" s="164"/>
      <c r="G72" s="19"/>
      <c r="H72" s="50">
        <v>0.11795298063908669</v>
      </c>
      <c r="I72" s="50">
        <v>0.11795298063908669</v>
      </c>
      <c r="J72" s="38"/>
      <c r="K72" s="51">
        <v>6.1047020923049002</v>
      </c>
      <c r="L72" s="19"/>
      <c r="M72" s="79">
        <v>10817.053786479755</v>
      </c>
      <c r="N72" s="79">
        <v>10817.053786479755</v>
      </c>
      <c r="O72" s="79">
        <v>10817.053786479755</v>
      </c>
      <c r="P72" s="79">
        <v>10817.053786479755</v>
      </c>
      <c r="Q72" s="79">
        <v>10817.053786479755</v>
      </c>
      <c r="R72" s="79">
        <v>10817.053786479755</v>
      </c>
      <c r="S72" s="79">
        <v>10817.053786479755</v>
      </c>
      <c r="T72" s="79">
        <v>10817.053786479755</v>
      </c>
      <c r="U72" s="79">
        <v>10817.053786479755</v>
      </c>
      <c r="V72" s="79">
        <v>10817.053786479755</v>
      </c>
      <c r="W72" s="79">
        <v>10817.053786479755</v>
      </c>
      <c r="X72" s="79">
        <v>10817.053786479755</v>
      </c>
      <c r="Y72" s="19"/>
      <c r="Z72" s="79">
        <v>10817.053786479755</v>
      </c>
      <c r="AA72" s="79">
        <v>10817.053786479755</v>
      </c>
      <c r="AB72" s="79">
        <v>10817.053786479755</v>
      </c>
      <c r="AC72" s="79">
        <v>10817.053786479755</v>
      </c>
      <c r="AD72" s="79">
        <v>10817.053786479755</v>
      </c>
      <c r="AE72" s="19"/>
      <c r="AF72" s="79">
        <v>12005.988593407807</v>
      </c>
      <c r="AG72" s="79">
        <v>12005.988593407807</v>
      </c>
      <c r="AH72" s="19"/>
      <c r="AI72" s="79">
        <v>12005.988593407807</v>
      </c>
      <c r="AJ72" s="79">
        <v>12005.988593407807</v>
      </c>
      <c r="AK72" s="79">
        <v>12005.988593407807</v>
      </c>
      <c r="AL72" s="79">
        <v>12005.988593407807</v>
      </c>
      <c r="AM72" s="79">
        <v>12005.988593407807</v>
      </c>
      <c r="AN72" s="79">
        <v>12005.988593407807</v>
      </c>
      <c r="AO72" s="79">
        <v>12005.988593407807</v>
      </c>
      <c r="AP72" s="79">
        <v>12005.988593407807</v>
      </c>
      <c r="AQ72" s="19"/>
      <c r="AR72" s="79">
        <v>12005.988593407807</v>
      </c>
      <c r="AS72" s="79">
        <v>12005.988593407807</v>
      </c>
      <c r="AT72" s="79">
        <v>12005.988593407807</v>
      </c>
      <c r="AU72" s="79">
        <v>12005.988593407807</v>
      </c>
      <c r="AV72" s="79">
        <v>12005.988593407807</v>
      </c>
      <c r="AW72" s="79">
        <v>12005.988593407807</v>
      </c>
      <c r="AX72" s="79">
        <v>12005.988593407807</v>
      </c>
      <c r="AY72" s="79">
        <v>12005.988593407807</v>
      </c>
      <c r="AZ72" s="79">
        <v>12005.988593407807</v>
      </c>
      <c r="BA72" s="79">
        <v>12005.988593407807</v>
      </c>
      <c r="BB72" s="79">
        <v>12005.988593407807</v>
      </c>
      <c r="BC72" s="79">
        <v>12005.988593407807</v>
      </c>
      <c r="BD72" s="79">
        <v>12005.988593407807</v>
      </c>
      <c r="BE72" s="79">
        <v>12005.988593407807</v>
      </c>
      <c r="BF72" s="79">
        <v>12005.988593407807</v>
      </c>
      <c r="BG72" s="79">
        <v>12005.988593407807</v>
      </c>
      <c r="BH72" s="79">
        <v>12005.988593407807</v>
      </c>
      <c r="BI72" s="79">
        <v>12005.988593407807</v>
      </c>
      <c r="BJ72" s="79">
        <v>12005.988593407807</v>
      </c>
      <c r="BK72" s="79">
        <v>12005.988593407807</v>
      </c>
      <c r="BL72" s="79">
        <v>12005.988593407807</v>
      </c>
      <c r="BM72" s="79">
        <v>12005.988593407807</v>
      </c>
      <c r="BN72" s="79">
        <v>12005.988593407807</v>
      </c>
      <c r="BO72" s="79">
        <v>12005.988593407807</v>
      </c>
      <c r="BP72" s="79">
        <v>12005.988593407807</v>
      </c>
      <c r="BQ72" s="79">
        <v>12005.988593407807</v>
      </c>
      <c r="BR72" s="79">
        <v>12005.988593407807</v>
      </c>
      <c r="BS72" s="79">
        <v>12005.988593407807</v>
      </c>
      <c r="BT72" s="79">
        <v>12005.988593407807</v>
      </c>
      <c r="BU72" s="79">
        <v>12005.988593407807</v>
      </c>
      <c r="BV72" s="79">
        <v>12005.988593407807</v>
      </c>
      <c r="BW72" s="79">
        <v>12005.988593407807</v>
      </c>
      <c r="BX72" s="79">
        <v>12005.988593407807</v>
      </c>
      <c r="BY72" s="79">
        <v>12005.988593407807</v>
      </c>
      <c r="BZ72" s="79">
        <v>12005.988593407807</v>
      </c>
      <c r="CA72" s="79">
        <v>12005.988593407807</v>
      </c>
      <c r="CB72" s="79">
        <v>12005.988593407807</v>
      </c>
      <c r="CC72" s="79">
        <v>12005.988593407807</v>
      </c>
      <c r="CD72" s="79">
        <v>12005.988593407807</v>
      </c>
      <c r="CE72" s="79">
        <v>12005.988593407807</v>
      </c>
      <c r="CF72" s="79">
        <v>12005.988593407807</v>
      </c>
      <c r="CG72" s="79">
        <v>12005.988593407807</v>
      </c>
      <c r="CH72" s="19"/>
      <c r="CI72" s="80"/>
      <c r="CJ72" s="189"/>
      <c r="CK72" s="81"/>
      <c r="CL72" s="81"/>
      <c r="CM72" s="81"/>
      <c r="CN72" s="81"/>
      <c r="CO72" s="81"/>
      <c r="CP72" s="81"/>
      <c r="CQ72" s="81"/>
      <c r="CR72" s="81"/>
      <c r="CS72" s="81"/>
    </row>
    <row r="73" spans="1:97" s="82" customFormat="1" ht="20.25" hidden="1" customHeight="1" x14ac:dyDescent="0.4">
      <c r="A73" s="49" t="s">
        <v>471</v>
      </c>
      <c r="B73" s="19"/>
      <c r="C73" s="140"/>
      <c r="D73" s="140"/>
      <c r="E73" s="140"/>
      <c r="F73" s="164"/>
      <c r="G73" s="19"/>
      <c r="H73" s="50">
        <v>5.2999764608956626E-2</v>
      </c>
      <c r="I73" s="50">
        <v>5.2999764608956626E-2</v>
      </c>
      <c r="J73" s="38"/>
      <c r="K73" s="51">
        <v>6.2652427042623913</v>
      </c>
      <c r="L73" s="19"/>
      <c r="M73" s="79">
        <v>4523.7530134610288</v>
      </c>
      <c r="N73" s="79">
        <v>4523.7530134610288</v>
      </c>
      <c r="O73" s="79">
        <v>4523.7530134610288</v>
      </c>
      <c r="P73" s="79">
        <v>4523.7530134610288</v>
      </c>
      <c r="Q73" s="79">
        <v>4523.7530134610288</v>
      </c>
      <c r="R73" s="79">
        <v>4523.7530134610288</v>
      </c>
      <c r="S73" s="79">
        <v>4523.7530134610288</v>
      </c>
      <c r="T73" s="79">
        <v>4523.7530134610288</v>
      </c>
      <c r="U73" s="79">
        <v>4523.7530134610288</v>
      </c>
      <c r="V73" s="79">
        <v>4523.7530134610288</v>
      </c>
      <c r="W73" s="79">
        <v>4523.7530134610288</v>
      </c>
      <c r="X73" s="79">
        <v>4523.7530134610288</v>
      </c>
      <c r="Y73" s="19"/>
      <c r="Z73" s="79">
        <v>4523.7530134610288</v>
      </c>
      <c r="AA73" s="79">
        <v>4523.7530134610288</v>
      </c>
      <c r="AB73" s="79">
        <v>4523.7530134610288</v>
      </c>
      <c r="AC73" s="79">
        <v>4523.7530134610288</v>
      </c>
      <c r="AD73" s="79">
        <v>4523.7530134610288</v>
      </c>
      <c r="AE73" s="19"/>
      <c r="AF73" s="79">
        <v>4620.7198211624436</v>
      </c>
      <c r="AG73" s="79">
        <v>4620.7198211624436</v>
      </c>
      <c r="AH73" s="19"/>
      <c r="AI73" s="79">
        <v>4620.7198211624436</v>
      </c>
      <c r="AJ73" s="79">
        <v>4620.7198211624436</v>
      </c>
      <c r="AK73" s="79">
        <v>4620.7198211624436</v>
      </c>
      <c r="AL73" s="79">
        <v>4620.7198211624436</v>
      </c>
      <c r="AM73" s="79">
        <v>4620.7198211624436</v>
      </c>
      <c r="AN73" s="79">
        <v>4620.7198211624436</v>
      </c>
      <c r="AO73" s="79">
        <v>4620.7198211624436</v>
      </c>
      <c r="AP73" s="79">
        <v>4620.7198211624436</v>
      </c>
      <c r="AQ73" s="19"/>
      <c r="AR73" s="79">
        <v>4620.7198211624436</v>
      </c>
      <c r="AS73" s="79">
        <v>4620.7198211624436</v>
      </c>
      <c r="AT73" s="79">
        <v>4620.7198211624436</v>
      </c>
      <c r="AU73" s="79">
        <v>4620.7198211624436</v>
      </c>
      <c r="AV73" s="79">
        <v>4620.7198211624436</v>
      </c>
      <c r="AW73" s="79">
        <v>4620.7198211624436</v>
      </c>
      <c r="AX73" s="79">
        <v>4620.7198211624436</v>
      </c>
      <c r="AY73" s="79">
        <v>4620.7198211624436</v>
      </c>
      <c r="AZ73" s="79">
        <v>4620.7198211624436</v>
      </c>
      <c r="BA73" s="79">
        <v>4620.7198211624436</v>
      </c>
      <c r="BB73" s="79">
        <v>4620.7198211624436</v>
      </c>
      <c r="BC73" s="79">
        <v>4620.7198211624436</v>
      </c>
      <c r="BD73" s="79">
        <v>4620.7198211624436</v>
      </c>
      <c r="BE73" s="79">
        <v>4620.7198211624436</v>
      </c>
      <c r="BF73" s="79">
        <v>4620.7198211624436</v>
      </c>
      <c r="BG73" s="79">
        <v>4620.7198211624436</v>
      </c>
      <c r="BH73" s="79">
        <v>4620.7198211624436</v>
      </c>
      <c r="BI73" s="79">
        <v>4620.7198211624436</v>
      </c>
      <c r="BJ73" s="79">
        <v>4620.7198211624436</v>
      </c>
      <c r="BK73" s="79">
        <v>4620.7198211624436</v>
      </c>
      <c r="BL73" s="79">
        <v>4620.7198211624436</v>
      </c>
      <c r="BM73" s="79">
        <v>4620.7198211624436</v>
      </c>
      <c r="BN73" s="79">
        <v>4620.7198211624436</v>
      </c>
      <c r="BO73" s="79">
        <v>4620.7198211624436</v>
      </c>
      <c r="BP73" s="79">
        <v>4620.7198211624436</v>
      </c>
      <c r="BQ73" s="79">
        <v>4620.7198211624436</v>
      </c>
      <c r="BR73" s="79">
        <v>4620.7198211624436</v>
      </c>
      <c r="BS73" s="79">
        <v>4620.7198211624436</v>
      </c>
      <c r="BT73" s="79">
        <v>4620.7198211624436</v>
      </c>
      <c r="BU73" s="79">
        <v>4620.7198211624436</v>
      </c>
      <c r="BV73" s="79">
        <v>4620.7198211624436</v>
      </c>
      <c r="BW73" s="79">
        <v>4620.7198211624436</v>
      </c>
      <c r="BX73" s="79">
        <v>4620.7198211624436</v>
      </c>
      <c r="BY73" s="79">
        <v>4620.7198211624436</v>
      </c>
      <c r="BZ73" s="79">
        <v>4620.7198211624436</v>
      </c>
      <c r="CA73" s="79">
        <v>4620.7198211624436</v>
      </c>
      <c r="CB73" s="79">
        <v>4620.7198211624436</v>
      </c>
      <c r="CC73" s="79">
        <v>4620.7198211624436</v>
      </c>
      <c r="CD73" s="79">
        <v>4620.7198211624436</v>
      </c>
      <c r="CE73" s="79">
        <v>4620.7198211624436</v>
      </c>
      <c r="CF73" s="79">
        <v>4620.7198211624436</v>
      </c>
      <c r="CG73" s="79">
        <v>4620.7198211624436</v>
      </c>
      <c r="CH73" s="19"/>
      <c r="CI73" s="80"/>
      <c r="CJ73" s="189"/>
      <c r="CK73" s="81"/>
      <c r="CL73" s="81"/>
      <c r="CM73" s="81"/>
      <c r="CN73" s="81"/>
      <c r="CO73" s="81"/>
      <c r="CP73" s="81"/>
      <c r="CQ73" s="81"/>
      <c r="CR73" s="81"/>
      <c r="CS73" s="81"/>
    </row>
    <row r="74" spans="1:97" s="21" customFormat="1" ht="7.5" hidden="1" customHeight="1" x14ac:dyDescent="0.4">
      <c r="A74" s="17"/>
      <c r="B74" s="19"/>
      <c r="C74" s="137"/>
      <c r="D74" s="137"/>
      <c r="E74" s="137"/>
      <c r="F74" s="165"/>
      <c r="G74" s="19"/>
      <c r="H74" s="58"/>
      <c r="I74" s="58"/>
      <c r="J74" s="57"/>
      <c r="K74" s="57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80"/>
      <c r="CJ74" s="189"/>
      <c r="CK74" s="81"/>
      <c r="CL74" s="81"/>
      <c r="CM74" s="81"/>
      <c r="CN74" s="81"/>
      <c r="CO74" s="81"/>
      <c r="CP74" s="81"/>
      <c r="CQ74" s="81"/>
      <c r="CR74" s="81"/>
      <c r="CS74" s="81"/>
    </row>
    <row r="75" spans="1:97" s="85" customFormat="1" ht="20.25" customHeight="1" x14ac:dyDescent="0.4">
      <c r="A75" s="59" t="s">
        <v>480</v>
      </c>
      <c r="B75" s="75"/>
      <c r="C75" s="141"/>
      <c r="D75" s="163"/>
      <c r="E75" s="141">
        <f>SUM(E44:E50)</f>
        <v>84813</v>
      </c>
      <c r="F75" s="163">
        <f>SUM(F44:F50)</f>
        <v>500744.22527130082</v>
      </c>
      <c r="G75" s="75"/>
      <c r="H75" s="60">
        <f>E75/E$39</f>
        <v>0.63031280423909575</v>
      </c>
      <c r="I75" s="60">
        <f>F75/F$39</f>
        <v>0.65089360849584466</v>
      </c>
      <c r="J75" s="38"/>
      <c r="K75" s="61">
        <f>SUM(K44*$C44,K45*$C45,K46*$C46,K47*$C47,K49*$C49,K50*$C50)</f>
        <v>5.904097547207396</v>
      </c>
      <c r="L75" s="75"/>
      <c r="M75" s="83">
        <f>SUM(M44:M50)</f>
        <v>50845.283360380585</v>
      </c>
      <c r="N75" s="83">
        <f t="shared" ref="N75:X75" si="103">SUM(N44:N50)</f>
        <v>48938.195870472024</v>
      </c>
      <c r="O75" s="83">
        <f t="shared" si="103"/>
        <v>44554.197154554655</v>
      </c>
      <c r="P75" s="83">
        <f t="shared" si="103"/>
        <v>38080.345234555978</v>
      </c>
      <c r="Q75" s="83">
        <f t="shared" si="103"/>
        <v>26648.577061018012</v>
      </c>
      <c r="R75" s="83">
        <f t="shared" si="103"/>
        <v>26182.507634151887</v>
      </c>
      <c r="S75" s="83">
        <f t="shared" si="103"/>
        <v>15070.046579845239</v>
      </c>
      <c r="T75" s="83">
        <f t="shared" si="103"/>
        <v>16583.384220435881</v>
      </c>
      <c r="U75" s="83">
        <f t="shared" si="103"/>
        <v>112943.386609248</v>
      </c>
      <c r="V75" s="83">
        <f t="shared" si="103"/>
        <v>109734.82113796078</v>
      </c>
      <c r="W75" s="83">
        <f t="shared" si="103"/>
        <v>5139.9740047693485</v>
      </c>
      <c r="X75" s="83">
        <f t="shared" si="103"/>
        <v>6023.5064039084336</v>
      </c>
      <c r="Y75" s="75"/>
      <c r="Z75" s="83">
        <f>SUM(Z44:Z50)</f>
        <v>99783.479230852594</v>
      </c>
      <c r="AA75" s="83">
        <f t="shared" ref="AA75:AD75" si="104">SUM(AA44:AA50)</f>
        <v>266902.53711541428</v>
      </c>
      <c r="AB75" s="83">
        <f t="shared" si="104"/>
        <v>11163.480408677782</v>
      </c>
      <c r="AC75" s="83">
        <f t="shared" si="104"/>
        <v>245542.76050148503</v>
      </c>
      <c r="AD75" s="83">
        <f t="shared" si="104"/>
        <v>255201.46476981585</v>
      </c>
      <c r="AE75" s="75"/>
      <c r="AF75" s="83">
        <f t="shared" ref="AF75:AG75" si="105">SUM(AF44:AF50)</f>
        <v>53516.656731247458</v>
      </c>
      <c r="AG75" s="83">
        <f t="shared" si="105"/>
        <v>50043.947127857289</v>
      </c>
      <c r="AH75" s="75"/>
      <c r="AI75" s="83">
        <f t="shared" ref="AI75:AP75" si="106">SUM(AI44:AI50)</f>
        <v>83719.971666336438</v>
      </c>
      <c r="AJ75" s="83">
        <f t="shared" si="106"/>
        <v>245.10679611650482</v>
      </c>
      <c r="AK75" s="83">
        <f t="shared" si="106"/>
        <v>0</v>
      </c>
      <c r="AL75" s="83">
        <f t="shared" si="106"/>
        <v>847.9215375470576</v>
      </c>
      <c r="AM75" s="83">
        <f t="shared" si="106"/>
        <v>0</v>
      </c>
      <c r="AN75" s="83">
        <f t="shared" si="106"/>
        <v>0</v>
      </c>
      <c r="AO75" s="83">
        <f t="shared" si="106"/>
        <v>0</v>
      </c>
      <c r="AP75" s="83">
        <f t="shared" si="106"/>
        <v>0</v>
      </c>
      <c r="AQ75" s="75"/>
      <c r="AR75" s="83">
        <f t="shared" ref="AR75:CG75" si="107">SUM(AR44:AR50)</f>
        <v>1473.4094411285946</v>
      </c>
      <c r="AS75" s="83">
        <f t="shared" si="107"/>
        <v>0</v>
      </c>
      <c r="AT75" s="83">
        <f t="shared" si="107"/>
        <v>4117.9576986849925</v>
      </c>
      <c r="AU75" s="83">
        <f t="shared" si="107"/>
        <v>183.76842105263157</v>
      </c>
      <c r="AV75" s="83">
        <f t="shared" si="107"/>
        <v>17344.183417406493</v>
      </c>
      <c r="AW75" s="83">
        <f t="shared" si="107"/>
        <v>536.48979591836735</v>
      </c>
      <c r="AX75" s="83">
        <f t="shared" si="107"/>
        <v>55258.436726050226</v>
      </c>
      <c r="AY75" s="83">
        <f t="shared" si="107"/>
        <v>2784.6900904691774</v>
      </c>
      <c r="AZ75" s="83">
        <f t="shared" si="107"/>
        <v>2021.0360756259581</v>
      </c>
      <c r="BA75" s="83">
        <f t="shared" si="107"/>
        <v>0</v>
      </c>
      <c r="BB75" s="83">
        <f t="shared" si="107"/>
        <v>245.10679611650482</v>
      </c>
      <c r="BC75" s="83">
        <f t="shared" si="107"/>
        <v>0</v>
      </c>
      <c r="BD75" s="83">
        <f t="shared" si="107"/>
        <v>0</v>
      </c>
      <c r="BE75" s="83">
        <f t="shared" si="107"/>
        <v>0</v>
      </c>
      <c r="BF75" s="83">
        <f t="shared" si="107"/>
        <v>0</v>
      </c>
      <c r="BG75" s="83">
        <f t="shared" si="107"/>
        <v>0</v>
      </c>
      <c r="BH75" s="83">
        <f t="shared" si="107"/>
        <v>0</v>
      </c>
      <c r="BI75" s="83">
        <f t="shared" si="107"/>
        <v>0</v>
      </c>
      <c r="BJ75" s="83">
        <f t="shared" si="107"/>
        <v>0</v>
      </c>
      <c r="BK75" s="83">
        <f t="shared" si="107"/>
        <v>0</v>
      </c>
      <c r="BL75" s="83">
        <f t="shared" si="107"/>
        <v>0</v>
      </c>
      <c r="BM75" s="83">
        <f t="shared" si="107"/>
        <v>401.631067961165</v>
      </c>
      <c r="BN75" s="83">
        <f t="shared" si="107"/>
        <v>0</v>
      </c>
      <c r="BO75" s="83">
        <f t="shared" si="107"/>
        <v>0</v>
      </c>
      <c r="BP75" s="83">
        <f t="shared" si="107"/>
        <v>201.18367346938774</v>
      </c>
      <c r="BQ75" s="83">
        <f t="shared" si="107"/>
        <v>0</v>
      </c>
      <c r="BR75" s="83">
        <f t="shared" si="107"/>
        <v>245.10679611650482</v>
      </c>
      <c r="BS75" s="83">
        <f t="shared" si="107"/>
        <v>0</v>
      </c>
      <c r="BT75" s="83">
        <f t="shared" si="107"/>
        <v>0</v>
      </c>
      <c r="BU75" s="83">
        <f t="shared" si="107"/>
        <v>0</v>
      </c>
      <c r="BV75" s="83">
        <f t="shared" si="107"/>
        <v>0</v>
      </c>
      <c r="BW75" s="83">
        <f t="shared" si="107"/>
        <v>0</v>
      </c>
      <c r="BX75" s="83">
        <f t="shared" si="107"/>
        <v>0</v>
      </c>
      <c r="BY75" s="83">
        <f t="shared" si="107"/>
        <v>0</v>
      </c>
      <c r="BZ75" s="83">
        <f t="shared" si="107"/>
        <v>0</v>
      </c>
      <c r="CA75" s="83">
        <f t="shared" si="107"/>
        <v>0</v>
      </c>
      <c r="CB75" s="83">
        <f t="shared" si="107"/>
        <v>0</v>
      </c>
      <c r="CC75" s="83">
        <f t="shared" si="107"/>
        <v>0</v>
      </c>
      <c r="CD75" s="83">
        <f t="shared" si="107"/>
        <v>0</v>
      </c>
      <c r="CE75" s="83">
        <f t="shared" si="107"/>
        <v>0</v>
      </c>
      <c r="CF75" s="83">
        <f t="shared" si="107"/>
        <v>0</v>
      </c>
      <c r="CG75" s="83">
        <f t="shared" si="107"/>
        <v>0</v>
      </c>
      <c r="CH75" s="75"/>
      <c r="CI75" s="80"/>
      <c r="CJ75" s="200"/>
      <c r="CK75" s="81"/>
      <c r="CL75" s="81"/>
      <c r="CM75" s="81"/>
      <c r="CN75" s="81"/>
      <c r="CO75" s="81"/>
      <c r="CP75" s="81"/>
      <c r="CQ75" s="81"/>
      <c r="CR75" s="81"/>
      <c r="CS75" s="81"/>
    </row>
    <row r="76" spans="1:97" s="85" customFormat="1" ht="20.25" customHeight="1" x14ac:dyDescent="0.4">
      <c r="A76" s="59" t="s">
        <v>459</v>
      </c>
      <c r="B76" s="75"/>
      <c r="C76" s="141"/>
      <c r="D76" s="163"/>
      <c r="E76" s="141">
        <f>SUM(E52:E55)</f>
        <v>27047</v>
      </c>
      <c r="F76" s="163">
        <f>SUM(F52:F55)</f>
        <v>128942.39791695947</v>
      </c>
      <c r="G76" s="75"/>
      <c r="H76" s="60">
        <f t="shared" ref="H76:H77" si="108">E76/E$39</f>
        <v>0.20100775136187637</v>
      </c>
      <c r="I76" s="60">
        <f t="shared" ref="I76:I77" si="109">F76/F$39</f>
        <v>0.16760609195803539</v>
      </c>
      <c r="J76" s="38"/>
      <c r="K76" s="61">
        <f>SUM(K52*$C52,K53*$C53,K54*$C54,K55*$C55)</f>
        <v>4.7673456544888335</v>
      </c>
      <c r="L76" s="75"/>
      <c r="M76" s="83">
        <f>SUM(M52:M55)</f>
        <v>10988.872660100649</v>
      </c>
      <c r="N76" s="83">
        <f t="shared" ref="N76:X76" si="110">SUM(N52:N55)</f>
        <v>7780.6902265436802</v>
      </c>
      <c r="O76" s="83">
        <f t="shared" si="110"/>
        <v>8688.2815009566712</v>
      </c>
      <c r="P76" s="83">
        <f t="shared" si="110"/>
        <v>8583.3093519847243</v>
      </c>
      <c r="Q76" s="83">
        <f t="shared" si="110"/>
        <v>5717.3422184477276</v>
      </c>
      <c r="R76" s="83">
        <f t="shared" si="110"/>
        <v>5124.7039071881018</v>
      </c>
      <c r="S76" s="83">
        <f t="shared" si="110"/>
        <v>4900.6690164286092</v>
      </c>
      <c r="T76" s="83">
        <f t="shared" si="110"/>
        <v>3328.0725601494678</v>
      </c>
      <c r="U76" s="83">
        <f t="shared" si="110"/>
        <v>34135.840513914889</v>
      </c>
      <c r="V76" s="83">
        <f t="shared" si="110"/>
        <v>32750.876501271046</v>
      </c>
      <c r="W76" s="83">
        <f t="shared" si="110"/>
        <v>2933.7963541705199</v>
      </c>
      <c r="X76" s="83">
        <f t="shared" si="110"/>
        <v>4009.9431058033947</v>
      </c>
      <c r="Y76" s="75"/>
      <c r="Z76" s="83">
        <f>SUM(Z52:Z55)</f>
        <v>18769.562886644329</v>
      </c>
      <c r="AA76" s="83">
        <f t="shared" ref="AA76:AD76" si="111">SUM(AA52:AA55)</f>
        <v>55111.941441799623</v>
      </c>
      <c r="AB76" s="83">
        <f t="shared" si="111"/>
        <v>6943.7394599739118</v>
      </c>
      <c r="AC76" s="83">
        <f t="shared" si="111"/>
        <v>61577.595652940407</v>
      </c>
      <c r="AD76" s="83">
        <f t="shared" si="111"/>
        <v>67364.802264019061</v>
      </c>
      <c r="AE76" s="75"/>
      <c r="AF76" s="83">
        <f t="shared" ref="AF76:AG76" si="112">SUM(AF52:AF55)</f>
        <v>13576.290004505578</v>
      </c>
      <c r="AG76" s="83">
        <f t="shared" si="112"/>
        <v>16242.831750836916</v>
      </c>
      <c r="AH76" s="75"/>
      <c r="AI76" s="83">
        <f t="shared" ref="AI76:AP76" si="113">SUM(AI52:AI55)</f>
        <v>14869.929595457043</v>
      </c>
      <c r="AJ76" s="83">
        <f t="shared" si="113"/>
        <v>8905.8978473605275</v>
      </c>
      <c r="AK76" s="83">
        <f t="shared" si="113"/>
        <v>167.39583333333331</v>
      </c>
      <c r="AL76" s="83">
        <f t="shared" si="113"/>
        <v>2260.761878338807</v>
      </c>
      <c r="AM76" s="83">
        <f t="shared" si="113"/>
        <v>686.4193398923112</v>
      </c>
      <c r="AN76" s="83">
        <f t="shared" si="113"/>
        <v>128.12359550561797</v>
      </c>
      <c r="AO76" s="83">
        <f t="shared" si="113"/>
        <v>28.471910112359549</v>
      </c>
      <c r="AP76" s="83">
        <f t="shared" si="113"/>
        <v>0</v>
      </c>
      <c r="AQ76" s="75"/>
      <c r="AR76" s="83">
        <f t="shared" ref="AR76:CG76" si="114">SUM(AR52:AR55)</f>
        <v>0</v>
      </c>
      <c r="AS76" s="83">
        <f t="shared" si="114"/>
        <v>0</v>
      </c>
      <c r="AT76" s="83">
        <f t="shared" si="114"/>
        <v>8727.109181416894</v>
      </c>
      <c r="AU76" s="83">
        <f t="shared" si="114"/>
        <v>0</v>
      </c>
      <c r="AV76" s="83">
        <f t="shared" si="114"/>
        <v>5597.9250488716089</v>
      </c>
      <c r="AW76" s="83">
        <f t="shared" si="114"/>
        <v>0</v>
      </c>
      <c r="AX76" s="83">
        <f t="shared" si="114"/>
        <v>14.235955056179774</v>
      </c>
      <c r="AY76" s="83">
        <f t="shared" si="114"/>
        <v>167.39583333333331</v>
      </c>
      <c r="AZ76" s="83">
        <f t="shared" si="114"/>
        <v>363.26357677902615</v>
      </c>
      <c r="BA76" s="83">
        <f t="shared" si="114"/>
        <v>124.73118279569893</v>
      </c>
      <c r="BB76" s="83">
        <f t="shared" si="114"/>
        <v>6317.017628809931</v>
      </c>
      <c r="BC76" s="83">
        <f t="shared" si="114"/>
        <v>0</v>
      </c>
      <c r="BD76" s="83">
        <f t="shared" si="114"/>
        <v>124.59792195239821</v>
      </c>
      <c r="BE76" s="83">
        <f t="shared" si="114"/>
        <v>56.943820224719097</v>
      </c>
      <c r="BF76" s="83">
        <f t="shared" si="114"/>
        <v>2282.607293577782</v>
      </c>
      <c r="BG76" s="83">
        <f t="shared" si="114"/>
        <v>0</v>
      </c>
      <c r="BH76" s="83">
        <f t="shared" si="114"/>
        <v>167.39583333333331</v>
      </c>
      <c r="BI76" s="83">
        <f t="shared" si="114"/>
        <v>0</v>
      </c>
      <c r="BJ76" s="83">
        <f t="shared" si="114"/>
        <v>0</v>
      </c>
      <c r="BK76" s="83">
        <f t="shared" si="114"/>
        <v>0</v>
      </c>
      <c r="BL76" s="83">
        <f t="shared" si="114"/>
        <v>0</v>
      </c>
      <c r="BM76" s="83">
        <f t="shared" si="114"/>
        <v>334.79166666666663</v>
      </c>
      <c r="BN76" s="83">
        <f t="shared" si="114"/>
        <v>0</v>
      </c>
      <c r="BO76" s="83">
        <f t="shared" si="114"/>
        <v>78.36438323063912</v>
      </c>
      <c r="BP76" s="83">
        <f t="shared" si="114"/>
        <v>286.28926551218194</v>
      </c>
      <c r="BQ76" s="83">
        <f t="shared" si="114"/>
        <v>76.185567010309271</v>
      </c>
      <c r="BR76" s="83">
        <f t="shared" si="114"/>
        <v>1485.1309959190103</v>
      </c>
      <c r="BS76" s="83">
        <f t="shared" si="114"/>
        <v>14.235955056179774</v>
      </c>
      <c r="BT76" s="83">
        <f t="shared" si="114"/>
        <v>24.946236559139788</v>
      </c>
      <c r="BU76" s="83">
        <f t="shared" si="114"/>
        <v>0</v>
      </c>
      <c r="BV76" s="83">
        <f t="shared" si="114"/>
        <v>71.17977528089888</v>
      </c>
      <c r="BW76" s="83">
        <f t="shared" si="114"/>
        <v>14.235955056179774</v>
      </c>
      <c r="BX76" s="83">
        <f t="shared" si="114"/>
        <v>504.87759771519382</v>
      </c>
      <c r="BY76" s="83">
        <f t="shared" si="114"/>
        <v>28.471910112359549</v>
      </c>
      <c r="BZ76" s="83">
        <f t="shared" si="114"/>
        <v>14.235955056179774</v>
      </c>
      <c r="CA76" s="83">
        <f t="shared" si="114"/>
        <v>14.235955056179774</v>
      </c>
      <c r="CB76" s="83">
        <f t="shared" si="114"/>
        <v>0</v>
      </c>
      <c r="CC76" s="83">
        <f t="shared" si="114"/>
        <v>28.471910112359549</v>
      </c>
      <c r="CD76" s="83">
        <f t="shared" si="114"/>
        <v>14.235955056179774</v>
      </c>
      <c r="CE76" s="83">
        <f t="shared" si="114"/>
        <v>85.415730337078642</v>
      </c>
      <c r="CF76" s="83">
        <f t="shared" si="114"/>
        <v>28.471910112359549</v>
      </c>
      <c r="CG76" s="83">
        <f t="shared" si="114"/>
        <v>0</v>
      </c>
      <c r="CH76" s="75"/>
      <c r="CI76" s="80"/>
      <c r="CJ76" s="200"/>
      <c r="CK76" s="81"/>
      <c r="CL76" s="81"/>
      <c r="CM76" s="81"/>
      <c r="CN76" s="81"/>
      <c r="CO76" s="81"/>
      <c r="CP76" s="81"/>
      <c r="CQ76" s="81"/>
      <c r="CR76" s="81"/>
      <c r="CS76" s="81"/>
    </row>
    <row r="77" spans="1:97" s="85" customFormat="1" ht="20.25" customHeight="1" x14ac:dyDescent="0.4">
      <c r="A77" s="59" t="s">
        <v>481</v>
      </c>
      <c r="B77" s="75"/>
      <c r="C77" s="141"/>
      <c r="D77" s="163"/>
      <c r="E77" s="141">
        <f>SUM(E57:E67)</f>
        <v>22697</v>
      </c>
      <c r="F77" s="163">
        <f>SUM(F57:F67)</f>
        <v>139631.46310924509</v>
      </c>
      <c r="G77" s="75"/>
      <c r="H77" s="60">
        <f t="shared" si="108"/>
        <v>0.16867944439902793</v>
      </c>
      <c r="I77" s="60">
        <f t="shared" si="109"/>
        <v>0.1815002995461201</v>
      </c>
      <c r="J77" s="38"/>
      <c r="K77" s="61">
        <f>SUM(K57*$C57,K58*$C58,K59*$C59,K60*$C60,K61*$C61,K62*$C62,K63*$C63,K64*$C64,K66*$C66,K67*$C67)</f>
        <v>6.1519788125851473</v>
      </c>
      <c r="L77" s="75"/>
      <c r="M77" s="83">
        <f>SUM(M57:M67)</f>
        <v>14918.419115132876</v>
      </c>
      <c r="N77" s="83">
        <f t="shared" ref="N77:X77" si="115">SUM(N57:N67)</f>
        <v>12955.720018892478</v>
      </c>
      <c r="O77" s="83">
        <f t="shared" si="115"/>
        <v>11298.470791779981</v>
      </c>
      <c r="P77" s="83">
        <f t="shared" si="115"/>
        <v>11914.95736542323</v>
      </c>
      <c r="Q77" s="83">
        <f t="shared" si="115"/>
        <v>6495.207463502863</v>
      </c>
      <c r="R77" s="83">
        <f t="shared" si="115"/>
        <v>6577.2225164261672</v>
      </c>
      <c r="S77" s="83">
        <f t="shared" si="115"/>
        <v>4254.0257575354481</v>
      </c>
      <c r="T77" s="83">
        <f t="shared" si="115"/>
        <v>3308.0379707283082</v>
      </c>
      <c r="U77" s="83">
        <f t="shared" si="115"/>
        <v>31915.344381821942</v>
      </c>
      <c r="V77" s="83">
        <f t="shared" si="115"/>
        <v>32237.398758587671</v>
      </c>
      <c r="W77" s="83">
        <f t="shared" si="115"/>
        <v>2025.3066969121892</v>
      </c>
      <c r="X77" s="83">
        <f t="shared" si="115"/>
        <v>1731.3522725019582</v>
      </c>
      <c r="Y77" s="75"/>
      <c r="Z77" s="83">
        <f>SUM(Z57:Z67)</f>
        <v>27874.139134025354</v>
      </c>
      <c r="AA77" s="83">
        <f t="shared" ref="AA77:AD77" si="116">SUM(AA57:AA67)</f>
        <v>71722.060999421345</v>
      </c>
      <c r="AB77" s="83">
        <f t="shared" si="116"/>
        <v>3756.6589694141467</v>
      </c>
      <c r="AC77" s="83">
        <f t="shared" si="116"/>
        <v>68724.688902559807</v>
      </c>
      <c r="AD77" s="83">
        <f t="shared" si="116"/>
        <v>70906.774206685281</v>
      </c>
      <c r="AE77" s="75"/>
      <c r="AF77" s="83">
        <f t="shared" ref="AF77:AG77" si="117">SUM(AF57:AF67)</f>
        <v>16265.704080776175</v>
      </c>
      <c r="AG77" s="83">
        <f t="shared" si="117"/>
        <v>16510.635255220786</v>
      </c>
      <c r="AH77" s="75"/>
      <c r="AI77" s="83">
        <f t="shared" ref="AI77:AP77" si="118">SUM(AI57:AI67)</f>
        <v>646.16490850639912</v>
      </c>
      <c r="AJ77" s="83">
        <f t="shared" si="118"/>
        <v>7585.5472397087524</v>
      </c>
      <c r="AK77" s="83">
        <f t="shared" si="118"/>
        <v>9731.1034625519733</v>
      </c>
      <c r="AL77" s="83">
        <f t="shared" si="118"/>
        <v>2557.902103776396</v>
      </c>
      <c r="AM77" s="83">
        <f t="shared" si="118"/>
        <v>1970.9282688216276</v>
      </c>
      <c r="AN77" s="83">
        <f t="shared" si="118"/>
        <v>102.50455426926015</v>
      </c>
      <c r="AO77" s="83">
        <f t="shared" si="118"/>
        <v>0</v>
      </c>
      <c r="AP77" s="83">
        <f t="shared" si="118"/>
        <v>102.84946236559141</v>
      </c>
      <c r="AQ77" s="75"/>
      <c r="AR77" s="83">
        <f t="shared" ref="AR77:CG77" si="119">SUM(AR57:AR67)</f>
        <v>0</v>
      </c>
      <c r="AS77" s="83">
        <f t="shared" si="119"/>
        <v>19.670329670329672</v>
      </c>
      <c r="AT77" s="83">
        <f t="shared" si="119"/>
        <v>169.89910238074867</v>
      </c>
      <c r="AU77" s="83">
        <f t="shared" si="119"/>
        <v>0</v>
      </c>
      <c r="AV77" s="83">
        <f t="shared" si="119"/>
        <v>239.0782350760104</v>
      </c>
      <c r="AW77" s="83">
        <f t="shared" si="119"/>
        <v>156.13793103448276</v>
      </c>
      <c r="AX77" s="83">
        <f t="shared" si="119"/>
        <v>61.379310344827587</v>
      </c>
      <c r="AY77" s="83">
        <f t="shared" si="119"/>
        <v>0</v>
      </c>
      <c r="AZ77" s="83">
        <f t="shared" si="119"/>
        <v>0</v>
      </c>
      <c r="BA77" s="83">
        <f t="shared" si="119"/>
        <v>30.882352941176471</v>
      </c>
      <c r="BB77" s="83">
        <f t="shared" si="119"/>
        <v>6055.9021276004196</v>
      </c>
      <c r="BC77" s="83">
        <f t="shared" si="119"/>
        <v>2.6896551724137931</v>
      </c>
      <c r="BD77" s="83">
        <f t="shared" si="119"/>
        <v>15.470588235294118</v>
      </c>
      <c r="BE77" s="83">
        <f t="shared" si="119"/>
        <v>128.3626469497699</v>
      </c>
      <c r="BF77" s="83">
        <f t="shared" si="119"/>
        <v>1352.2398688096785</v>
      </c>
      <c r="BG77" s="83">
        <f t="shared" si="119"/>
        <v>19.752941176470589</v>
      </c>
      <c r="BH77" s="83">
        <f t="shared" si="119"/>
        <v>1120.0435402419905</v>
      </c>
      <c r="BI77" s="83">
        <f t="shared" si="119"/>
        <v>719.57309445474289</v>
      </c>
      <c r="BJ77" s="83">
        <f t="shared" si="119"/>
        <v>4774.8124575356114</v>
      </c>
      <c r="BK77" s="83">
        <f t="shared" si="119"/>
        <v>232.9952043117197</v>
      </c>
      <c r="BL77" s="83">
        <f t="shared" si="119"/>
        <v>2863.926224831439</v>
      </c>
      <c r="BM77" s="83">
        <f t="shared" si="119"/>
        <v>427.39338415951653</v>
      </c>
      <c r="BN77" s="83">
        <f t="shared" si="119"/>
        <v>142.59122216525867</v>
      </c>
      <c r="BO77" s="83">
        <f t="shared" si="119"/>
        <v>364.18327553490809</v>
      </c>
      <c r="BP77" s="83">
        <f t="shared" si="119"/>
        <v>229.27925974873565</v>
      </c>
      <c r="BQ77" s="83">
        <f t="shared" si="119"/>
        <v>0</v>
      </c>
      <c r="BR77" s="83">
        <f t="shared" si="119"/>
        <v>1394.4549621679764</v>
      </c>
      <c r="BS77" s="83">
        <f t="shared" si="119"/>
        <v>245.34626589576536</v>
      </c>
      <c r="BT77" s="83">
        <f t="shared" si="119"/>
        <v>343.9557012160559</v>
      </c>
      <c r="BU77" s="83">
        <f t="shared" si="119"/>
        <v>151.70161021773927</v>
      </c>
      <c r="BV77" s="83">
        <f t="shared" si="119"/>
        <v>379.03048147298625</v>
      </c>
      <c r="BW77" s="83">
        <f t="shared" si="119"/>
        <v>225.36925440151248</v>
      </c>
      <c r="BX77" s="83">
        <f t="shared" si="119"/>
        <v>245.03958407184217</v>
      </c>
      <c r="BY77" s="83">
        <f t="shared" si="119"/>
        <v>360.73243036925561</v>
      </c>
      <c r="BZ77" s="83">
        <f t="shared" si="119"/>
        <v>19.752941176470589</v>
      </c>
      <c r="CA77" s="83">
        <f t="shared" si="119"/>
        <v>0</v>
      </c>
      <c r="CB77" s="83">
        <f t="shared" si="119"/>
        <v>22.729153199741436</v>
      </c>
      <c r="CC77" s="83">
        <f t="shared" si="119"/>
        <v>29.181818181818183</v>
      </c>
      <c r="CD77" s="83">
        <f t="shared" si="119"/>
        <v>0</v>
      </c>
      <c r="CE77" s="83">
        <f t="shared" si="119"/>
        <v>50.593582887700535</v>
      </c>
      <c r="CF77" s="83">
        <f t="shared" si="119"/>
        <v>0</v>
      </c>
      <c r="CG77" s="83">
        <f t="shared" si="119"/>
        <v>102.84946236559141</v>
      </c>
      <c r="CH77" s="75"/>
      <c r="CI77" s="80"/>
      <c r="CJ77" s="200"/>
      <c r="CK77" s="81"/>
      <c r="CL77" s="81"/>
      <c r="CM77" s="81"/>
      <c r="CN77" s="81"/>
      <c r="CO77" s="81"/>
      <c r="CP77" s="81"/>
      <c r="CQ77" s="81"/>
      <c r="CR77" s="81"/>
      <c r="CS77" s="81"/>
    </row>
    <row r="78" spans="1:97" s="21" customFormat="1" ht="7.5" customHeight="1" x14ac:dyDescent="0.4">
      <c r="A78" s="17"/>
      <c r="B78" s="19"/>
      <c r="C78" s="137"/>
      <c r="D78" s="137"/>
      <c r="E78" s="137"/>
      <c r="F78" s="165"/>
      <c r="G78" s="19"/>
      <c r="H78" s="58"/>
      <c r="I78" s="58"/>
      <c r="J78" s="57"/>
      <c r="K78" s="4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80"/>
      <c r="CJ78" s="189"/>
      <c r="CK78" s="81"/>
      <c r="CL78" s="81"/>
      <c r="CM78" s="81"/>
      <c r="CN78" s="81"/>
      <c r="CO78" s="81"/>
      <c r="CP78" s="81"/>
      <c r="CQ78" s="81"/>
      <c r="CR78" s="81"/>
      <c r="CS78" s="81"/>
    </row>
    <row r="79" spans="1:97" s="87" customFormat="1" ht="20.25" customHeight="1" x14ac:dyDescent="0.4">
      <c r="A79" s="65" t="s">
        <v>472</v>
      </c>
      <c r="B79" s="19"/>
      <c r="C79" s="142"/>
      <c r="D79" s="142"/>
      <c r="E79" s="142">
        <f>SUM(E75:E77)</f>
        <v>134557</v>
      </c>
      <c r="F79" s="166">
        <f>SUM(F75:F77)</f>
        <v>769318.0862975053</v>
      </c>
      <c r="G79" s="19"/>
      <c r="H79" s="66">
        <v>1</v>
      </c>
      <c r="I79" s="66">
        <v>1</v>
      </c>
      <c r="J79" s="38"/>
      <c r="K79" s="67">
        <f>SUM(K44*$D44,K45*$D45,K46*$D46,K47*$D47,K49*$D49,K50*$D50,K52*$D52,K53*$D53,K54*$D54,K55*$D55,K57*$D57,K58*$D58,K59*$D59,K60*$D60,K61*$D61,K62*$D62,K63*$D63,K64*$D64,K66*$D66,K67*$D67)</f>
        <v>5.7174140795165282</v>
      </c>
      <c r="L79" s="19"/>
      <c r="M79" s="86">
        <f>SUM(M75:M77)</f>
        <v>76752.575135614112</v>
      </c>
      <c r="N79" s="86">
        <f t="shared" ref="N79:X79" si="120">SUM(N75:N77)</f>
        <v>69674.606115908187</v>
      </c>
      <c r="O79" s="86">
        <f t="shared" si="120"/>
        <v>64540.949447291307</v>
      </c>
      <c r="P79" s="86">
        <f t="shared" si="120"/>
        <v>58578.611951963932</v>
      </c>
      <c r="Q79" s="86">
        <f t="shared" si="120"/>
        <v>38861.126742968605</v>
      </c>
      <c r="R79" s="86">
        <f t="shared" si="120"/>
        <v>37884.434057766157</v>
      </c>
      <c r="S79" s="86">
        <f t="shared" si="120"/>
        <v>24224.741353809295</v>
      </c>
      <c r="T79" s="86">
        <f t="shared" si="120"/>
        <v>23219.494751313658</v>
      </c>
      <c r="U79" s="86">
        <f t="shared" si="120"/>
        <v>178994.57150498484</v>
      </c>
      <c r="V79" s="86">
        <f t="shared" si="120"/>
        <v>174723.09639781949</v>
      </c>
      <c r="W79" s="86">
        <f t="shared" si="120"/>
        <v>10099.077055852056</v>
      </c>
      <c r="X79" s="86">
        <f t="shared" si="120"/>
        <v>11764.801782213786</v>
      </c>
      <c r="Y79" s="19"/>
      <c r="Z79" s="86">
        <f>SUM(Z75:Z77)</f>
        <v>146427.18125152227</v>
      </c>
      <c r="AA79" s="86">
        <f t="shared" ref="AA79:AD79" si="121">SUM(AA75:AA77)</f>
        <v>393736.53955663525</v>
      </c>
      <c r="AB79" s="86">
        <f t="shared" si="121"/>
        <v>21863.878838065841</v>
      </c>
      <c r="AC79" s="86">
        <f t="shared" si="121"/>
        <v>375845.04505698523</v>
      </c>
      <c r="AD79" s="86">
        <f t="shared" si="121"/>
        <v>393473.04124052019</v>
      </c>
      <c r="AE79" s="19"/>
      <c r="AF79" s="86">
        <f t="shared" ref="AF79:AG79" si="122">SUM(AF75:AF77)</f>
        <v>83358.650816529218</v>
      </c>
      <c r="AG79" s="86">
        <f t="shared" si="122"/>
        <v>82797.414133914994</v>
      </c>
      <c r="AH79" s="19"/>
      <c r="AI79" s="86">
        <f t="shared" ref="AI79:AP79" si="123">SUM(AI75:AI77)</f>
        <v>99236.066170299877</v>
      </c>
      <c r="AJ79" s="86">
        <f t="shared" si="123"/>
        <v>16736.551883185784</v>
      </c>
      <c r="AK79" s="86">
        <f t="shared" si="123"/>
        <v>9898.4992958853072</v>
      </c>
      <c r="AL79" s="86">
        <f t="shared" si="123"/>
        <v>5666.5855196622606</v>
      </c>
      <c r="AM79" s="86">
        <f t="shared" si="123"/>
        <v>2657.3476087139388</v>
      </c>
      <c r="AN79" s="86">
        <f t="shared" si="123"/>
        <v>230.62814977487812</v>
      </c>
      <c r="AO79" s="86">
        <f t="shared" si="123"/>
        <v>28.471910112359549</v>
      </c>
      <c r="AP79" s="86">
        <f t="shared" si="123"/>
        <v>102.84946236559141</v>
      </c>
      <c r="AQ79" s="19"/>
      <c r="AR79" s="86">
        <f t="shared" ref="AR79:CG79" si="124">SUM(AR75:AR77)</f>
        <v>1473.4094411285946</v>
      </c>
      <c r="AS79" s="86">
        <f t="shared" si="124"/>
        <v>19.670329670329672</v>
      </c>
      <c r="AT79" s="86">
        <f t="shared" si="124"/>
        <v>13014.965982482636</v>
      </c>
      <c r="AU79" s="86">
        <f t="shared" si="124"/>
        <v>183.76842105263157</v>
      </c>
      <c r="AV79" s="86">
        <f t="shared" si="124"/>
        <v>23181.186701354112</v>
      </c>
      <c r="AW79" s="86">
        <f t="shared" si="124"/>
        <v>692.62772695285014</v>
      </c>
      <c r="AX79" s="86">
        <f t="shared" si="124"/>
        <v>55334.051991451233</v>
      </c>
      <c r="AY79" s="86">
        <f t="shared" si="124"/>
        <v>2952.0859238025109</v>
      </c>
      <c r="AZ79" s="86">
        <f t="shared" si="124"/>
        <v>2384.299652404984</v>
      </c>
      <c r="BA79" s="86">
        <f t="shared" si="124"/>
        <v>155.61353573687541</v>
      </c>
      <c r="BB79" s="86">
        <f t="shared" si="124"/>
        <v>12618.026552526855</v>
      </c>
      <c r="BC79" s="86">
        <f t="shared" si="124"/>
        <v>2.6896551724137931</v>
      </c>
      <c r="BD79" s="86">
        <f t="shared" si="124"/>
        <v>140.06851018769234</v>
      </c>
      <c r="BE79" s="86">
        <f t="shared" si="124"/>
        <v>185.306467174489</v>
      </c>
      <c r="BF79" s="86">
        <f t="shared" si="124"/>
        <v>3634.8471623874602</v>
      </c>
      <c r="BG79" s="86">
        <f t="shared" si="124"/>
        <v>19.752941176470589</v>
      </c>
      <c r="BH79" s="86">
        <f t="shared" si="124"/>
        <v>1287.4393735753238</v>
      </c>
      <c r="BI79" s="86">
        <f t="shared" si="124"/>
        <v>719.57309445474289</v>
      </c>
      <c r="BJ79" s="86">
        <f t="shared" si="124"/>
        <v>4774.8124575356114</v>
      </c>
      <c r="BK79" s="86">
        <f t="shared" si="124"/>
        <v>232.9952043117197</v>
      </c>
      <c r="BL79" s="86">
        <f t="shared" si="124"/>
        <v>2863.926224831439</v>
      </c>
      <c r="BM79" s="86">
        <f t="shared" si="124"/>
        <v>1163.8161187873482</v>
      </c>
      <c r="BN79" s="86">
        <f t="shared" si="124"/>
        <v>142.59122216525867</v>
      </c>
      <c r="BO79" s="86">
        <f t="shared" si="124"/>
        <v>442.54765876554723</v>
      </c>
      <c r="BP79" s="86">
        <f t="shared" si="124"/>
        <v>716.75219873030528</v>
      </c>
      <c r="BQ79" s="86">
        <f t="shared" si="124"/>
        <v>76.185567010309271</v>
      </c>
      <c r="BR79" s="86">
        <f t="shared" si="124"/>
        <v>3124.6927542034919</v>
      </c>
      <c r="BS79" s="86">
        <f t="shared" si="124"/>
        <v>259.58222095194515</v>
      </c>
      <c r="BT79" s="86">
        <f t="shared" si="124"/>
        <v>368.90193777519568</v>
      </c>
      <c r="BU79" s="86">
        <f t="shared" si="124"/>
        <v>151.70161021773927</v>
      </c>
      <c r="BV79" s="86">
        <f t="shared" si="124"/>
        <v>450.21025675388512</v>
      </c>
      <c r="BW79" s="86">
        <f t="shared" si="124"/>
        <v>239.60520945769224</v>
      </c>
      <c r="BX79" s="86">
        <f t="shared" si="124"/>
        <v>749.91718178703604</v>
      </c>
      <c r="BY79" s="86">
        <f t="shared" si="124"/>
        <v>389.20434048161513</v>
      </c>
      <c r="BZ79" s="86">
        <f t="shared" si="124"/>
        <v>33.988896232650362</v>
      </c>
      <c r="CA79" s="86">
        <f t="shared" si="124"/>
        <v>14.235955056179774</v>
      </c>
      <c r="CB79" s="86">
        <f t="shared" si="124"/>
        <v>22.729153199741436</v>
      </c>
      <c r="CC79" s="86">
        <f t="shared" si="124"/>
        <v>57.653728294177732</v>
      </c>
      <c r="CD79" s="86">
        <f t="shared" si="124"/>
        <v>14.235955056179774</v>
      </c>
      <c r="CE79" s="86">
        <f t="shared" si="124"/>
        <v>136.00931322477919</v>
      </c>
      <c r="CF79" s="86">
        <f t="shared" si="124"/>
        <v>28.471910112359549</v>
      </c>
      <c r="CG79" s="86">
        <f t="shared" si="124"/>
        <v>102.84946236559141</v>
      </c>
      <c r="CH79" s="19"/>
      <c r="CI79" s="80"/>
      <c r="CJ79" s="189"/>
      <c r="CK79" s="81"/>
      <c r="CL79" s="81"/>
      <c r="CM79" s="81"/>
      <c r="CN79" s="81"/>
      <c r="CO79" s="81"/>
      <c r="CP79" s="81"/>
      <c r="CQ79" s="81"/>
      <c r="CR79" s="81"/>
      <c r="CS79" s="81"/>
    </row>
    <row r="80" spans="1:97" s="81" customFormat="1" ht="20.25" customHeight="1" x14ac:dyDescent="0.4">
      <c r="A80" s="37"/>
      <c r="B80" s="21"/>
      <c r="C80" s="137"/>
      <c r="D80" s="137"/>
      <c r="E80" s="137"/>
      <c r="F80" s="137"/>
      <c r="G80" s="189"/>
      <c r="H80" s="200"/>
      <c r="I80" s="200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4"/>
      <c r="AB80" s="24"/>
      <c r="AC80" s="24"/>
      <c r="AD80" s="24"/>
      <c r="AE80" s="21"/>
      <c r="AF80" s="21"/>
      <c r="AG80" s="21"/>
      <c r="AH80" s="21"/>
      <c r="AI80" s="24"/>
      <c r="AJ80" s="24"/>
      <c r="AK80" s="24"/>
      <c r="AL80" s="24"/>
      <c r="AM80" s="24"/>
      <c r="AN80" s="24"/>
      <c r="AO80" s="24"/>
      <c r="AP80" s="24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</row>
    <row r="81" spans="1:6" ht="20.25" customHeight="1" x14ac:dyDescent="0.4">
      <c r="A81" s="95" t="s">
        <v>548</v>
      </c>
      <c r="C81" s="143"/>
      <c r="D81" s="143"/>
      <c r="E81" s="143"/>
      <c r="F81" s="143"/>
    </row>
    <row r="82" spans="1:6" ht="20.25" customHeight="1" x14ac:dyDescent="0.4">
      <c r="A82" s="95" t="s">
        <v>550</v>
      </c>
      <c r="C82" s="143"/>
      <c r="D82" s="143"/>
      <c r="E82" s="143"/>
      <c r="F82" s="143"/>
    </row>
    <row r="84" spans="1:6" ht="20.25" customHeight="1" x14ac:dyDescent="0.4">
      <c r="A84" s="95" t="s">
        <v>646</v>
      </c>
      <c r="C84" s="143"/>
      <c r="D84" s="143"/>
      <c r="E84" s="143"/>
      <c r="F84" s="143"/>
    </row>
    <row r="85" spans="1:6" ht="20.25" customHeight="1" x14ac:dyDescent="0.4">
      <c r="A85" s="95" t="s">
        <v>549</v>
      </c>
      <c r="C85" s="143"/>
      <c r="D85" s="143"/>
      <c r="E85" s="143"/>
      <c r="F85" s="143"/>
    </row>
  </sheetData>
  <mergeCells count="32">
    <mergeCell ref="H1:I1"/>
    <mergeCell ref="H41:I41"/>
    <mergeCell ref="W42:X42"/>
    <mergeCell ref="BM41:BR41"/>
    <mergeCell ref="BS41:CA41"/>
    <mergeCell ref="M42:N42"/>
    <mergeCell ref="O42:P42"/>
    <mergeCell ref="Q42:R42"/>
    <mergeCell ref="S42:T42"/>
    <mergeCell ref="U42:V42"/>
    <mergeCell ref="M41:X41"/>
    <mergeCell ref="W2:X2"/>
    <mergeCell ref="BM1:BR1"/>
    <mergeCell ref="BS1:CA1"/>
    <mergeCell ref="M2:N2"/>
    <mergeCell ref="O2:P2"/>
    <mergeCell ref="CB41:CE41"/>
    <mergeCell ref="Z41:AD41"/>
    <mergeCell ref="AI41:AP41"/>
    <mergeCell ref="AR41:AZ41"/>
    <mergeCell ref="BA41:BF41"/>
    <mergeCell ref="BG41:BL41"/>
    <mergeCell ref="Q2:R2"/>
    <mergeCell ref="S2:T2"/>
    <mergeCell ref="U2:V2"/>
    <mergeCell ref="CB1:CE1"/>
    <mergeCell ref="M1:X1"/>
    <mergeCell ref="Z1:AD1"/>
    <mergeCell ref="AI1:AP1"/>
    <mergeCell ref="AR1:AZ1"/>
    <mergeCell ref="BA1:BF1"/>
    <mergeCell ref="BG1:BL1"/>
  </mergeCells>
  <pageMargins left="0.7" right="0.7" top="0.75" bottom="0.75" header="0.3" footer="0.3"/>
  <pageSetup paperSize="8" scale="51" fitToWidth="0" orientation="landscape" r:id="rId1"/>
  <colBreaks count="3" manualBreakCount="3">
    <brk id="31" max="1048575" man="1"/>
    <brk id="58" max="1048575" man="1"/>
    <brk id="8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W85"/>
  <sheetViews>
    <sheetView topLeftCell="A25" zoomScale="50" zoomScaleNormal="50" workbookViewId="0">
      <pane xSplit="1" topLeftCell="B1" activePane="topRight" state="frozen"/>
      <selection activeCell="C4" sqref="C4"/>
      <selection pane="topRight" activeCell="A81" sqref="A81:A85"/>
    </sheetView>
  </sheetViews>
  <sheetFormatPr defaultColWidth="17.1796875" defaultRowHeight="20.25" customHeight="1" x14ac:dyDescent="0.4"/>
  <cols>
    <col min="1" max="1" width="48.453125" style="88" bestFit="1" customWidth="1"/>
    <col min="2" max="2" width="1.453125" style="28" customWidth="1"/>
    <col min="3" max="3" width="33.26953125" style="138" customWidth="1"/>
    <col min="4" max="4" width="19.26953125" style="138" bestFit="1" customWidth="1"/>
    <col min="5" max="6" width="19.26953125" style="138" customWidth="1"/>
    <col min="7" max="7" width="1.453125" style="28" customWidth="1"/>
    <col min="8" max="8" width="21.453125" style="71" bestFit="1" customWidth="1"/>
    <col min="9" max="9" width="21.453125" style="71" customWidth="1"/>
    <col min="10" max="10" width="1.453125" style="28" customWidth="1"/>
    <col min="11" max="11" width="24.81640625" style="28" bestFit="1" customWidth="1"/>
    <col min="12" max="12" width="1.453125" style="28" customWidth="1"/>
    <col min="13" max="13" width="15.7265625" style="28" bestFit="1" customWidth="1"/>
    <col min="14" max="14" width="12.54296875" style="28" bestFit="1" customWidth="1"/>
    <col min="15" max="15" width="1.453125" style="28" customWidth="1"/>
    <col min="16" max="20" width="21.26953125" style="28" customWidth="1"/>
    <col min="21" max="21" width="1.453125" style="28" customWidth="1"/>
    <col min="22" max="25" width="17.26953125" style="28" customWidth="1"/>
    <col min="26" max="26" width="1.453125" style="28" customWidth="1"/>
    <col min="27" max="27" width="14.7265625" style="28" bestFit="1" customWidth="1"/>
    <col min="28" max="28" width="16.54296875" style="28" bestFit="1" customWidth="1"/>
    <col min="29" max="29" width="18" style="28" bestFit="1" customWidth="1"/>
    <col min="30" max="30" width="14.7265625" style="28" bestFit="1" customWidth="1"/>
    <col min="31" max="31" width="1.453125" style="28" customWidth="1"/>
    <col min="32" max="32" width="13.1796875" style="28" bestFit="1" customWidth="1"/>
    <col min="33" max="34" width="15.1796875" style="28" bestFit="1" customWidth="1"/>
    <col min="35" max="35" width="16.54296875" style="28" bestFit="1" customWidth="1"/>
    <col min="36" max="36" width="20.81640625" style="28" bestFit="1" customWidth="1"/>
    <col min="37" max="37" width="15.1796875" style="28" bestFit="1" customWidth="1"/>
    <col min="38" max="38" width="1.453125" style="28" customWidth="1"/>
    <col min="39" max="39" width="13.1796875" style="28" bestFit="1" customWidth="1"/>
    <col min="40" max="40" width="20.81640625" style="28" bestFit="1" customWidth="1"/>
    <col min="41" max="41" width="10.26953125" style="28" bestFit="1" customWidth="1"/>
    <col min="42" max="42" width="1.453125" style="28" customWidth="1"/>
    <col min="43" max="43" width="15.1796875" style="28" bestFit="1" customWidth="1"/>
    <col min="44" max="44" width="14.7265625" style="28" bestFit="1" customWidth="1"/>
    <col min="45" max="45" width="17" style="28" bestFit="1" customWidth="1"/>
    <col min="46" max="46" width="1.453125" style="28" customWidth="1"/>
    <col min="47" max="48" width="15.453125" style="28" customWidth="1"/>
    <col min="49" max="49" width="1.453125" style="28" customWidth="1"/>
    <col min="50" max="51" width="13.54296875" style="28" customWidth="1"/>
    <col min="52" max="52" width="1.453125" style="28" customWidth="1"/>
    <col min="53" max="54" width="12.81640625" style="28" customWidth="1"/>
    <col min="55" max="55" width="1.453125" style="28" customWidth="1"/>
    <col min="56" max="59" width="16.7265625" style="73" customWidth="1"/>
    <col min="60" max="60" width="20.1796875" style="73" customWidth="1"/>
    <col min="61" max="61" width="1.453125" style="28" customWidth="1"/>
    <col min="62" max="62" width="31.453125" style="28" customWidth="1"/>
    <col min="63" max="63" width="1.453125" style="28" customWidth="1"/>
    <col min="64" max="64" width="14.7265625" style="28" bestFit="1" customWidth="1"/>
    <col min="65" max="66" width="14.453125" style="28" bestFit="1" customWidth="1"/>
    <col min="67" max="67" width="13.81640625" style="28" bestFit="1" customWidth="1"/>
    <col min="68" max="68" width="1.453125" style="28" customWidth="1"/>
    <col min="69" max="69" width="13.81640625" style="28" bestFit="1" customWidth="1"/>
    <col min="70" max="70" width="15.1796875" style="28" bestFit="1" customWidth="1"/>
    <col min="71" max="71" width="1.453125" style="28" customWidth="1"/>
    <col min="72" max="72" width="15" style="28" bestFit="1" customWidth="1"/>
    <col min="73" max="73" width="14.54296875" style="28" customWidth="1"/>
    <col min="74" max="74" width="11.26953125" style="28" bestFit="1" customWidth="1"/>
    <col min="75" max="75" width="15" style="28" bestFit="1" customWidth="1"/>
    <col min="76" max="76" width="1.453125" style="28" customWidth="1"/>
    <col min="77" max="77" width="17.453125" style="28" customWidth="1"/>
    <col min="78" max="78" width="12.81640625" style="28" bestFit="1" customWidth="1"/>
    <col min="79" max="79" width="11.26953125" style="28" bestFit="1" customWidth="1"/>
    <col min="80" max="80" width="15" style="28" customWidth="1"/>
    <col min="81" max="81" width="1.453125" style="28" customWidth="1"/>
    <col min="82" max="82" width="15.1796875" style="28" bestFit="1" customWidth="1"/>
    <col min="83" max="83" width="12.1796875" style="28" bestFit="1" customWidth="1"/>
    <col min="84" max="84" width="40.7265625" style="28" customWidth="1"/>
    <col min="85" max="85" width="42.453125" style="28" customWidth="1"/>
    <col min="86" max="86" width="1.453125" style="190" customWidth="1"/>
    <col min="87" max="104" width="17.1796875" style="28"/>
    <col min="105" max="105" width="255.7265625" style="28" customWidth="1"/>
    <col min="106" max="16384" width="17.1796875" style="28"/>
  </cols>
  <sheetData>
    <row r="1" spans="1:153" s="3" customFormat="1" ht="74.25" customHeight="1" x14ac:dyDescent="0.35">
      <c r="A1" s="89" t="s">
        <v>511</v>
      </c>
      <c r="B1" s="1"/>
      <c r="C1" s="162" t="s">
        <v>615</v>
      </c>
      <c r="D1" s="162"/>
      <c r="E1" s="162"/>
      <c r="F1" s="162"/>
      <c r="G1" s="1"/>
      <c r="H1" s="215" t="s">
        <v>621</v>
      </c>
      <c r="I1" s="215"/>
      <c r="J1" s="1"/>
      <c r="K1" s="167"/>
      <c r="L1" s="1"/>
      <c r="M1" s="212" t="s">
        <v>537</v>
      </c>
      <c r="N1" s="212"/>
      <c r="O1" s="1"/>
      <c r="P1" s="212" t="s">
        <v>13</v>
      </c>
      <c r="Q1" s="212"/>
      <c r="R1" s="212"/>
      <c r="S1" s="212"/>
      <c r="T1" s="212"/>
      <c r="U1" s="1"/>
      <c r="V1" s="212" t="s">
        <v>14</v>
      </c>
      <c r="W1" s="212"/>
      <c r="X1" s="212"/>
      <c r="Y1" s="212"/>
      <c r="Z1" s="1"/>
      <c r="AA1" s="212" t="s">
        <v>15</v>
      </c>
      <c r="AB1" s="212"/>
      <c r="AC1" s="212"/>
      <c r="AD1" s="212"/>
      <c r="AE1" s="1"/>
      <c r="AF1" s="212" t="s">
        <v>16</v>
      </c>
      <c r="AG1" s="212"/>
      <c r="AH1" s="212"/>
      <c r="AI1" s="212"/>
      <c r="AJ1" s="212"/>
      <c r="AK1" s="212"/>
      <c r="AL1" s="1"/>
      <c r="AM1" s="212" t="s">
        <v>507</v>
      </c>
      <c r="AN1" s="212"/>
      <c r="AO1" s="212"/>
      <c r="AP1" s="1"/>
      <c r="AQ1" s="212" t="s">
        <v>17</v>
      </c>
      <c r="AR1" s="212"/>
      <c r="AS1" s="212"/>
      <c r="AT1" s="1"/>
      <c r="AU1" s="212" t="s">
        <v>503</v>
      </c>
      <c r="AV1" s="212"/>
      <c r="AW1" s="1"/>
      <c r="AX1" s="212" t="s">
        <v>18</v>
      </c>
      <c r="AY1" s="212"/>
      <c r="AZ1" s="1"/>
      <c r="BA1" s="212" t="s">
        <v>19</v>
      </c>
      <c r="BB1" s="212"/>
      <c r="BC1" s="1"/>
      <c r="BD1" s="216" t="s">
        <v>546</v>
      </c>
      <c r="BE1" s="216"/>
      <c r="BF1" s="216"/>
      <c r="BG1" s="216"/>
      <c r="BH1" s="216"/>
      <c r="BI1" s="1"/>
      <c r="BK1" s="1"/>
      <c r="BL1" s="212" t="s">
        <v>21</v>
      </c>
      <c r="BM1" s="212"/>
      <c r="BN1" s="212"/>
      <c r="BO1" s="212"/>
      <c r="BP1" s="1"/>
      <c r="BQ1" s="212" t="s">
        <v>22</v>
      </c>
      <c r="BR1" s="212"/>
      <c r="BS1" s="1"/>
      <c r="BT1" s="212" t="s">
        <v>23</v>
      </c>
      <c r="BU1" s="212"/>
      <c r="BV1" s="212"/>
      <c r="BW1" s="212"/>
      <c r="BX1" s="1"/>
      <c r="BY1" s="212" t="s">
        <v>24</v>
      </c>
      <c r="BZ1" s="212"/>
      <c r="CA1" s="212"/>
      <c r="CB1" s="212"/>
      <c r="CC1" s="1"/>
      <c r="CD1" s="212" t="s">
        <v>25</v>
      </c>
      <c r="CE1" s="212"/>
      <c r="CF1" s="212"/>
      <c r="CG1" s="212"/>
      <c r="CH1" s="185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</row>
    <row r="2" spans="1:153" s="9" customFormat="1" ht="39.75" customHeight="1" x14ac:dyDescent="0.4">
      <c r="A2" s="6" t="s">
        <v>492</v>
      </c>
      <c r="B2" s="7"/>
      <c r="C2" s="136" t="s">
        <v>616</v>
      </c>
      <c r="D2" s="136" t="s">
        <v>617</v>
      </c>
      <c r="E2" s="136" t="s">
        <v>618</v>
      </c>
      <c r="F2" s="136" t="s">
        <v>619</v>
      </c>
      <c r="G2" s="7"/>
      <c r="H2" s="168" t="s">
        <v>620</v>
      </c>
      <c r="I2" s="168" t="s">
        <v>622</v>
      </c>
      <c r="J2" s="7"/>
      <c r="K2" s="9" t="s">
        <v>493</v>
      </c>
      <c r="L2" s="7"/>
      <c r="M2" s="9" t="s">
        <v>145</v>
      </c>
      <c r="N2" s="9" t="s">
        <v>146</v>
      </c>
      <c r="O2" s="7"/>
      <c r="P2" s="9" t="s">
        <v>147</v>
      </c>
      <c r="Q2" s="9" t="s">
        <v>148</v>
      </c>
      <c r="R2" s="9" t="s">
        <v>149</v>
      </c>
      <c r="S2" s="9" t="s">
        <v>150</v>
      </c>
      <c r="T2" s="9" t="s">
        <v>151</v>
      </c>
      <c r="U2" s="7"/>
      <c r="V2" s="9" t="s">
        <v>152</v>
      </c>
      <c r="W2" s="9" t="s">
        <v>153</v>
      </c>
      <c r="X2" s="9" t="s">
        <v>154</v>
      </c>
      <c r="Y2" s="9" t="s">
        <v>155</v>
      </c>
      <c r="Z2" s="7"/>
      <c r="AA2" s="9" t="s">
        <v>156</v>
      </c>
      <c r="AB2" s="9" t="s">
        <v>157</v>
      </c>
      <c r="AC2" s="9" t="s">
        <v>158</v>
      </c>
      <c r="AD2" s="9" t="s">
        <v>159</v>
      </c>
      <c r="AE2" s="7"/>
      <c r="AF2" s="9" t="s">
        <v>160</v>
      </c>
      <c r="AG2" s="9" t="s">
        <v>161</v>
      </c>
      <c r="AH2" s="9" t="s">
        <v>162</v>
      </c>
      <c r="AI2" s="9" t="s">
        <v>163</v>
      </c>
      <c r="AJ2" s="9" t="s">
        <v>164</v>
      </c>
      <c r="AK2" s="9" t="s">
        <v>165</v>
      </c>
      <c r="AL2" s="7"/>
      <c r="AM2" s="9" t="s">
        <v>160</v>
      </c>
      <c r="AN2" s="9" t="s">
        <v>164</v>
      </c>
      <c r="AO2" s="9" t="s">
        <v>166</v>
      </c>
      <c r="AP2" s="7"/>
      <c r="AQ2" s="9" t="s">
        <v>167</v>
      </c>
      <c r="AR2" s="9" t="s">
        <v>168</v>
      </c>
      <c r="AS2" s="9" t="s">
        <v>169</v>
      </c>
      <c r="AT2" s="7"/>
      <c r="AU2" s="9" t="s">
        <v>146</v>
      </c>
      <c r="AV2" s="9" t="s">
        <v>145</v>
      </c>
      <c r="AW2" s="7"/>
      <c r="AX2" s="9" t="s">
        <v>145</v>
      </c>
      <c r="AY2" s="9" t="s">
        <v>146</v>
      </c>
      <c r="AZ2" s="7"/>
      <c r="BA2" s="9" t="s">
        <v>145</v>
      </c>
      <c r="BB2" s="9" t="s">
        <v>146</v>
      </c>
      <c r="BC2" s="7"/>
      <c r="BD2" s="12" t="s">
        <v>170</v>
      </c>
      <c r="BE2" s="12" t="s">
        <v>171</v>
      </c>
      <c r="BF2" s="12" t="s">
        <v>172</v>
      </c>
      <c r="BG2" s="12" t="s">
        <v>173</v>
      </c>
      <c r="BH2" s="12" t="s">
        <v>174</v>
      </c>
      <c r="BI2" s="7"/>
      <c r="BJ2" s="9" t="s">
        <v>20</v>
      </c>
      <c r="BK2" s="7"/>
      <c r="BL2" s="9" t="s">
        <v>175</v>
      </c>
      <c r="BM2" s="9" t="s">
        <v>176</v>
      </c>
      <c r="BN2" s="9" t="s">
        <v>177</v>
      </c>
      <c r="BO2" s="9" t="s">
        <v>178</v>
      </c>
      <c r="BP2" s="7"/>
      <c r="BQ2" s="9" t="s">
        <v>179</v>
      </c>
      <c r="BR2" s="9" t="s">
        <v>180</v>
      </c>
      <c r="BS2" s="7"/>
      <c r="BT2" s="9" t="s">
        <v>181</v>
      </c>
      <c r="BU2" s="9" t="s">
        <v>182</v>
      </c>
      <c r="BV2" s="9" t="s">
        <v>183</v>
      </c>
      <c r="BW2" s="9" t="s">
        <v>184</v>
      </c>
      <c r="BX2" s="7"/>
      <c r="BY2" s="9" t="s">
        <v>181</v>
      </c>
      <c r="BZ2" s="9" t="s">
        <v>182</v>
      </c>
      <c r="CA2" s="9" t="s">
        <v>183</v>
      </c>
      <c r="CB2" s="9" t="s">
        <v>184</v>
      </c>
      <c r="CC2" s="7"/>
      <c r="CD2" s="9" t="s">
        <v>146</v>
      </c>
      <c r="CE2" s="9" t="s">
        <v>145</v>
      </c>
      <c r="CF2" s="13" t="s">
        <v>504</v>
      </c>
      <c r="CG2" s="9" t="s">
        <v>505</v>
      </c>
      <c r="CH2" s="186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</row>
    <row r="3" spans="1:153" s="22" customFormat="1" ht="20.25" customHeight="1" x14ac:dyDescent="0.4">
      <c r="A3" s="17"/>
      <c r="B3" s="18"/>
      <c r="C3" s="137"/>
      <c r="D3" s="137"/>
      <c r="E3" s="137"/>
      <c r="F3" s="137"/>
      <c r="G3" s="18"/>
      <c r="H3" s="19"/>
      <c r="I3" s="19"/>
      <c r="J3" s="18"/>
      <c r="K3" s="20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20"/>
      <c r="BE3" s="20"/>
      <c r="BF3" s="20"/>
      <c r="BG3" s="20"/>
      <c r="BH3" s="20"/>
      <c r="BI3" s="18"/>
      <c r="BJ3" s="26"/>
      <c r="BK3" s="18"/>
      <c r="BL3" s="18"/>
      <c r="BM3" s="18"/>
      <c r="BN3" s="18"/>
      <c r="BO3" s="18"/>
      <c r="BP3" s="18"/>
      <c r="BQ3" s="27"/>
      <c r="BR3" s="27"/>
      <c r="BS3" s="18"/>
      <c r="BT3" s="27"/>
      <c r="BU3" s="27"/>
      <c r="BV3" s="27"/>
      <c r="BW3" s="27"/>
      <c r="BX3" s="18"/>
      <c r="BY3" s="27"/>
      <c r="BZ3" s="27"/>
      <c r="CA3" s="27"/>
      <c r="CB3" s="27"/>
      <c r="CC3" s="18"/>
      <c r="CD3" s="27"/>
      <c r="CE3" s="27"/>
      <c r="CF3" s="20"/>
      <c r="CG3" s="20"/>
      <c r="CH3" s="18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</row>
    <row r="4" spans="1:153" s="36" customFormat="1" ht="20.25" customHeight="1" x14ac:dyDescent="0.4">
      <c r="A4" s="29" t="s">
        <v>455</v>
      </c>
      <c r="B4" s="30"/>
      <c r="C4" s="145">
        <f>VLOOKUP($A4,Sample!$B$2:$F$29,4)</f>
        <v>0.20584108568261941</v>
      </c>
      <c r="D4" s="145">
        <f>VLOOKUP($A4,Sample!$B$2:$F$29,5)</f>
        <v>0.12974427194423183</v>
      </c>
      <c r="E4" s="138">
        <f>VLOOKUP($A4,Sample!$B$2:$F$29,2)</f>
        <v>17458</v>
      </c>
      <c r="F4" s="160">
        <f>E4*$K4</f>
        <v>98746.8125</v>
      </c>
      <c r="G4" s="30"/>
      <c r="H4" s="171">
        <f>E4/SUM(E$4:E$10)</f>
        <v>0.20584108568261941</v>
      </c>
      <c r="I4" s="171">
        <f>F4/SUM(F$4:F$10)</f>
        <v>0.19720010240058075</v>
      </c>
      <c r="J4" s="30"/>
      <c r="K4" s="32">
        <v>5.65625</v>
      </c>
      <c r="L4" s="30"/>
      <c r="M4" s="33">
        <v>1</v>
      </c>
      <c r="N4" s="33">
        <v>0</v>
      </c>
      <c r="O4" s="30"/>
      <c r="P4" s="33">
        <v>1.0416666666666666E-2</v>
      </c>
      <c r="Q4" s="33">
        <v>4.1666666666666664E-2</v>
      </c>
      <c r="R4" s="33">
        <v>9.375E-2</v>
      </c>
      <c r="S4" s="33">
        <v>3.125E-2</v>
      </c>
      <c r="T4" s="33">
        <v>1.0416666666666666E-2</v>
      </c>
      <c r="U4" s="30"/>
      <c r="V4" s="33">
        <v>1</v>
      </c>
      <c r="W4" s="33">
        <v>0</v>
      </c>
      <c r="X4" s="33">
        <v>0</v>
      </c>
      <c r="Y4" s="33">
        <v>0</v>
      </c>
      <c r="Z4" s="30"/>
      <c r="AA4" s="35">
        <v>0</v>
      </c>
      <c r="AB4" s="35">
        <v>0</v>
      </c>
      <c r="AC4" s="35">
        <v>0</v>
      </c>
      <c r="AD4" s="35">
        <v>0</v>
      </c>
      <c r="AE4" s="30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  <c r="AL4" s="30">
        <v>0</v>
      </c>
      <c r="AM4" s="35">
        <v>0</v>
      </c>
      <c r="AN4" s="35">
        <v>0</v>
      </c>
      <c r="AO4" s="35">
        <v>0</v>
      </c>
      <c r="AP4" s="30">
        <v>0</v>
      </c>
      <c r="AQ4" s="35">
        <v>0</v>
      </c>
      <c r="AR4" s="35">
        <v>0</v>
      </c>
      <c r="AS4" s="35">
        <v>0</v>
      </c>
      <c r="AT4" s="30"/>
      <c r="AU4" s="33">
        <v>0.65625</v>
      </c>
      <c r="AV4" s="33">
        <v>0.34375</v>
      </c>
      <c r="AW4" s="30"/>
      <c r="AX4" s="33">
        <v>0.31343283582089554</v>
      </c>
      <c r="AY4" s="33">
        <v>0.68656716417910446</v>
      </c>
      <c r="AZ4" s="30"/>
      <c r="BA4" s="33">
        <v>0.30952380952380953</v>
      </c>
      <c r="BB4" s="33">
        <v>0.69047619047619047</v>
      </c>
      <c r="BC4" s="30"/>
      <c r="BD4" s="32">
        <v>0.9</v>
      </c>
      <c r="BE4" s="32">
        <v>0.3</v>
      </c>
      <c r="BF4" s="32">
        <v>0.2</v>
      </c>
      <c r="BG4" s="32">
        <v>0</v>
      </c>
      <c r="BH4" s="32">
        <v>0</v>
      </c>
      <c r="BI4" s="30"/>
      <c r="BJ4" s="34">
        <v>37.479166666666664</v>
      </c>
      <c r="BK4" s="30"/>
      <c r="BL4" s="33">
        <v>0</v>
      </c>
      <c r="BM4" s="33">
        <v>0.48958333333333331</v>
      </c>
      <c r="BN4" s="33">
        <v>0.47916666666666669</v>
      </c>
      <c r="BO4" s="33">
        <v>3.125E-2</v>
      </c>
      <c r="BP4" s="30"/>
      <c r="BQ4" s="33">
        <v>3.125E-2</v>
      </c>
      <c r="BR4" s="33">
        <v>0.96875</v>
      </c>
      <c r="BS4" s="30"/>
      <c r="BT4" s="33">
        <v>0</v>
      </c>
      <c r="BU4" s="33">
        <v>0.96875</v>
      </c>
      <c r="BV4" s="33">
        <v>0</v>
      </c>
      <c r="BW4" s="33">
        <v>0</v>
      </c>
      <c r="BX4" s="30">
        <v>0</v>
      </c>
      <c r="BY4" s="31">
        <v>1.0416666666666666E-2</v>
      </c>
      <c r="BZ4" s="31">
        <v>0</v>
      </c>
      <c r="CA4" s="31">
        <v>0</v>
      </c>
      <c r="CB4" s="31">
        <v>2.0833333333333332E-2</v>
      </c>
      <c r="CC4" s="30"/>
      <c r="CD4" s="33">
        <v>1</v>
      </c>
      <c r="CE4" s="33">
        <v>0</v>
      </c>
      <c r="CF4" s="32">
        <v>0</v>
      </c>
      <c r="CG4" s="32">
        <v>0</v>
      </c>
      <c r="CH4" s="191"/>
    </row>
    <row r="5" spans="1:153" s="36" customFormat="1" ht="20.25" customHeight="1" x14ac:dyDescent="0.4">
      <c r="A5" s="29" t="s">
        <v>456</v>
      </c>
      <c r="B5" s="30"/>
      <c r="C5" s="145">
        <f>VLOOKUP($A5,Sample!$B$2:$F$29,4)</f>
        <v>0.31081320080648012</v>
      </c>
      <c r="D5" s="145">
        <f>VLOOKUP($A5,Sample!$B$2:$F$29,5)</f>
        <v>0.19590954019486165</v>
      </c>
      <c r="E5" s="138">
        <f>VLOOKUP($A5,Sample!$B$2:$F$29,2)</f>
        <v>26361</v>
      </c>
      <c r="F5" s="160">
        <f>E5*$K5</f>
        <v>153274.26804123711</v>
      </c>
      <c r="G5" s="30"/>
      <c r="H5" s="171">
        <f t="shared" ref="H5:I10" si="0">E5/SUM(E$4:E$10)</f>
        <v>0.31081320080648012</v>
      </c>
      <c r="I5" s="171">
        <f t="shared" si="0"/>
        <v>0.30609293189191317</v>
      </c>
      <c r="J5" s="30"/>
      <c r="K5" s="32">
        <v>5.8144329896907214</v>
      </c>
      <c r="L5" s="30"/>
      <c r="M5" s="33">
        <v>0.96907216494845361</v>
      </c>
      <c r="N5" s="33">
        <v>3.0927835051546393E-2</v>
      </c>
      <c r="O5" s="30"/>
      <c r="P5" s="33">
        <v>1.0309278350515464E-2</v>
      </c>
      <c r="Q5" s="33">
        <v>5.1546391752577317E-2</v>
      </c>
      <c r="R5" s="33">
        <v>7.2164948453608241E-2</v>
      </c>
      <c r="S5" s="33">
        <v>8.247422680412371E-2</v>
      </c>
      <c r="T5" s="33">
        <v>2.0618556701030927E-2</v>
      </c>
      <c r="U5" s="30"/>
      <c r="V5" s="33">
        <v>0.98969072164948457</v>
      </c>
      <c r="W5" s="33">
        <v>1.0309278350515464E-2</v>
      </c>
      <c r="X5" s="33">
        <v>0</v>
      </c>
      <c r="Y5" s="33">
        <v>0</v>
      </c>
      <c r="Z5" s="30"/>
      <c r="AA5" s="33">
        <v>0</v>
      </c>
      <c r="AB5" s="33">
        <v>0</v>
      </c>
      <c r="AC5" s="33">
        <v>1.0309278350515464E-2</v>
      </c>
      <c r="AD5" s="33">
        <v>0</v>
      </c>
      <c r="AE5" s="30"/>
      <c r="AF5" s="35">
        <v>0</v>
      </c>
      <c r="AG5" s="35">
        <v>0</v>
      </c>
      <c r="AH5" s="35">
        <v>0</v>
      </c>
      <c r="AI5" s="35">
        <v>0</v>
      </c>
      <c r="AJ5" s="35">
        <v>0</v>
      </c>
      <c r="AK5" s="35">
        <v>0</v>
      </c>
      <c r="AL5" s="30"/>
      <c r="AM5" s="35">
        <v>0</v>
      </c>
      <c r="AN5" s="35">
        <v>0</v>
      </c>
      <c r="AO5" s="35">
        <v>0</v>
      </c>
      <c r="AP5" s="30"/>
      <c r="AQ5" s="33">
        <v>0</v>
      </c>
      <c r="AR5" s="33">
        <v>0</v>
      </c>
      <c r="AS5" s="33">
        <v>0</v>
      </c>
      <c r="AT5" s="30"/>
      <c r="AU5" s="33">
        <v>0.80412371134020622</v>
      </c>
      <c r="AV5" s="33">
        <v>0.19587628865979381</v>
      </c>
      <c r="AW5" s="30"/>
      <c r="AX5" s="33">
        <v>0.36065573770491804</v>
      </c>
      <c r="AY5" s="33">
        <v>0.63934426229508201</v>
      </c>
      <c r="AZ5" s="30"/>
      <c r="BA5" s="33">
        <v>0.43181818181818182</v>
      </c>
      <c r="BB5" s="33">
        <v>0.56818181818181823</v>
      </c>
      <c r="BC5" s="30"/>
      <c r="BD5" s="32">
        <v>0.75</v>
      </c>
      <c r="BE5" s="32">
        <v>0.125</v>
      </c>
      <c r="BF5" s="32">
        <v>0</v>
      </c>
      <c r="BG5" s="32">
        <v>0.25</v>
      </c>
      <c r="BH5" s="32">
        <v>0</v>
      </c>
      <c r="BI5" s="30"/>
      <c r="BJ5" s="34">
        <v>39.628865979381445</v>
      </c>
      <c r="BK5" s="30"/>
      <c r="BL5" s="33">
        <v>0</v>
      </c>
      <c r="BM5" s="33">
        <v>0.50515463917525771</v>
      </c>
      <c r="BN5" s="33">
        <v>0.4329896907216495</v>
      </c>
      <c r="BO5" s="33">
        <v>6.1855670103092786E-2</v>
      </c>
      <c r="BP5" s="30"/>
      <c r="BQ5" s="33">
        <v>0.17525773195876287</v>
      </c>
      <c r="BR5" s="33">
        <v>0.82474226804123707</v>
      </c>
      <c r="BS5" s="30"/>
      <c r="BT5" s="33">
        <v>0</v>
      </c>
      <c r="BU5" s="33">
        <v>0.79381443298969068</v>
      </c>
      <c r="BV5" s="33">
        <v>2.0618556701030927E-2</v>
      </c>
      <c r="BW5" s="33">
        <v>1.0309278350515464E-2</v>
      </c>
      <c r="BX5" s="30"/>
      <c r="BY5" s="33">
        <v>0</v>
      </c>
      <c r="BZ5" s="33">
        <v>0.10309278350515463</v>
      </c>
      <c r="CA5" s="33">
        <v>0</v>
      </c>
      <c r="CB5" s="33">
        <v>7.2164948453608241E-2</v>
      </c>
      <c r="CC5" s="30"/>
      <c r="CD5" s="33">
        <v>1</v>
      </c>
      <c r="CE5" s="33">
        <v>0</v>
      </c>
      <c r="CF5" s="32">
        <v>0</v>
      </c>
      <c r="CG5" s="32">
        <v>0</v>
      </c>
      <c r="CH5" s="191"/>
    </row>
    <row r="6" spans="1:153" s="36" customFormat="1" ht="20.25" customHeight="1" x14ac:dyDescent="0.4">
      <c r="A6" s="29" t="s">
        <v>457</v>
      </c>
      <c r="B6" s="30"/>
      <c r="C6" s="145">
        <f>VLOOKUP($A6,Sample!$B$2:$F$29,4)</f>
        <v>0.23430370344168935</v>
      </c>
      <c r="D6" s="145">
        <f>VLOOKUP($A6,Sample!$B$2:$F$29,5)</f>
        <v>0.14768462435993668</v>
      </c>
      <c r="E6" s="138">
        <f>VLOOKUP($A6,Sample!$B$2:$F$29,2)</f>
        <v>19872</v>
      </c>
      <c r="F6" s="160">
        <f>E6*$K6</f>
        <v>125212.8932038835</v>
      </c>
      <c r="G6" s="30"/>
      <c r="H6" s="171">
        <f t="shared" si="0"/>
        <v>0.23430370344168935</v>
      </c>
      <c r="I6" s="171">
        <f t="shared" si="0"/>
        <v>0.25005359400009808</v>
      </c>
      <c r="J6" s="30"/>
      <c r="K6" s="32">
        <v>6.3009708737864081</v>
      </c>
      <c r="L6" s="30"/>
      <c r="M6" s="33">
        <v>1</v>
      </c>
      <c r="N6" s="33">
        <v>0</v>
      </c>
      <c r="O6" s="30"/>
      <c r="P6" s="33">
        <v>0</v>
      </c>
      <c r="Q6" s="33">
        <v>3.8834951456310676E-2</v>
      </c>
      <c r="R6" s="33">
        <v>7.7669902912621352E-2</v>
      </c>
      <c r="S6" s="33">
        <v>5.8252427184466021E-2</v>
      </c>
      <c r="T6" s="33">
        <v>2.9126213592233011E-2</v>
      </c>
      <c r="U6" s="30"/>
      <c r="V6" s="33">
        <v>0.95145631067961167</v>
      </c>
      <c r="W6" s="33">
        <v>0</v>
      </c>
      <c r="X6" s="33">
        <v>9.7087378640776691E-3</v>
      </c>
      <c r="Y6" s="33">
        <v>3.8834951456310676E-2</v>
      </c>
      <c r="Z6" s="30"/>
      <c r="AA6" s="35">
        <v>0</v>
      </c>
      <c r="AB6" s="35">
        <v>0</v>
      </c>
      <c r="AC6" s="35">
        <v>0</v>
      </c>
      <c r="AD6" s="35">
        <v>0</v>
      </c>
      <c r="AE6" s="30"/>
      <c r="AF6" s="33">
        <v>2.9126213592233007E-2</v>
      </c>
      <c r="AG6" s="33">
        <v>0</v>
      </c>
      <c r="AH6" s="33">
        <v>0</v>
      </c>
      <c r="AI6" s="33">
        <v>0</v>
      </c>
      <c r="AJ6" s="33">
        <v>9.7087378640776691E-3</v>
      </c>
      <c r="AK6" s="33">
        <v>0</v>
      </c>
      <c r="AL6" s="30"/>
      <c r="AM6" s="33">
        <v>0</v>
      </c>
      <c r="AN6" s="33">
        <v>9.7087378640776691E-3</v>
      </c>
      <c r="AO6" s="33">
        <v>0</v>
      </c>
      <c r="AP6" s="30"/>
      <c r="AQ6" s="33">
        <v>9.7087378640776691E-3</v>
      </c>
      <c r="AR6" s="33">
        <v>0</v>
      </c>
      <c r="AS6" s="33">
        <v>3.8834951456310676E-2</v>
      </c>
      <c r="AT6" s="30"/>
      <c r="AU6" s="33">
        <v>0.81553398058252424</v>
      </c>
      <c r="AV6" s="33">
        <v>0.18446601941747573</v>
      </c>
      <c r="AW6" s="30"/>
      <c r="AX6" s="33">
        <v>0.62068965517241381</v>
      </c>
      <c r="AY6" s="33">
        <v>0.37931034482758619</v>
      </c>
      <c r="AZ6" s="30"/>
      <c r="BA6" s="33">
        <v>0.6470588235294118</v>
      </c>
      <c r="BB6" s="33">
        <v>0.35294117647058826</v>
      </c>
      <c r="BC6" s="30"/>
      <c r="BD6" s="32">
        <v>0.5</v>
      </c>
      <c r="BE6" s="32">
        <v>0.4375</v>
      </c>
      <c r="BF6" s="32">
        <v>0.125</v>
      </c>
      <c r="BG6" s="32">
        <v>0</v>
      </c>
      <c r="BH6" s="32">
        <v>6.25E-2</v>
      </c>
      <c r="BI6" s="30"/>
      <c r="BJ6" s="34">
        <v>42.893203883495147</v>
      </c>
      <c r="BK6" s="30"/>
      <c r="BL6" s="33">
        <v>0</v>
      </c>
      <c r="BM6" s="33">
        <v>0.29126213592233008</v>
      </c>
      <c r="BN6" s="33">
        <v>0.6310679611650486</v>
      </c>
      <c r="BO6" s="33">
        <v>7.7669902912621352E-2</v>
      </c>
      <c r="BP6" s="30"/>
      <c r="BQ6" s="33">
        <v>4.8543689320388349E-2</v>
      </c>
      <c r="BR6" s="33">
        <v>0.95145631067961167</v>
      </c>
      <c r="BS6" s="30"/>
      <c r="BT6" s="33">
        <v>0</v>
      </c>
      <c r="BU6" s="33">
        <v>0.94174757281553401</v>
      </c>
      <c r="BV6" s="33">
        <v>0</v>
      </c>
      <c r="BW6" s="33">
        <v>9.7087378640776691E-3</v>
      </c>
      <c r="BX6" s="30"/>
      <c r="BY6" s="33">
        <v>0</v>
      </c>
      <c r="BZ6" s="33">
        <v>9.7087378640776708E-3</v>
      </c>
      <c r="CA6" s="33">
        <v>0</v>
      </c>
      <c r="CB6" s="33">
        <v>3.8834951456310683E-2</v>
      </c>
      <c r="CC6" s="30"/>
      <c r="CD6" s="33">
        <v>0.97802197802197799</v>
      </c>
      <c r="CE6" s="33">
        <v>2.197802197802198E-2</v>
      </c>
      <c r="CF6" s="32">
        <v>9.7087378640776691E-3</v>
      </c>
      <c r="CG6" s="32">
        <v>9.7087378640776691E-3</v>
      </c>
      <c r="CH6" s="191"/>
    </row>
    <row r="7" spans="1:153" s="36" customFormat="1" ht="20.25" customHeight="1" x14ac:dyDescent="0.4">
      <c r="A7" s="29" t="s">
        <v>458</v>
      </c>
      <c r="B7" s="30"/>
      <c r="C7" s="145">
        <f>VLOOKUP($A7,Sample!$B$2:$F$29,4)</f>
        <v>6.3362927853041401E-2</v>
      </c>
      <c r="D7" s="145">
        <f>VLOOKUP($A7,Sample!$B$2:$F$29,5)</f>
        <v>3.9938464739850028E-2</v>
      </c>
      <c r="E7" s="138">
        <f>VLOOKUP($A7,Sample!$B$2:$F$29,2)</f>
        <v>5374</v>
      </c>
      <c r="F7" s="160">
        <f>E7*$K7</f>
        <v>28435.2427184466</v>
      </c>
      <c r="G7" s="30"/>
      <c r="H7" s="171">
        <f t="shared" si="0"/>
        <v>6.3362927853041401E-2</v>
      </c>
      <c r="I7" s="171">
        <f t="shared" si="0"/>
        <v>5.6785962340435425E-2</v>
      </c>
      <c r="J7" s="30"/>
      <c r="K7" s="32">
        <v>5.29126213592233</v>
      </c>
      <c r="L7" s="30"/>
      <c r="M7" s="33">
        <v>0.89320388349514568</v>
      </c>
      <c r="N7" s="33">
        <v>0.10679611650485436</v>
      </c>
      <c r="O7" s="30"/>
      <c r="P7" s="33">
        <v>8.7378640776699032E-2</v>
      </c>
      <c r="Q7" s="33">
        <v>8.7378640776699032E-2</v>
      </c>
      <c r="R7" s="33">
        <v>7.7669902912621352E-2</v>
      </c>
      <c r="S7" s="33">
        <v>1.9417475728155338E-2</v>
      </c>
      <c r="T7" s="33">
        <v>3.8834951456310676E-2</v>
      </c>
      <c r="U7" s="30"/>
      <c r="V7" s="33">
        <v>0.96116504854368934</v>
      </c>
      <c r="W7" s="33">
        <v>0</v>
      </c>
      <c r="X7" s="33">
        <v>9.7087378640776691E-3</v>
      </c>
      <c r="Y7" s="33">
        <v>2.9126213592233011E-2</v>
      </c>
      <c r="Z7" s="30"/>
      <c r="AA7" s="35">
        <v>0</v>
      </c>
      <c r="AB7" s="35">
        <v>0</v>
      </c>
      <c r="AC7" s="35">
        <v>0</v>
      </c>
      <c r="AD7" s="35">
        <v>0</v>
      </c>
      <c r="AE7" s="30"/>
      <c r="AF7" s="33">
        <v>0</v>
      </c>
      <c r="AG7" s="33">
        <v>0</v>
      </c>
      <c r="AH7" s="33">
        <v>0</v>
      </c>
      <c r="AI7" s="33">
        <v>0</v>
      </c>
      <c r="AJ7" s="33">
        <v>2.9126213592233011E-2</v>
      </c>
      <c r="AK7" s="33">
        <v>0</v>
      </c>
      <c r="AL7" s="30"/>
      <c r="AM7" s="33">
        <v>0</v>
      </c>
      <c r="AN7" s="33">
        <v>9.7087378640776691E-3</v>
      </c>
      <c r="AO7" s="33">
        <v>0</v>
      </c>
      <c r="AP7" s="30"/>
      <c r="AQ7" s="33">
        <v>3.8834951456310676E-2</v>
      </c>
      <c r="AR7" s="33">
        <v>0</v>
      </c>
      <c r="AS7" s="33">
        <v>0</v>
      </c>
      <c r="AT7" s="30"/>
      <c r="AU7" s="33">
        <v>0.68932038834951459</v>
      </c>
      <c r="AV7" s="33">
        <v>0.31067961165048541</v>
      </c>
      <c r="AW7" s="30"/>
      <c r="AX7" s="33">
        <v>0.2982456140350877</v>
      </c>
      <c r="AY7" s="33">
        <v>0.70175438596491224</v>
      </c>
      <c r="AZ7" s="30"/>
      <c r="BA7" s="33">
        <v>0.27450980392156865</v>
      </c>
      <c r="BB7" s="33">
        <v>0.72549019607843135</v>
      </c>
      <c r="BC7" s="30"/>
      <c r="BD7" s="32">
        <v>0.8</v>
      </c>
      <c r="BE7" s="32">
        <v>0.1</v>
      </c>
      <c r="BF7" s="32">
        <v>0.1</v>
      </c>
      <c r="BG7" s="32">
        <v>0.1</v>
      </c>
      <c r="BH7" s="32">
        <v>0.1</v>
      </c>
      <c r="BI7" s="30"/>
      <c r="BJ7" s="34">
        <v>41.796116504854368</v>
      </c>
      <c r="BK7" s="30"/>
      <c r="BL7" s="33">
        <v>0</v>
      </c>
      <c r="BM7" s="33">
        <v>0.38834951456310679</v>
      </c>
      <c r="BN7" s="33">
        <v>0.5436893203883495</v>
      </c>
      <c r="BO7" s="33">
        <v>6.7961165048543687E-2</v>
      </c>
      <c r="BP7" s="30"/>
      <c r="BQ7" s="33">
        <v>5.8252427184466021E-2</v>
      </c>
      <c r="BR7" s="33">
        <v>0.94174757281553401</v>
      </c>
      <c r="BS7" s="30"/>
      <c r="BT7" s="33">
        <v>0</v>
      </c>
      <c r="BU7" s="33">
        <v>0.92233009708737868</v>
      </c>
      <c r="BV7" s="33">
        <v>1.9417475728155342E-2</v>
      </c>
      <c r="BW7" s="33">
        <v>0</v>
      </c>
      <c r="BX7" s="30"/>
      <c r="BY7" s="33">
        <v>9.7087378640776691E-3</v>
      </c>
      <c r="BZ7" s="33">
        <v>9.7087378640776691E-3</v>
      </c>
      <c r="CA7" s="33">
        <v>9.7087378640776691E-3</v>
      </c>
      <c r="CB7" s="33">
        <v>2.9126213592233011E-2</v>
      </c>
      <c r="CC7" s="30"/>
      <c r="CD7" s="33">
        <v>1</v>
      </c>
      <c r="CE7" s="33">
        <v>0</v>
      </c>
      <c r="CF7" s="32">
        <v>0</v>
      </c>
      <c r="CG7" s="32">
        <v>0</v>
      </c>
      <c r="CH7" s="191"/>
    </row>
    <row r="8" spans="1:153" s="42" customFormat="1" ht="7.5" customHeight="1" x14ac:dyDescent="0.4">
      <c r="A8" s="37"/>
      <c r="B8" s="38"/>
      <c r="C8" s="159"/>
      <c r="D8" s="159"/>
      <c r="E8" s="139"/>
      <c r="F8" s="161"/>
      <c r="G8" s="38"/>
      <c r="H8" s="39"/>
      <c r="I8" s="39"/>
      <c r="J8" s="38"/>
      <c r="K8" s="40"/>
      <c r="L8" s="38"/>
      <c r="M8" s="30"/>
      <c r="N8" s="30"/>
      <c r="O8" s="38"/>
      <c r="P8" s="30"/>
      <c r="Q8" s="30"/>
      <c r="R8" s="30"/>
      <c r="S8" s="30"/>
      <c r="T8" s="30"/>
      <c r="U8" s="38"/>
      <c r="V8" s="30"/>
      <c r="W8" s="30"/>
      <c r="X8" s="30"/>
      <c r="Y8" s="30"/>
      <c r="Z8" s="38"/>
      <c r="AA8" s="30"/>
      <c r="AB8" s="30"/>
      <c r="AC8" s="30"/>
      <c r="AD8" s="30"/>
      <c r="AE8" s="38"/>
      <c r="AL8" s="38"/>
      <c r="AP8" s="38"/>
      <c r="AQ8" s="30"/>
      <c r="AR8" s="30"/>
      <c r="AS8" s="30"/>
      <c r="AT8" s="38"/>
      <c r="AU8" s="30"/>
      <c r="AV8" s="30"/>
      <c r="AW8" s="38"/>
      <c r="AX8" s="30"/>
      <c r="AY8" s="30"/>
      <c r="AZ8" s="38"/>
      <c r="BA8" s="30"/>
      <c r="BB8" s="30"/>
      <c r="BC8" s="38"/>
      <c r="BD8" s="40"/>
      <c r="BE8" s="40"/>
      <c r="BF8" s="40"/>
      <c r="BG8" s="40"/>
      <c r="BH8" s="40"/>
      <c r="BI8" s="38"/>
      <c r="BJ8" s="41"/>
      <c r="BK8" s="38"/>
      <c r="BL8" s="30"/>
      <c r="BM8" s="30"/>
      <c r="BN8" s="30"/>
      <c r="BO8" s="30"/>
      <c r="BP8" s="38"/>
      <c r="BQ8" s="30"/>
      <c r="BR8" s="30"/>
      <c r="BS8" s="38"/>
      <c r="BT8" s="30"/>
      <c r="BU8" s="30"/>
      <c r="BV8" s="30"/>
      <c r="BW8" s="30"/>
      <c r="BX8" s="38"/>
      <c r="BY8" s="30"/>
      <c r="BZ8" s="30"/>
      <c r="CA8" s="30"/>
      <c r="CB8" s="30"/>
      <c r="CC8" s="38"/>
      <c r="CD8" s="30"/>
      <c r="CE8" s="30"/>
      <c r="CF8" s="40"/>
      <c r="CG8" s="40"/>
      <c r="CH8" s="193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</row>
    <row r="9" spans="1:153" s="36" customFormat="1" ht="20.25" customHeight="1" x14ac:dyDescent="0.4">
      <c r="A9" s="29" t="s">
        <v>113</v>
      </c>
      <c r="B9" s="30"/>
      <c r="C9" s="145">
        <f>VLOOKUP($A9,Sample!$B$2:$F$29,4)</f>
        <v>7.7488120924858211E-2</v>
      </c>
      <c r="D9" s="145">
        <f>VLOOKUP($A9,Sample!$B$2:$F$29,5)</f>
        <v>4.8841754795365531E-2</v>
      </c>
      <c r="E9" s="138">
        <f>VLOOKUP($A9,Sample!$B$2:$F$29,2)</f>
        <v>6572</v>
      </c>
      <c r="F9" s="160">
        <f>E9*$K9</f>
        <v>42047.387755102041</v>
      </c>
      <c r="G9" s="30"/>
      <c r="H9" s="171">
        <f t="shared" si="0"/>
        <v>7.7488120924858211E-2</v>
      </c>
      <c r="I9" s="171">
        <f t="shared" si="0"/>
        <v>8.3969790629779037E-2</v>
      </c>
      <c r="J9" s="30"/>
      <c r="K9" s="32">
        <v>6.3979591836734695</v>
      </c>
      <c r="L9" s="30"/>
      <c r="M9" s="33">
        <v>0.95918367346938771</v>
      </c>
      <c r="N9" s="33">
        <v>4.0816326530612242E-2</v>
      </c>
      <c r="O9" s="30"/>
      <c r="P9" s="33">
        <v>7.1428571428571425E-2</v>
      </c>
      <c r="Q9" s="33">
        <v>7.1428571428571425E-2</v>
      </c>
      <c r="R9" s="33">
        <v>0.10204081632653061</v>
      </c>
      <c r="S9" s="33">
        <v>8.1632653061224483E-2</v>
      </c>
      <c r="T9" s="33">
        <v>6.1224489795918366E-2</v>
      </c>
      <c r="U9" s="30"/>
      <c r="V9" s="33">
        <v>0.98979591836734693</v>
      </c>
      <c r="W9" s="33">
        <v>0</v>
      </c>
      <c r="X9" s="33">
        <v>0</v>
      </c>
      <c r="Y9" s="33">
        <v>1.020408163265306E-2</v>
      </c>
      <c r="Z9" s="30"/>
      <c r="AA9" s="35">
        <v>0</v>
      </c>
      <c r="AB9" s="35">
        <v>0</v>
      </c>
      <c r="AC9" s="35">
        <v>0</v>
      </c>
      <c r="AD9" s="35">
        <v>0</v>
      </c>
      <c r="AE9" s="30"/>
      <c r="AF9" s="33">
        <v>0</v>
      </c>
      <c r="AG9" s="33">
        <v>0</v>
      </c>
      <c r="AH9" s="33">
        <v>0</v>
      </c>
      <c r="AI9" s="33">
        <v>0</v>
      </c>
      <c r="AJ9" s="33">
        <v>1.020408163265306E-2</v>
      </c>
      <c r="AK9" s="33">
        <v>0</v>
      </c>
      <c r="AL9" s="30"/>
      <c r="AM9" s="35">
        <v>0</v>
      </c>
      <c r="AN9" s="35">
        <v>0</v>
      </c>
      <c r="AO9" s="35">
        <v>0</v>
      </c>
      <c r="AP9" s="30"/>
      <c r="AQ9" s="33">
        <v>1.020408163265306E-2</v>
      </c>
      <c r="AR9" s="33">
        <v>0</v>
      </c>
      <c r="AS9" s="33">
        <v>0</v>
      </c>
      <c r="AT9" s="30"/>
      <c r="AU9" s="33">
        <v>0.7857142857142857</v>
      </c>
      <c r="AV9" s="33">
        <v>0.21428571428571427</v>
      </c>
      <c r="AW9" s="30"/>
      <c r="AX9" s="33">
        <v>0.41818181818181815</v>
      </c>
      <c r="AY9" s="33">
        <v>0.58181818181818179</v>
      </c>
      <c r="AZ9" s="30"/>
      <c r="BA9" s="33">
        <v>0.42857142857142855</v>
      </c>
      <c r="BB9" s="33">
        <v>0.5714285714285714</v>
      </c>
      <c r="BC9" s="30"/>
      <c r="BD9" s="32">
        <v>0.53846153846153844</v>
      </c>
      <c r="BE9" s="32">
        <v>0.38461538461538464</v>
      </c>
      <c r="BF9" s="32">
        <v>0.15384615384615385</v>
      </c>
      <c r="BG9" s="32">
        <v>7.6923076923076927E-2</v>
      </c>
      <c r="BH9" s="32">
        <v>7.6923076923076927E-2</v>
      </c>
      <c r="BI9" s="30"/>
      <c r="BJ9" s="34">
        <v>40.928571428571431</v>
      </c>
      <c r="BK9" s="30"/>
      <c r="BL9" s="33">
        <v>0</v>
      </c>
      <c r="BM9" s="33">
        <v>0.39795918367346939</v>
      </c>
      <c r="BN9" s="33">
        <v>0.54081632653061229</v>
      </c>
      <c r="BO9" s="33">
        <v>6.1224489795918366E-2</v>
      </c>
      <c r="BP9" s="30"/>
      <c r="BQ9" s="33">
        <v>7.1428571428571425E-2</v>
      </c>
      <c r="BR9" s="33">
        <v>0.9285714285714286</v>
      </c>
      <c r="BS9" s="30"/>
      <c r="BT9" s="33">
        <v>1.0204081632653062E-2</v>
      </c>
      <c r="BU9" s="33">
        <v>0.89795918367346939</v>
      </c>
      <c r="BV9" s="33">
        <v>0</v>
      </c>
      <c r="BW9" s="33">
        <v>2.0408163265306124E-2</v>
      </c>
      <c r="BX9" s="30"/>
      <c r="BY9" s="33">
        <v>0</v>
      </c>
      <c r="BZ9" s="33">
        <v>3.0612244897959179E-2</v>
      </c>
      <c r="CA9" s="33">
        <v>0</v>
      </c>
      <c r="CB9" s="33">
        <v>4.0816326530612242E-2</v>
      </c>
      <c r="CC9" s="30"/>
      <c r="CD9" s="33">
        <v>1</v>
      </c>
      <c r="CE9" s="33">
        <v>0</v>
      </c>
      <c r="CF9" s="32">
        <v>0</v>
      </c>
      <c r="CG9" s="32">
        <v>0</v>
      </c>
      <c r="CH9" s="191"/>
    </row>
    <row r="10" spans="1:153" s="36" customFormat="1" ht="20.25" customHeight="1" x14ac:dyDescent="0.4">
      <c r="A10" s="29" t="s">
        <v>108</v>
      </c>
      <c r="B10" s="30"/>
      <c r="C10" s="145">
        <f>VLOOKUP($A10,Sample!$B$2:$F$29,4)</f>
        <v>0.10819096129131148</v>
      </c>
      <c r="D10" s="145">
        <f>VLOOKUP($A10,Sample!$B$2:$F$29,5)</f>
        <v>6.8194148204849994E-2</v>
      </c>
      <c r="E10" s="138">
        <f>VLOOKUP($A10,Sample!$B$2:$F$29,2)</f>
        <v>9176</v>
      </c>
      <c r="F10" s="160">
        <f>E10*$K10</f>
        <v>53027.621052631577</v>
      </c>
      <c r="G10" s="30"/>
      <c r="H10" s="171">
        <f t="shared" si="0"/>
        <v>0.10819096129131148</v>
      </c>
      <c r="I10" s="171">
        <f t="shared" si="0"/>
        <v>0.10589761873719356</v>
      </c>
      <c r="J10" s="30"/>
      <c r="K10" s="32">
        <v>5.7789473684210524</v>
      </c>
      <c r="L10" s="30"/>
      <c r="M10" s="33">
        <v>0.9263157894736842</v>
      </c>
      <c r="N10" s="33">
        <v>7.3684210526315783E-2</v>
      </c>
      <c r="O10" s="30"/>
      <c r="P10" s="33">
        <v>3.1578947368421054E-2</v>
      </c>
      <c r="Q10" s="33">
        <v>2.1052631578947368E-2</v>
      </c>
      <c r="R10" s="33">
        <v>2.1052631578947368E-2</v>
      </c>
      <c r="S10" s="33">
        <v>2.1052631578947368E-2</v>
      </c>
      <c r="T10" s="33">
        <v>0</v>
      </c>
      <c r="U10" s="30"/>
      <c r="V10" s="33">
        <v>1</v>
      </c>
      <c r="W10" s="33">
        <v>0</v>
      </c>
      <c r="X10" s="33">
        <v>0</v>
      </c>
      <c r="Y10" s="33">
        <v>0</v>
      </c>
      <c r="Z10" s="30"/>
      <c r="AA10" s="35">
        <v>0</v>
      </c>
      <c r="AB10" s="35">
        <v>0</v>
      </c>
      <c r="AC10" s="35">
        <v>0</v>
      </c>
      <c r="AD10" s="35">
        <v>0</v>
      </c>
      <c r="AE10" s="30"/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0"/>
      <c r="AM10" s="35">
        <v>0</v>
      </c>
      <c r="AN10" s="35">
        <v>0</v>
      </c>
      <c r="AO10" s="35">
        <v>0</v>
      </c>
      <c r="AP10" s="30"/>
      <c r="AQ10" s="35">
        <v>0</v>
      </c>
      <c r="AR10" s="35">
        <v>0</v>
      </c>
      <c r="AS10" s="35">
        <v>0</v>
      </c>
      <c r="AT10" s="30"/>
      <c r="AU10" s="33">
        <v>0.77894736842105261</v>
      </c>
      <c r="AV10" s="33">
        <v>0.22105263157894736</v>
      </c>
      <c r="AW10" s="30"/>
      <c r="AX10" s="33">
        <v>0.49122807017543857</v>
      </c>
      <c r="AY10" s="33">
        <v>0.50877192982456143</v>
      </c>
      <c r="AZ10" s="30"/>
      <c r="BA10" s="33">
        <v>0.53703703703703709</v>
      </c>
      <c r="BB10" s="33">
        <v>0.46296296296296297</v>
      </c>
      <c r="BC10" s="30"/>
      <c r="BD10" s="32">
        <v>0.5714285714285714</v>
      </c>
      <c r="BE10" s="32">
        <v>0.6428571428571429</v>
      </c>
      <c r="BF10" s="32">
        <v>7.1428571428571425E-2</v>
      </c>
      <c r="BG10" s="32">
        <v>7.1428571428571425E-2</v>
      </c>
      <c r="BH10" s="32">
        <v>0.21428571428571427</v>
      </c>
      <c r="BI10" s="30"/>
      <c r="BJ10" s="34">
        <v>41.4</v>
      </c>
      <c r="BK10" s="30"/>
      <c r="BL10" s="33">
        <v>0</v>
      </c>
      <c r="BM10" s="33">
        <v>0.38947368421052631</v>
      </c>
      <c r="BN10" s="33">
        <v>0.56842105263157894</v>
      </c>
      <c r="BO10" s="33">
        <v>4.2105263157894736E-2</v>
      </c>
      <c r="BP10" s="30"/>
      <c r="BQ10" s="33">
        <v>6.3157894736842107E-2</v>
      </c>
      <c r="BR10" s="33">
        <v>0.93684210526315792</v>
      </c>
      <c r="BS10" s="30"/>
      <c r="BT10" s="33">
        <v>0</v>
      </c>
      <c r="BU10" s="33">
        <v>0.9263157894736842</v>
      </c>
      <c r="BV10" s="33">
        <v>0</v>
      </c>
      <c r="BW10" s="33">
        <v>1.0526315789473684E-2</v>
      </c>
      <c r="BX10" s="30"/>
      <c r="BY10" s="33">
        <v>0</v>
      </c>
      <c r="BZ10" s="33">
        <v>1.0526315789473684E-2</v>
      </c>
      <c r="CA10" s="33">
        <v>1.0526315789473684E-2</v>
      </c>
      <c r="CB10" s="33">
        <v>4.2105263157894736E-2</v>
      </c>
      <c r="CC10" s="30"/>
      <c r="CD10" s="33">
        <v>1</v>
      </c>
      <c r="CE10" s="33">
        <v>0</v>
      </c>
      <c r="CF10" s="32">
        <v>0</v>
      </c>
      <c r="CG10" s="32">
        <v>0</v>
      </c>
      <c r="CH10" s="191"/>
    </row>
    <row r="11" spans="1:153" s="42" customFormat="1" ht="7.5" customHeight="1" x14ac:dyDescent="0.4">
      <c r="A11" s="37"/>
      <c r="B11" s="38"/>
      <c r="C11" s="159"/>
      <c r="D11" s="159"/>
      <c r="E11" s="139"/>
      <c r="F11" s="161"/>
      <c r="G11" s="38"/>
      <c r="H11" s="39"/>
      <c r="I11" s="39"/>
      <c r="J11" s="38"/>
      <c r="K11" s="40"/>
      <c r="L11" s="38"/>
      <c r="M11" s="30"/>
      <c r="N11" s="30"/>
      <c r="O11" s="38"/>
      <c r="P11" s="30"/>
      <c r="Q11" s="30"/>
      <c r="R11" s="30"/>
      <c r="S11" s="30"/>
      <c r="T11" s="30"/>
      <c r="U11" s="38"/>
      <c r="V11" s="30"/>
      <c r="W11" s="30"/>
      <c r="X11" s="30"/>
      <c r="Y11" s="30"/>
      <c r="Z11" s="38"/>
      <c r="AA11" s="30"/>
      <c r="AB11" s="30"/>
      <c r="AC11" s="30"/>
      <c r="AD11" s="30"/>
      <c r="AE11" s="38"/>
      <c r="AL11" s="38"/>
      <c r="AP11" s="38"/>
      <c r="AQ11" s="30"/>
      <c r="AR11" s="30"/>
      <c r="AS11" s="30"/>
      <c r="AT11" s="38"/>
      <c r="AU11" s="30"/>
      <c r="AV11" s="30"/>
      <c r="AW11" s="38"/>
      <c r="AX11" s="30"/>
      <c r="AY11" s="30"/>
      <c r="AZ11" s="38"/>
      <c r="BA11" s="30"/>
      <c r="BB11" s="30"/>
      <c r="BC11" s="38"/>
      <c r="BD11" s="40"/>
      <c r="BE11" s="40"/>
      <c r="BF11" s="40"/>
      <c r="BG11" s="40"/>
      <c r="BH11" s="40"/>
      <c r="BI11" s="38"/>
      <c r="BJ11" s="41"/>
      <c r="BK11" s="38"/>
      <c r="BL11" s="30"/>
      <c r="BM11" s="30"/>
      <c r="BN11" s="30"/>
      <c r="BO11" s="30"/>
      <c r="BP11" s="38"/>
      <c r="BQ11" s="30"/>
      <c r="BR11" s="30"/>
      <c r="BS11" s="38"/>
      <c r="BT11" s="30"/>
      <c r="BU11" s="30"/>
      <c r="BV11" s="30"/>
      <c r="BW11" s="30"/>
      <c r="BX11" s="38"/>
      <c r="BY11" s="30"/>
      <c r="BZ11" s="30"/>
      <c r="CA11" s="30"/>
      <c r="CB11" s="30"/>
      <c r="CC11" s="38"/>
      <c r="CD11" s="30"/>
      <c r="CE11" s="30"/>
      <c r="CF11" s="40"/>
      <c r="CG11" s="40"/>
      <c r="CH11" s="193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</row>
    <row r="12" spans="1:153" s="36" customFormat="1" ht="20.25" customHeight="1" x14ac:dyDescent="0.4">
      <c r="A12" s="29" t="s">
        <v>459</v>
      </c>
      <c r="B12" s="30"/>
      <c r="C12" s="145">
        <f>VLOOKUP($A12,Sample!$B$2:$F$29,4)</f>
        <v>0.59415092246829593</v>
      </c>
      <c r="D12" s="145">
        <f>VLOOKUP($A12,Sample!$B$2:$F$29,5)</f>
        <v>0.11942894089493672</v>
      </c>
      <c r="E12" s="138">
        <f>VLOOKUP($A12,Sample!$B$2:$F$29,2)</f>
        <v>16070</v>
      </c>
      <c r="F12" s="160">
        <f>E12*$K12</f>
        <v>71980.208333333343</v>
      </c>
      <c r="G12" s="30"/>
      <c r="H12" s="31">
        <f>E12/SUM(E$12:E$15)</f>
        <v>0.59415092246829593</v>
      </c>
      <c r="I12" s="31">
        <f>F12/SUM(F$12:F$15)</f>
        <v>0.55823537871297779</v>
      </c>
      <c r="J12" s="30"/>
      <c r="K12" s="32">
        <v>4.479166666666667</v>
      </c>
      <c r="L12" s="30"/>
      <c r="M12" s="33">
        <v>0.94791666666666663</v>
      </c>
      <c r="N12" s="33">
        <v>5.2083333333333336E-2</v>
      </c>
      <c r="O12" s="30"/>
      <c r="P12" s="33">
        <v>0.14583333333333334</v>
      </c>
      <c r="Q12" s="33">
        <v>6.25E-2</v>
      </c>
      <c r="R12" s="33">
        <v>3.125E-2</v>
      </c>
      <c r="S12" s="33">
        <v>5.2083333333333336E-2</v>
      </c>
      <c r="T12" s="33">
        <v>5.2083333333333336E-2</v>
      </c>
      <c r="U12" s="30"/>
      <c r="V12" s="33">
        <v>0.76041666666666663</v>
      </c>
      <c r="W12" s="33">
        <v>0.125</v>
      </c>
      <c r="X12" s="33">
        <v>7.2916666666666671E-2</v>
      </c>
      <c r="Y12" s="33">
        <v>4.1666666666666664E-2</v>
      </c>
      <c r="Z12" s="30"/>
      <c r="AA12" s="33">
        <v>0</v>
      </c>
      <c r="AB12" s="33">
        <v>2.0833333333333332E-2</v>
      </c>
      <c r="AC12" s="33">
        <v>4.1666666666666664E-2</v>
      </c>
      <c r="AD12" s="33">
        <v>6.25E-2</v>
      </c>
      <c r="AE12" s="30"/>
      <c r="AF12" s="33">
        <v>2.0833333333333332E-2</v>
      </c>
      <c r="AG12" s="33">
        <v>0</v>
      </c>
      <c r="AH12" s="33">
        <v>2.0833333333333332E-2</v>
      </c>
      <c r="AI12" s="33">
        <v>0</v>
      </c>
      <c r="AJ12" s="33">
        <v>0</v>
      </c>
      <c r="AK12" s="33">
        <v>0</v>
      </c>
      <c r="AL12" s="30"/>
      <c r="AM12" s="33">
        <v>0</v>
      </c>
      <c r="AN12" s="33">
        <v>6.25E-2</v>
      </c>
      <c r="AO12" s="33">
        <v>1.0416666666666666E-2</v>
      </c>
      <c r="AP12" s="30"/>
      <c r="AQ12" s="33">
        <v>0.20833333333333334</v>
      </c>
      <c r="AR12" s="33">
        <v>1.9021739130434784E-2</v>
      </c>
      <c r="AS12" s="33">
        <v>0</v>
      </c>
      <c r="AT12" s="30"/>
      <c r="AU12" s="33">
        <v>0.78125</v>
      </c>
      <c r="AV12" s="33">
        <v>0.21875</v>
      </c>
      <c r="AW12" s="30"/>
      <c r="AX12" s="33">
        <v>0.6470588235294118</v>
      </c>
      <c r="AY12" s="33">
        <v>0.35294117647058826</v>
      </c>
      <c r="AZ12" s="30"/>
      <c r="BA12" s="33">
        <v>0.6</v>
      </c>
      <c r="BB12" s="33">
        <v>0.4</v>
      </c>
      <c r="BC12" s="30"/>
      <c r="BD12" s="32">
        <v>0.77777777777777779</v>
      </c>
      <c r="BE12" s="32">
        <v>0.1111111111111111</v>
      </c>
      <c r="BF12" s="32">
        <v>0.1111111111111111</v>
      </c>
      <c r="BG12" s="32">
        <v>0</v>
      </c>
      <c r="BH12" s="32">
        <v>0</v>
      </c>
      <c r="BI12" s="30"/>
      <c r="BJ12" s="34">
        <v>47.5625</v>
      </c>
      <c r="BK12" s="30"/>
      <c r="BL12" s="33">
        <v>0</v>
      </c>
      <c r="BM12" s="33">
        <v>0.20833333333333334</v>
      </c>
      <c r="BN12" s="33">
        <v>0.61458333333333337</v>
      </c>
      <c r="BO12" s="33">
        <v>0.17708333333333334</v>
      </c>
      <c r="BP12" s="30"/>
      <c r="BQ12" s="33">
        <v>0.15625</v>
      </c>
      <c r="BR12" s="33">
        <v>0.84375</v>
      </c>
      <c r="BS12" s="30"/>
      <c r="BT12" s="33">
        <v>0</v>
      </c>
      <c r="BU12" s="33">
        <v>0.77083333333333326</v>
      </c>
      <c r="BV12" s="33">
        <v>5.2083333333333329E-2</v>
      </c>
      <c r="BW12" s="33">
        <v>2.0833333333333332E-2</v>
      </c>
      <c r="BX12" s="30"/>
      <c r="BY12" s="33">
        <v>1.0416666666666666E-2</v>
      </c>
      <c r="BZ12" s="33">
        <v>0</v>
      </c>
      <c r="CA12" s="33">
        <v>2.0833333333333332E-2</v>
      </c>
      <c r="CB12" s="33">
        <v>0.125</v>
      </c>
      <c r="CC12" s="30"/>
      <c r="CD12" s="33">
        <v>0.9850746268656716</v>
      </c>
      <c r="CE12" s="33">
        <v>1.4925373134328358E-2</v>
      </c>
      <c r="CF12" s="32">
        <v>1.0416666666666666E-2</v>
      </c>
      <c r="CG12" s="32">
        <v>0</v>
      </c>
      <c r="CH12" s="191"/>
    </row>
    <row r="13" spans="1:153" s="36" customFormat="1" ht="20.25" customHeight="1" x14ac:dyDescent="0.4">
      <c r="A13" s="29" t="s">
        <v>460</v>
      </c>
      <c r="B13" s="30"/>
      <c r="C13" s="145">
        <f>VLOOKUP($A13,Sample!$B$2:$F$29,4)</f>
        <v>0.27322808444559471</v>
      </c>
      <c r="D13" s="145">
        <f>VLOOKUP($A13,Sample!$B$2:$F$29,5)</f>
        <v>5.4920962863321862E-2</v>
      </c>
      <c r="E13" s="138">
        <f>VLOOKUP($A13,Sample!$B$2:$F$29,2)</f>
        <v>7390</v>
      </c>
      <c r="F13" s="160">
        <f>E13*$K13</f>
        <v>38835.204081632648</v>
      </c>
      <c r="G13" s="30"/>
      <c r="H13" s="31">
        <f t="shared" ref="H13:I15" si="1">E13/SUM(E$12:E$15)</f>
        <v>0.27322808444559471</v>
      </c>
      <c r="I13" s="31">
        <f t="shared" si="1"/>
        <v>0.30118258004355564</v>
      </c>
      <c r="J13" s="30"/>
      <c r="K13" s="32">
        <v>5.2551020408163263</v>
      </c>
      <c r="L13" s="30"/>
      <c r="M13" s="33">
        <v>0.96938775510204078</v>
      </c>
      <c r="N13" s="33">
        <v>3.0612244897959183E-2</v>
      </c>
      <c r="O13" s="30"/>
      <c r="P13" s="33">
        <v>0.10204081632653061</v>
      </c>
      <c r="Q13" s="33">
        <v>4.0816326530612242E-2</v>
      </c>
      <c r="R13" s="33">
        <v>3.0612244897959183E-2</v>
      </c>
      <c r="S13" s="33">
        <v>3.0612244897959183E-2</v>
      </c>
      <c r="T13" s="33">
        <v>0</v>
      </c>
      <c r="U13" s="30"/>
      <c r="V13" s="33">
        <v>0.10204081632653061</v>
      </c>
      <c r="W13" s="33">
        <v>0.68367346938775508</v>
      </c>
      <c r="X13" s="33">
        <v>3.0612244897959183E-2</v>
      </c>
      <c r="Y13" s="33">
        <v>0.18367346938775511</v>
      </c>
      <c r="Z13" s="30"/>
      <c r="AA13" s="33">
        <v>5.10204081632653E-2</v>
      </c>
      <c r="AB13" s="33">
        <v>0.11224489795918367</v>
      </c>
      <c r="AC13" s="33">
        <v>0.26530612244897961</v>
      </c>
      <c r="AD13" s="33">
        <v>0.25510204081632654</v>
      </c>
      <c r="AE13" s="30"/>
      <c r="AF13" s="33">
        <v>0.18367346938775511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0"/>
      <c r="AM13" s="33">
        <v>0</v>
      </c>
      <c r="AN13" s="33">
        <v>3.0612244897959183E-2</v>
      </c>
      <c r="AO13" s="33">
        <v>0</v>
      </c>
      <c r="AP13" s="30"/>
      <c r="AQ13" s="33">
        <v>0.79591836734693877</v>
      </c>
      <c r="AR13" s="33">
        <v>6.2615955473098329E-3</v>
      </c>
      <c r="AS13" s="33">
        <v>3.0148423005565863E-3</v>
      </c>
      <c r="AT13" s="30"/>
      <c r="AU13" s="33">
        <v>0.86734693877551017</v>
      </c>
      <c r="AV13" s="33">
        <v>0.1326530612244898</v>
      </c>
      <c r="AW13" s="30"/>
      <c r="AX13" s="33">
        <v>0.92</v>
      </c>
      <c r="AY13" s="33">
        <v>0.08</v>
      </c>
      <c r="AZ13" s="30"/>
      <c r="BA13" s="33">
        <v>0.75510204081632648</v>
      </c>
      <c r="BB13" s="33">
        <v>0.24489795918367346</v>
      </c>
      <c r="BC13" s="30"/>
      <c r="BD13" s="32">
        <v>0.73684210526315785</v>
      </c>
      <c r="BE13" s="32">
        <v>0.26315789473684209</v>
      </c>
      <c r="BF13" s="32">
        <v>0</v>
      </c>
      <c r="BG13" s="32">
        <v>0.10526315789473684</v>
      </c>
      <c r="BH13" s="32">
        <v>5.2631578947368418E-2</v>
      </c>
      <c r="BI13" s="30"/>
      <c r="BJ13" s="34">
        <v>43.163265306122447</v>
      </c>
      <c r="BK13" s="30"/>
      <c r="BL13" s="33">
        <v>0</v>
      </c>
      <c r="BM13" s="33">
        <v>0.29591836734693877</v>
      </c>
      <c r="BN13" s="33">
        <v>0.61224489795918369</v>
      </c>
      <c r="BO13" s="33">
        <v>9.1836734693877556E-2</v>
      </c>
      <c r="BP13" s="30"/>
      <c r="BQ13" s="33">
        <v>8.1632653061224483E-2</v>
      </c>
      <c r="BR13" s="33">
        <v>0.91836734693877553</v>
      </c>
      <c r="BS13" s="30"/>
      <c r="BT13" s="33">
        <v>0</v>
      </c>
      <c r="BU13" s="33">
        <v>0.84693877551020413</v>
      </c>
      <c r="BV13" s="33">
        <v>6.1224489795918366E-2</v>
      </c>
      <c r="BW13" s="33">
        <v>1.0204081632653062E-2</v>
      </c>
      <c r="BX13" s="30"/>
      <c r="BY13" s="33">
        <v>0</v>
      </c>
      <c r="BZ13" s="33">
        <v>1.020408163265306E-2</v>
      </c>
      <c r="CA13" s="33">
        <v>0</v>
      </c>
      <c r="CB13" s="33">
        <v>7.1428571428571425E-2</v>
      </c>
      <c r="CC13" s="30"/>
      <c r="CD13" s="33">
        <v>0.98765432098765427</v>
      </c>
      <c r="CE13" s="33">
        <v>1.2345679012345678E-2</v>
      </c>
      <c r="CF13" s="32">
        <v>1.020408163265306E-2</v>
      </c>
      <c r="CG13" s="32">
        <v>0</v>
      </c>
      <c r="CH13" s="191"/>
    </row>
    <row r="14" spans="1:153" s="36" customFormat="1" ht="20.25" customHeight="1" x14ac:dyDescent="0.4">
      <c r="A14" s="29" t="s">
        <v>461</v>
      </c>
      <c r="B14" s="30"/>
      <c r="C14" s="145">
        <f>VLOOKUP($A14,Sample!$B$2:$F$29,4)</f>
        <v>8.5776611084408622E-2</v>
      </c>
      <c r="D14" s="145">
        <f>VLOOKUP($A14,Sample!$B$2:$F$29,5)</f>
        <v>1.7241763713519178E-2</v>
      </c>
      <c r="E14" s="138">
        <f>VLOOKUP($A14,Sample!$B$2:$F$29,2)</f>
        <v>2320</v>
      </c>
      <c r="F14" s="160">
        <f>E14*$K14</f>
        <v>11450.322580645161</v>
      </c>
      <c r="G14" s="30"/>
      <c r="H14" s="31">
        <f t="shared" si="1"/>
        <v>8.5776611084408622E-2</v>
      </c>
      <c r="I14" s="31">
        <f t="shared" si="1"/>
        <v>8.8801843037069256E-2</v>
      </c>
      <c r="J14" s="30"/>
      <c r="K14" s="32">
        <v>4.935483870967742</v>
      </c>
      <c r="L14" s="30"/>
      <c r="M14" s="33">
        <v>0.93548387096774188</v>
      </c>
      <c r="N14" s="33">
        <v>6.4516129032258063E-2</v>
      </c>
      <c r="O14" s="30"/>
      <c r="P14" s="33">
        <v>1.0752688172043012E-2</v>
      </c>
      <c r="Q14" s="33">
        <v>1.0752688172043012E-2</v>
      </c>
      <c r="R14" s="33">
        <v>0</v>
      </c>
      <c r="S14" s="33">
        <v>1.0752688172043012E-2</v>
      </c>
      <c r="T14" s="33">
        <v>0</v>
      </c>
      <c r="U14" s="30"/>
      <c r="V14" s="33">
        <v>0.11827956989247312</v>
      </c>
      <c r="W14" s="33">
        <v>0.4946236559139785</v>
      </c>
      <c r="X14" s="33">
        <v>1.0752688172043012E-2</v>
      </c>
      <c r="Y14" s="33">
        <v>0.37634408602150538</v>
      </c>
      <c r="Z14" s="30"/>
      <c r="AA14" s="33">
        <v>0</v>
      </c>
      <c r="AB14" s="33">
        <v>5.3763440860215055E-2</v>
      </c>
      <c r="AC14" s="33">
        <v>0.15053763440860216</v>
      </c>
      <c r="AD14" s="33">
        <v>0.29032258064516131</v>
      </c>
      <c r="AE14" s="30"/>
      <c r="AF14" s="33">
        <v>0.37634408602150538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0"/>
      <c r="AM14" s="33">
        <v>0</v>
      </c>
      <c r="AN14" s="33">
        <v>1.0752688172043012E-2</v>
      </c>
      <c r="AO14" s="33">
        <v>0</v>
      </c>
      <c r="AP14" s="30"/>
      <c r="AQ14" s="33">
        <v>0.87096774193548387</v>
      </c>
      <c r="AR14" s="33">
        <v>2.6226068712300032E-4</v>
      </c>
      <c r="AS14" s="33">
        <v>0</v>
      </c>
      <c r="AT14" s="30"/>
      <c r="AU14" s="33">
        <v>0.80645161290322576</v>
      </c>
      <c r="AV14" s="33">
        <v>0.19354838709677419</v>
      </c>
      <c r="AW14" s="30"/>
      <c r="AX14" s="33">
        <v>0.89230769230769236</v>
      </c>
      <c r="AY14" s="33">
        <v>0.1076923076923077</v>
      </c>
      <c r="AZ14" s="30"/>
      <c r="BA14" s="33">
        <v>0.88372093023255816</v>
      </c>
      <c r="BB14" s="33">
        <v>0.11627906976744186</v>
      </c>
      <c r="BC14" s="30"/>
      <c r="BD14" s="32">
        <v>0.81818181818181823</v>
      </c>
      <c r="BE14" s="32">
        <v>0.36363636363636365</v>
      </c>
      <c r="BF14" s="32">
        <v>0</v>
      </c>
      <c r="BG14" s="32">
        <v>0</v>
      </c>
      <c r="BH14" s="32">
        <v>0</v>
      </c>
      <c r="BI14" s="30"/>
      <c r="BJ14" s="34">
        <v>40.182795698924728</v>
      </c>
      <c r="BK14" s="30"/>
      <c r="BL14" s="33">
        <v>0</v>
      </c>
      <c r="BM14" s="33">
        <v>0.41935483870967744</v>
      </c>
      <c r="BN14" s="33">
        <v>0.5053763440860215</v>
      </c>
      <c r="BO14" s="33">
        <v>7.5268817204301078E-2</v>
      </c>
      <c r="BP14" s="30"/>
      <c r="BQ14" s="33">
        <v>8.6021505376344093E-2</v>
      </c>
      <c r="BR14" s="33">
        <v>0.91397849462365588</v>
      </c>
      <c r="BS14" s="30"/>
      <c r="BT14" s="33">
        <v>0</v>
      </c>
      <c r="BU14" s="33">
        <v>0.91397849462365588</v>
      </c>
      <c r="BV14" s="33">
        <v>0</v>
      </c>
      <c r="BW14" s="33">
        <v>0</v>
      </c>
      <c r="BX14" s="30"/>
      <c r="BY14" s="33">
        <v>0</v>
      </c>
      <c r="BZ14" s="33">
        <v>2.1505376344086023E-2</v>
      </c>
      <c r="CA14" s="33">
        <v>0</v>
      </c>
      <c r="CB14" s="33">
        <v>6.4516129032258063E-2</v>
      </c>
      <c r="CC14" s="30"/>
      <c r="CD14" s="33">
        <v>0.9882352941176471</v>
      </c>
      <c r="CE14" s="33">
        <v>1.1764705882352941E-2</v>
      </c>
      <c r="CF14" s="32">
        <v>2.1505376344086023E-2</v>
      </c>
      <c r="CG14" s="32">
        <v>0</v>
      </c>
      <c r="CH14" s="191"/>
    </row>
    <row r="15" spans="1:153" s="36" customFormat="1" ht="20.25" customHeight="1" x14ac:dyDescent="0.4">
      <c r="A15" s="29" t="s">
        <v>462</v>
      </c>
      <c r="B15" s="30"/>
      <c r="C15" s="145">
        <f>VLOOKUP($A15,Sample!$B$2:$F$29,4)</f>
        <v>4.6844382001700741E-2</v>
      </c>
      <c r="D15" s="145">
        <f>VLOOKUP($A15,Sample!$B$2:$F$29,5)</f>
        <v>9.4160838900986202E-3</v>
      </c>
      <c r="E15" s="138">
        <f>VLOOKUP($A15,Sample!$B$2:$F$29,2)</f>
        <v>1267</v>
      </c>
      <c r="F15" s="160">
        <f>E15*$K15</f>
        <v>6676.6629213483147</v>
      </c>
      <c r="G15" s="30"/>
      <c r="H15" s="31">
        <f t="shared" si="1"/>
        <v>4.6844382001700741E-2</v>
      </c>
      <c r="I15" s="31">
        <f t="shared" si="1"/>
        <v>5.1780198206397322E-2</v>
      </c>
      <c r="J15" s="30"/>
      <c r="K15" s="32">
        <v>5.2696629213483144</v>
      </c>
      <c r="L15" s="30"/>
      <c r="M15" s="33">
        <v>0.8314606741573034</v>
      </c>
      <c r="N15" s="33">
        <v>0.16853932584269662</v>
      </c>
      <c r="O15" s="30"/>
      <c r="P15" s="33">
        <v>2.247191011235955E-2</v>
      </c>
      <c r="Q15" s="33">
        <v>0.29213483146067415</v>
      </c>
      <c r="R15" s="33">
        <v>0.24719101123595505</v>
      </c>
      <c r="S15" s="33">
        <v>0.24719101123595505</v>
      </c>
      <c r="T15" s="33">
        <v>3.3707865168539325E-2</v>
      </c>
      <c r="U15" s="30"/>
      <c r="V15" s="33">
        <v>0.12359550561797752</v>
      </c>
      <c r="W15" s="33">
        <v>0.33707865168539325</v>
      </c>
      <c r="X15" s="33">
        <v>0.12359550561797752</v>
      </c>
      <c r="Y15" s="33">
        <v>0.4157303370786517</v>
      </c>
      <c r="Z15" s="30"/>
      <c r="AA15" s="33">
        <v>0</v>
      </c>
      <c r="AB15" s="33">
        <v>2.247191011235955E-2</v>
      </c>
      <c r="AC15" s="33">
        <v>0.1348314606741573</v>
      </c>
      <c r="AD15" s="33">
        <v>0.1797752808988764</v>
      </c>
      <c r="AE15" s="30"/>
      <c r="AF15" s="33">
        <v>0.20224719101123598</v>
      </c>
      <c r="AG15" s="33">
        <v>0</v>
      </c>
      <c r="AH15" s="33">
        <v>0.15730337078651688</v>
      </c>
      <c r="AI15" s="33">
        <v>5.6179775280898882E-2</v>
      </c>
      <c r="AJ15" s="33">
        <v>0</v>
      </c>
      <c r="AK15" s="33">
        <v>0</v>
      </c>
      <c r="AL15" s="30"/>
      <c r="AM15" s="33">
        <v>0</v>
      </c>
      <c r="AN15" s="33">
        <v>0.12359550561797752</v>
      </c>
      <c r="AO15" s="33">
        <v>0</v>
      </c>
      <c r="AP15" s="30"/>
      <c r="AQ15" s="33">
        <v>0.6067415730337079</v>
      </c>
      <c r="AR15" s="33">
        <v>6.3382310573321804E-2</v>
      </c>
      <c r="AS15" s="33">
        <v>2.765773552290406E-2</v>
      </c>
      <c r="AT15" s="30"/>
      <c r="AU15" s="33">
        <v>0.8089887640449438</v>
      </c>
      <c r="AV15" s="33">
        <v>0.19101123595505617</v>
      </c>
      <c r="AW15" s="30"/>
      <c r="AX15" s="33">
        <v>0.55932203389830504</v>
      </c>
      <c r="AY15" s="33">
        <v>0.44067796610169491</v>
      </c>
      <c r="AZ15" s="30"/>
      <c r="BA15" s="33">
        <v>0.55555555555555558</v>
      </c>
      <c r="BB15" s="33">
        <v>0.44444444444444442</v>
      </c>
      <c r="BC15" s="30"/>
      <c r="BD15" s="32">
        <v>0.5714285714285714</v>
      </c>
      <c r="BE15" s="32">
        <v>0.2857142857142857</v>
      </c>
      <c r="BF15" s="32">
        <v>0.2857142857142857</v>
      </c>
      <c r="BG15" s="32">
        <v>0</v>
      </c>
      <c r="BH15" s="32">
        <v>0</v>
      </c>
      <c r="BI15" s="30"/>
      <c r="BJ15" s="34">
        <v>38.898876404494381</v>
      </c>
      <c r="BK15" s="30"/>
      <c r="BL15" s="33">
        <v>0</v>
      </c>
      <c r="BM15" s="33">
        <v>0.47191011235955055</v>
      </c>
      <c r="BN15" s="33">
        <v>0.4943820224719101</v>
      </c>
      <c r="BO15" s="33">
        <v>3.3707865168539325E-2</v>
      </c>
      <c r="BP15" s="30"/>
      <c r="BQ15" s="33">
        <v>5.6179775280898875E-2</v>
      </c>
      <c r="BR15" s="33">
        <v>0.9438202247191011</v>
      </c>
      <c r="BS15" s="30"/>
      <c r="BT15" s="33">
        <v>0</v>
      </c>
      <c r="BU15" s="33">
        <v>0.92134831460674149</v>
      </c>
      <c r="BV15" s="33">
        <v>1.1235955056179775E-2</v>
      </c>
      <c r="BW15" s="33">
        <v>1.1235955056179775E-2</v>
      </c>
      <c r="BX15" s="30"/>
      <c r="BY15" s="33">
        <v>0</v>
      </c>
      <c r="BZ15" s="33">
        <v>1.1235955056179775E-2</v>
      </c>
      <c r="CA15" s="33">
        <v>1.1235955056179775E-2</v>
      </c>
      <c r="CB15" s="33">
        <v>3.3707865168539325E-2</v>
      </c>
      <c r="CC15" s="30"/>
      <c r="CD15" s="33">
        <v>0.98701298701298701</v>
      </c>
      <c r="CE15" s="33">
        <v>1.2987012987012988E-2</v>
      </c>
      <c r="CF15" s="32">
        <v>0</v>
      </c>
      <c r="CG15" s="32">
        <v>1.1235955056179775E-2</v>
      </c>
      <c r="CH15" s="191"/>
    </row>
    <row r="16" spans="1:153" s="42" customFormat="1" ht="7.5" customHeight="1" x14ac:dyDescent="0.4">
      <c r="A16" s="37"/>
      <c r="B16" s="38"/>
      <c r="C16" s="159"/>
      <c r="D16" s="159"/>
      <c r="E16" s="139"/>
      <c r="F16" s="161"/>
      <c r="G16" s="38"/>
      <c r="H16" s="39"/>
      <c r="I16" s="39"/>
      <c r="J16" s="38"/>
      <c r="K16" s="40"/>
      <c r="L16" s="38"/>
      <c r="M16" s="30"/>
      <c r="N16" s="30"/>
      <c r="O16" s="38"/>
      <c r="P16" s="30"/>
      <c r="Q16" s="30"/>
      <c r="R16" s="30"/>
      <c r="S16" s="30"/>
      <c r="T16" s="30"/>
      <c r="U16" s="38"/>
      <c r="V16" s="30"/>
      <c r="W16" s="30"/>
      <c r="X16" s="30"/>
      <c r="Y16" s="30"/>
      <c r="Z16" s="38"/>
      <c r="AA16" s="30"/>
      <c r="AB16" s="30"/>
      <c r="AC16" s="30"/>
      <c r="AD16" s="30"/>
      <c r="AE16" s="38"/>
      <c r="AL16" s="38"/>
      <c r="AP16" s="38"/>
      <c r="AQ16" s="30"/>
      <c r="AR16" s="30"/>
      <c r="AS16" s="30"/>
      <c r="AT16" s="38"/>
      <c r="AU16" s="30"/>
      <c r="AV16" s="30"/>
      <c r="AW16" s="38"/>
      <c r="AX16" s="30"/>
      <c r="AY16" s="30"/>
      <c r="AZ16" s="38"/>
      <c r="BA16" s="30"/>
      <c r="BB16" s="30"/>
      <c r="BC16" s="38"/>
      <c r="BD16" s="40"/>
      <c r="BE16" s="40"/>
      <c r="BF16" s="40"/>
      <c r="BG16" s="40"/>
      <c r="BH16" s="40"/>
      <c r="BI16" s="38"/>
      <c r="BJ16" s="41"/>
      <c r="BK16" s="38"/>
      <c r="BL16" s="30"/>
      <c r="BM16" s="30"/>
      <c r="BN16" s="30"/>
      <c r="BO16" s="30"/>
      <c r="BP16" s="38"/>
      <c r="BQ16" s="30"/>
      <c r="BR16" s="30"/>
      <c r="BS16" s="38"/>
      <c r="BT16" s="30"/>
      <c r="BU16" s="30"/>
      <c r="BV16" s="30"/>
      <c r="BW16" s="30"/>
      <c r="BX16" s="38"/>
      <c r="BY16" s="30"/>
      <c r="BZ16" s="30"/>
      <c r="CA16" s="30"/>
      <c r="CB16" s="30"/>
      <c r="CC16" s="38"/>
      <c r="CD16" s="30"/>
      <c r="CE16" s="30"/>
      <c r="CF16" s="40"/>
      <c r="CG16" s="40"/>
      <c r="CH16" s="193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</row>
    <row r="17" spans="1:153" s="36" customFormat="1" ht="20.25" customHeight="1" x14ac:dyDescent="0.4">
      <c r="A17" s="29" t="s">
        <v>463</v>
      </c>
      <c r="B17" s="30"/>
      <c r="C17" s="145">
        <f>VLOOKUP($A17,Sample!$B$2:$F$29,4)</f>
        <v>6.8731550425166323E-3</v>
      </c>
      <c r="D17" s="145">
        <f>VLOOKUP($A17,Sample!$B$2:$F$29,5)</f>
        <v>1.1593599738400826E-3</v>
      </c>
      <c r="E17" s="138">
        <f>VLOOKUP($A17,Sample!$B$2:$F$29,2)</f>
        <v>156</v>
      </c>
      <c r="F17" s="160">
        <f t="shared" ref="F17:F24" si="2">E17*$K17</f>
        <v>782.68965517241384</v>
      </c>
      <c r="G17" s="30"/>
      <c r="H17" s="31">
        <f>E17/SUM(E$17:E$27)</f>
        <v>6.8731550425166323E-3</v>
      </c>
      <c r="I17" s="31">
        <f>F17/SUM(F$17:F$27)</f>
        <v>5.6053960743793962E-3</v>
      </c>
      <c r="J17" s="30"/>
      <c r="K17" s="32">
        <v>5.0172413793103452</v>
      </c>
      <c r="L17" s="30"/>
      <c r="M17" s="33">
        <v>0.74137931034482762</v>
      </c>
      <c r="N17" s="33">
        <v>0.25862068965517243</v>
      </c>
      <c r="O17" s="30"/>
      <c r="P17" s="33">
        <v>0.1206896551724138</v>
      </c>
      <c r="Q17" s="33">
        <v>0.56896551724137934</v>
      </c>
      <c r="R17" s="33">
        <v>0.56896551724137934</v>
      </c>
      <c r="S17" s="33">
        <v>0.62068965517241381</v>
      </c>
      <c r="T17" s="33">
        <v>3.4482758620689655E-2</v>
      </c>
      <c r="U17" s="30"/>
      <c r="V17" s="33">
        <v>0.13793103448275862</v>
      </c>
      <c r="W17" s="33">
        <v>0</v>
      </c>
      <c r="X17" s="33">
        <v>0.7068965517241379</v>
      </c>
      <c r="Y17" s="33">
        <v>0.15517241379310345</v>
      </c>
      <c r="Z17" s="30"/>
      <c r="AA17" s="35">
        <v>0</v>
      </c>
      <c r="AB17" s="35">
        <v>0</v>
      </c>
      <c r="AC17" s="35">
        <v>0</v>
      </c>
      <c r="AD17" s="35">
        <v>0</v>
      </c>
      <c r="AE17" s="30"/>
      <c r="AF17" s="33">
        <v>0</v>
      </c>
      <c r="AG17" s="33">
        <v>0</v>
      </c>
      <c r="AH17" s="33">
        <v>0.15517241379310345</v>
      </c>
      <c r="AI17" s="33">
        <v>0</v>
      </c>
      <c r="AJ17" s="33">
        <v>0</v>
      </c>
      <c r="AK17" s="33">
        <v>0</v>
      </c>
      <c r="AL17" s="30"/>
      <c r="AM17" s="33">
        <v>0</v>
      </c>
      <c r="AN17" s="33">
        <v>0.7068965517241379</v>
      </c>
      <c r="AO17" s="33">
        <v>0</v>
      </c>
      <c r="AP17" s="30"/>
      <c r="AQ17" s="33">
        <v>0.46551724137931033</v>
      </c>
      <c r="AR17" s="33">
        <v>0.65034482758620693</v>
      </c>
      <c r="AS17" s="33">
        <v>0</v>
      </c>
      <c r="AT17" s="30"/>
      <c r="AU17" s="33">
        <v>0.46551724137931033</v>
      </c>
      <c r="AV17" s="33">
        <v>0.53448275862068961</v>
      </c>
      <c r="AW17" s="30"/>
      <c r="AX17" s="33">
        <v>0.46875</v>
      </c>
      <c r="AY17" s="33">
        <v>0.53125</v>
      </c>
      <c r="AZ17" s="30"/>
      <c r="BA17" s="33">
        <v>0.5714285714285714</v>
      </c>
      <c r="BB17" s="33">
        <v>0.42857142857142855</v>
      </c>
      <c r="BC17" s="30"/>
      <c r="BD17" s="32">
        <v>0.5</v>
      </c>
      <c r="BE17" s="32">
        <v>0.2</v>
      </c>
      <c r="BF17" s="32">
        <v>0.2</v>
      </c>
      <c r="BG17" s="32">
        <v>0.1</v>
      </c>
      <c r="BH17" s="32">
        <v>0.1</v>
      </c>
      <c r="BI17" s="30"/>
      <c r="BJ17" s="34">
        <v>37.46551724137931</v>
      </c>
      <c r="BK17" s="30"/>
      <c r="BL17" s="33">
        <v>0</v>
      </c>
      <c r="BM17" s="33">
        <v>0.48275862068965519</v>
      </c>
      <c r="BN17" s="33">
        <v>0.46551724137931033</v>
      </c>
      <c r="BO17" s="33">
        <v>5.1724137931034482E-2</v>
      </c>
      <c r="BP17" s="30"/>
      <c r="BQ17" s="33">
        <v>0.10344827586206896</v>
      </c>
      <c r="BR17" s="33">
        <v>0.89655172413793105</v>
      </c>
      <c r="BS17" s="30"/>
      <c r="BT17" s="33">
        <v>0</v>
      </c>
      <c r="BU17" s="33">
        <v>0.86206896551724144</v>
      </c>
      <c r="BV17" s="33">
        <v>0</v>
      </c>
      <c r="BW17" s="33">
        <v>3.4482758620689655E-2</v>
      </c>
      <c r="BX17" s="30"/>
      <c r="BY17" s="33">
        <v>0</v>
      </c>
      <c r="BZ17" s="33">
        <v>8.6206896551724144E-2</v>
      </c>
      <c r="CA17" s="33">
        <v>0</v>
      </c>
      <c r="CB17" s="33">
        <v>1.7241379310344827E-2</v>
      </c>
      <c r="CC17" s="30"/>
      <c r="CD17" s="33">
        <v>1</v>
      </c>
      <c r="CE17" s="33">
        <v>0</v>
      </c>
      <c r="CF17" s="32">
        <v>0</v>
      </c>
      <c r="CG17" s="32">
        <v>0</v>
      </c>
      <c r="CH17" s="191"/>
    </row>
    <row r="18" spans="1:153" s="36" customFormat="1" ht="20.25" customHeight="1" x14ac:dyDescent="0.4">
      <c r="A18" s="29" t="s">
        <v>464</v>
      </c>
      <c r="B18" s="30"/>
      <c r="C18" s="145">
        <f>VLOOKUP($A18,Sample!$B$2:$F$29,4)</f>
        <v>2.2029343084989206E-3</v>
      </c>
      <c r="D18" s="145">
        <f>VLOOKUP($A18,Sample!$B$2:$F$29,5)</f>
        <v>3.715897352051547E-4</v>
      </c>
      <c r="E18" s="138">
        <f>VLOOKUP($A18,Sample!$B$2:$F$29,2)</f>
        <v>50</v>
      </c>
      <c r="F18" s="160">
        <f t="shared" si="2"/>
        <v>252.94117647058823</v>
      </c>
      <c r="G18" s="30"/>
      <c r="H18" s="31">
        <f t="shared" ref="H18:I27" si="3">E18/SUM(E$17:E$27)</f>
        <v>2.2029343084989206E-3</v>
      </c>
      <c r="I18" s="31">
        <f t="shared" si="3"/>
        <v>1.8114912702210369E-3</v>
      </c>
      <c r="J18" s="30"/>
      <c r="K18" s="32">
        <v>5.0588235294117645</v>
      </c>
      <c r="L18" s="30"/>
      <c r="M18" s="33">
        <v>0.97058823529411764</v>
      </c>
      <c r="N18" s="33">
        <v>2.9411764705882353E-2</v>
      </c>
      <c r="O18" s="30"/>
      <c r="P18" s="33">
        <v>0.20588235294117646</v>
      </c>
      <c r="Q18" s="33">
        <v>0.6470588235294118</v>
      </c>
      <c r="R18" s="33">
        <v>0.6470588235294118</v>
      </c>
      <c r="S18" s="33">
        <v>0.67647058823529416</v>
      </c>
      <c r="T18" s="33">
        <v>5.8823529411764705E-2</v>
      </c>
      <c r="U18" s="30"/>
      <c r="V18" s="33">
        <v>0.11764705882352941</v>
      </c>
      <c r="W18" s="33">
        <v>5.8823529411764705E-2</v>
      </c>
      <c r="X18" s="33">
        <v>0.52941176470588236</v>
      </c>
      <c r="Y18" s="33">
        <v>0.29411764705882354</v>
      </c>
      <c r="Z18" s="30"/>
      <c r="AA18" s="33">
        <v>0</v>
      </c>
      <c r="AB18" s="33">
        <v>5.8823529411764705E-2</v>
      </c>
      <c r="AC18" s="33">
        <v>0</v>
      </c>
      <c r="AD18" s="33">
        <v>0</v>
      </c>
      <c r="AE18" s="30"/>
      <c r="AF18" s="33">
        <v>0</v>
      </c>
      <c r="AG18" s="33">
        <v>0</v>
      </c>
      <c r="AH18" s="33">
        <v>0.26470588235294118</v>
      </c>
      <c r="AI18" s="33">
        <v>0</v>
      </c>
      <c r="AJ18" s="33">
        <v>2.9411764705882356E-2</v>
      </c>
      <c r="AK18" s="33">
        <v>0</v>
      </c>
      <c r="AL18" s="30"/>
      <c r="AM18" s="33">
        <v>0</v>
      </c>
      <c r="AN18" s="33">
        <v>0.52941176470588236</v>
      </c>
      <c r="AO18" s="33">
        <v>0</v>
      </c>
      <c r="AP18" s="30"/>
      <c r="AQ18" s="33">
        <v>0.47058823529411764</v>
      </c>
      <c r="AR18" s="33">
        <v>0.49411764705882355</v>
      </c>
      <c r="AS18" s="33">
        <v>0</v>
      </c>
      <c r="AT18" s="30"/>
      <c r="AU18" s="33">
        <v>0.55882352941176472</v>
      </c>
      <c r="AV18" s="33">
        <v>0.44117647058823528</v>
      </c>
      <c r="AW18" s="30"/>
      <c r="AX18" s="33">
        <v>0.44444444444444442</v>
      </c>
      <c r="AY18" s="33">
        <v>0.55555555555555558</v>
      </c>
      <c r="AZ18" s="30"/>
      <c r="BA18" s="33">
        <v>0.53846153846153844</v>
      </c>
      <c r="BB18" s="33">
        <v>0.46153846153846156</v>
      </c>
      <c r="BC18" s="30"/>
      <c r="BD18" s="32">
        <v>1</v>
      </c>
      <c r="BE18" s="32">
        <v>0</v>
      </c>
      <c r="BF18" s="32">
        <v>0</v>
      </c>
      <c r="BG18" s="32">
        <v>0</v>
      </c>
      <c r="BH18" s="32">
        <v>0</v>
      </c>
      <c r="BI18" s="30"/>
      <c r="BJ18" s="34">
        <v>36.5</v>
      </c>
      <c r="BK18" s="30"/>
      <c r="BL18" s="33">
        <v>0</v>
      </c>
      <c r="BM18" s="33">
        <v>0.55882352941176472</v>
      </c>
      <c r="BN18" s="33">
        <v>0.41176470588235292</v>
      </c>
      <c r="BO18" s="33">
        <v>2.9411764705882353E-2</v>
      </c>
      <c r="BP18" s="30"/>
      <c r="BQ18" s="33">
        <v>5.8823529411764705E-2</v>
      </c>
      <c r="BR18" s="33">
        <v>0.94117647058823528</v>
      </c>
      <c r="BS18" s="30"/>
      <c r="BT18" s="33">
        <v>0</v>
      </c>
      <c r="BU18" s="33">
        <v>0.91176470588235292</v>
      </c>
      <c r="BV18" s="33">
        <v>2.9411764705882353E-2</v>
      </c>
      <c r="BW18" s="33">
        <v>0</v>
      </c>
      <c r="BX18" s="30"/>
      <c r="BY18" s="33">
        <v>0</v>
      </c>
      <c r="BZ18" s="33">
        <v>2.9411764705882353E-2</v>
      </c>
      <c r="CA18" s="33">
        <v>0</v>
      </c>
      <c r="CB18" s="33">
        <v>2.9411764705882353E-2</v>
      </c>
      <c r="CC18" s="30"/>
      <c r="CD18" s="33">
        <v>0.93548387096774188</v>
      </c>
      <c r="CE18" s="33">
        <v>6.4516129032258063E-2</v>
      </c>
      <c r="CF18" s="32">
        <v>5.8823529411764705E-2</v>
      </c>
      <c r="CG18" s="32">
        <v>0</v>
      </c>
      <c r="CH18" s="191"/>
    </row>
    <row r="19" spans="1:153" s="36" customFormat="1" ht="20.25" customHeight="1" x14ac:dyDescent="0.4">
      <c r="A19" s="29" t="s">
        <v>465</v>
      </c>
      <c r="B19" s="30"/>
      <c r="C19" s="145">
        <f>VLOOKUP($A19,Sample!$B$2:$F$29,4)</f>
        <v>5.5513944574172795E-2</v>
      </c>
      <c r="D19" s="145">
        <f>VLOOKUP($A19,Sample!$B$2:$F$29,5)</f>
        <v>9.3640613271698987E-3</v>
      </c>
      <c r="E19" s="138">
        <f>VLOOKUP($A19,Sample!$B$2:$F$29,2)</f>
        <v>1260</v>
      </c>
      <c r="F19" s="160">
        <f t="shared" si="2"/>
        <v>6972</v>
      </c>
      <c r="G19" s="30"/>
      <c r="H19" s="31">
        <f t="shared" si="3"/>
        <v>5.5513944574172795E-2</v>
      </c>
      <c r="I19" s="31">
        <f t="shared" si="3"/>
        <v>4.9931439839925158E-2</v>
      </c>
      <c r="J19" s="30"/>
      <c r="K19" s="32">
        <v>5.5333333333333332</v>
      </c>
      <c r="L19" s="30"/>
      <c r="M19" s="33">
        <v>0.81111111111111112</v>
      </c>
      <c r="N19" s="33">
        <v>0.18888888888888888</v>
      </c>
      <c r="O19" s="30"/>
      <c r="P19" s="33">
        <v>0.1</v>
      </c>
      <c r="Q19" s="33">
        <v>0.27777777777777779</v>
      </c>
      <c r="R19" s="33">
        <v>0.36666666666666664</v>
      </c>
      <c r="S19" s="33">
        <v>0.31111111111111112</v>
      </c>
      <c r="T19" s="33">
        <v>4.4444444444444446E-2</v>
      </c>
      <c r="U19" s="30"/>
      <c r="V19" s="33">
        <v>0.17777777777777778</v>
      </c>
      <c r="W19" s="33">
        <v>5.5555555555555552E-2</v>
      </c>
      <c r="X19" s="33">
        <v>0.66666666666666663</v>
      </c>
      <c r="Y19" s="33">
        <v>0.1</v>
      </c>
      <c r="Z19" s="30"/>
      <c r="AA19" s="33">
        <v>1.1111111111111112E-2</v>
      </c>
      <c r="AB19" s="33">
        <v>1.1111111111111112E-2</v>
      </c>
      <c r="AC19" s="33">
        <v>1.1111111111111112E-2</v>
      </c>
      <c r="AD19" s="33">
        <v>2.2222222222222223E-2</v>
      </c>
      <c r="AE19" s="30"/>
      <c r="AF19" s="33">
        <v>0</v>
      </c>
      <c r="AG19" s="33">
        <v>0</v>
      </c>
      <c r="AH19" s="33">
        <v>0.1</v>
      </c>
      <c r="AI19" s="33">
        <v>0</v>
      </c>
      <c r="AJ19" s="33">
        <v>0</v>
      </c>
      <c r="AK19" s="33">
        <v>0</v>
      </c>
      <c r="AL19" s="30"/>
      <c r="AM19" s="33">
        <v>0</v>
      </c>
      <c r="AN19" s="33">
        <v>0.66666666666666663</v>
      </c>
      <c r="AO19" s="33">
        <v>0</v>
      </c>
      <c r="AP19" s="30"/>
      <c r="AQ19" s="33">
        <v>0.56666666666666665</v>
      </c>
      <c r="AR19" s="33">
        <v>0.37837837837837834</v>
      </c>
      <c r="AS19" s="33">
        <v>2.1021021021021019E-2</v>
      </c>
      <c r="AT19" s="30"/>
      <c r="AU19" s="33">
        <v>0.3</v>
      </c>
      <c r="AV19" s="33">
        <v>0.7</v>
      </c>
      <c r="AW19" s="30"/>
      <c r="AX19" s="33">
        <v>0.40579710144927539</v>
      </c>
      <c r="AY19" s="33">
        <v>0.59420289855072461</v>
      </c>
      <c r="AZ19" s="30"/>
      <c r="BA19" s="33">
        <v>0.40476190476190477</v>
      </c>
      <c r="BB19" s="33">
        <v>0.59523809523809523</v>
      </c>
      <c r="BC19" s="30"/>
      <c r="BD19" s="32">
        <v>0.2857142857142857</v>
      </c>
      <c r="BE19" s="32">
        <v>0.14285714285714285</v>
      </c>
      <c r="BF19" s="32">
        <v>0.14285714285714285</v>
      </c>
      <c r="BG19" s="32">
        <v>0.23809523809523808</v>
      </c>
      <c r="BH19" s="32">
        <v>0.33333333333333331</v>
      </c>
      <c r="BI19" s="30"/>
      <c r="BJ19" s="34">
        <v>38.477777777777774</v>
      </c>
      <c r="BK19" s="30"/>
      <c r="BL19" s="33">
        <v>2.2222222222222223E-2</v>
      </c>
      <c r="BM19" s="33">
        <v>0.48888888888888887</v>
      </c>
      <c r="BN19" s="33">
        <v>0.42222222222222222</v>
      </c>
      <c r="BO19" s="33">
        <v>6.6666666666666666E-2</v>
      </c>
      <c r="BP19" s="30"/>
      <c r="BQ19" s="33">
        <v>4.4444444444444446E-2</v>
      </c>
      <c r="BR19" s="33">
        <v>0.9555555555555556</v>
      </c>
      <c r="BS19" s="30"/>
      <c r="BT19" s="33">
        <v>1.1111111111111112E-2</v>
      </c>
      <c r="BU19" s="33">
        <v>0.9111111111111112</v>
      </c>
      <c r="BV19" s="33">
        <v>2.2222222222222223E-2</v>
      </c>
      <c r="BW19" s="33">
        <v>1.1111111111111112E-2</v>
      </c>
      <c r="BX19" s="30"/>
      <c r="BY19" s="33">
        <v>0</v>
      </c>
      <c r="BZ19" s="33">
        <v>2.2222222222222223E-2</v>
      </c>
      <c r="CA19" s="33">
        <v>0</v>
      </c>
      <c r="CB19" s="33">
        <v>2.2222222222222223E-2</v>
      </c>
      <c r="CC19" s="30"/>
      <c r="CD19" s="33">
        <v>0.88461538461538458</v>
      </c>
      <c r="CE19" s="33">
        <v>0.11538461538461539</v>
      </c>
      <c r="CF19" s="32">
        <v>4.4444444444444446E-2</v>
      </c>
      <c r="CG19" s="32">
        <v>6.6666666666666666E-2</v>
      </c>
      <c r="CH19" s="191"/>
    </row>
    <row r="20" spans="1:153" s="36" customFormat="1" ht="20.25" customHeight="1" x14ac:dyDescent="0.4">
      <c r="A20" s="29" t="s">
        <v>466</v>
      </c>
      <c r="B20" s="30"/>
      <c r="C20" s="145">
        <f>VLOOKUP($A20,Sample!$B$2:$F$29,4)</f>
        <v>7.8865048244261354E-2</v>
      </c>
      <c r="D20" s="145">
        <f>VLOOKUP($A20,Sample!$B$2:$F$29,5)</f>
        <v>1.3302912520344538E-2</v>
      </c>
      <c r="E20" s="138">
        <f>VLOOKUP($A20,Sample!$B$2:$F$29,2)</f>
        <v>1790</v>
      </c>
      <c r="F20" s="160">
        <f t="shared" si="2"/>
        <v>14221.648351648351</v>
      </c>
      <c r="G20" s="30"/>
      <c r="H20" s="31">
        <f t="shared" si="3"/>
        <v>7.8865048244261354E-2</v>
      </c>
      <c r="I20" s="31">
        <f t="shared" si="3"/>
        <v>0.10185131656553363</v>
      </c>
      <c r="J20" s="30"/>
      <c r="K20" s="32">
        <v>7.9450549450549453</v>
      </c>
      <c r="L20" s="30"/>
      <c r="M20" s="33">
        <v>1</v>
      </c>
      <c r="N20" s="33">
        <v>0</v>
      </c>
      <c r="O20" s="30"/>
      <c r="P20" s="33">
        <v>0</v>
      </c>
      <c r="Q20" s="33">
        <v>1</v>
      </c>
      <c r="R20" s="33">
        <v>1</v>
      </c>
      <c r="S20" s="33">
        <v>1</v>
      </c>
      <c r="T20" s="33">
        <v>0</v>
      </c>
      <c r="U20" s="30"/>
      <c r="V20" s="33">
        <v>0</v>
      </c>
      <c r="W20" s="33">
        <v>2.197802197802198E-2</v>
      </c>
      <c r="X20" s="33">
        <v>0.32967032967032966</v>
      </c>
      <c r="Y20" s="33">
        <v>0.64835164835164838</v>
      </c>
      <c r="Z20" s="30"/>
      <c r="AA20" s="33">
        <v>0</v>
      </c>
      <c r="AB20" s="33">
        <v>1.098901098901099E-2</v>
      </c>
      <c r="AC20" s="33">
        <v>0</v>
      </c>
      <c r="AD20" s="33">
        <v>1.098901098901099E-2</v>
      </c>
      <c r="AE20" s="30"/>
      <c r="AF20" s="33">
        <v>0.2967032967032967</v>
      </c>
      <c r="AG20" s="33">
        <v>0</v>
      </c>
      <c r="AH20" s="33">
        <v>0.35164835164835168</v>
      </c>
      <c r="AI20" s="33">
        <v>0</v>
      </c>
      <c r="AJ20" s="33">
        <v>0</v>
      </c>
      <c r="AK20" s="33">
        <v>0</v>
      </c>
      <c r="AL20" s="30"/>
      <c r="AM20" s="33">
        <v>0</v>
      </c>
      <c r="AN20" s="33">
        <v>0.32967032967032966</v>
      </c>
      <c r="AO20" s="33">
        <v>0</v>
      </c>
      <c r="AP20" s="30"/>
      <c r="AQ20" s="33">
        <v>2.197802197802198E-2</v>
      </c>
      <c r="AR20" s="33">
        <v>0.48544861731674921</v>
      </c>
      <c r="AS20" s="33">
        <v>0.2364448738075112</v>
      </c>
      <c r="AT20" s="30"/>
      <c r="AU20" s="33">
        <v>0.93406593406593408</v>
      </c>
      <c r="AV20" s="33">
        <v>6.5934065934065936E-2</v>
      </c>
      <c r="AW20" s="30"/>
      <c r="AX20" s="33">
        <v>0.6</v>
      </c>
      <c r="AY20" s="33">
        <v>0.4</v>
      </c>
      <c r="AZ20" s="30"/>
      <c r="BA20" s="33">
        <v>0.58823529411764708</v>
      </c>
      <c r="BB20" s="33">
        <v>0.41176470588235292</v>
      </c>
      <c r="BC20" s="30"/>
      <c r="BD20" s="32">
        <v>1</v>
      </c>
      <c r="BE20" s="32">
        <v>0</v>
      </c>
      <c r="BF20" s="32">
        <v>0</v>
      </c>
      <c r="BG20" s="32">
        <v>0</v>
      </c>
      <c r="BH20" s="32">
        <v>0</v>
      </c>
      <c r="BI20" s="30"/>
      <c r="BJ20" s="34">
        <v>42.703296703296701</v>
      </c>
      <c r="BK20" s="30"/>
      <c r="BL20" s="33">
        <v>0</v>
      </c>
      <c r="BM20" s="33">
        <v>0.30769230769230771</v>
      </c>
      <c r="BN20" s="33">
        <v>0.65934065934065933</v>
      </c>
      <c r="BO20" s="33">
        <v>3.2967032967032968E-2</v>
      </c>
      <c r="BP20" s="30"/>
      <c r="BQ20" s="33">
        <v>6.5934065934065936E-2</v>
      </c>
      <c r="BR20" s="33">
        <v>0.93406593406593408</v>
      </c>
      <c r="BS20" s="30"/>
      <c r="BT20" s="33">
        <v>0</v>
      </c>
      <c r="BU20" s="33">
        <v>0.93406593406593408</v>
      </c>
      <c r="BV20" s="33">
        <v>0</v>
      </c>
      <c r="BW20" s="33">
        <v>0</v>
      </c>
      <c r="BX20" s="30"/>
      <c r="BY20" s="33">
        <v>1.0989010989010988E-2</v>
      </c>
      <c r="BZ20" s="33">
        <v>0</v>
      </c>
      <c r="CA20" s="33">
        <v>0</v>
      </c>
      <c r="CB20" s="33">
        <v>5.4945054945054951E-2</v>
      </c>
      <c r="CC20" s="30"/>
      <c r="CD20" s="33">
        <v>1</v>
      </c>
      <c r="CE20" s="33">
        <v>0</v>
      </c>
      <c r="CF20" s="32">
        <v>0</v>
      </c>
      <c r="CG20" s="32">
        <v>0</v>
      </c>
      <c r="CH20" s="191"/>
    </row>
    <row r="21" spans="1:153" s="36" customFormat="1" ht="20.25" customHeight="1" x14ac:dyDescent="0.4">
      <c r="A21" s="29" t="s">
        <v>470</v>
      </c>
      <c r="B21" s="30"/>
      <c r="C21" s="145">
        <f>VLOOKUP($A21,Sample!$B$2:$F$29,4)</f>
        <v>0.42142133321584352</v>
      </c>
      <c r="D21" s="145">
        <f>VLOOKUP($A21,Sample!$B$2:$F$29,5)</f>
        <v>7.1085116344746097E-2</v>
      </c>
      <c r="E21" s="138">
        <f>VLOOKUP($A21,Sample!$B$2:$F$29,2)</f>
        <v>9565</v>
      </c>
      <c r="F21" s="160">
        <f t="shared" si="2"/>
        <v>55435.860215053763</v>
      </c>
      <c r="G21" s="30"/>
      <c r="H21" s="31">
        <f t="shared" si="3"/>
        <v>0.42142133321584352</v>
      </c>
      <c r="I21" s="31">
        <f t="shared" si="3"/>
        <v>0.39701553633139092</v>
      </c>
      <c r="J21" s="30"/>
      <c r="K21" s="32">
        <v>5.795698924731183</v>
      </c>
      <c r="L21" s="30"/>
      <c r="M21" s="33">
        <v>0.89247311827956988</v>
      </c>
      <c r="N21" s="33">
        <v>0.10752688172043011</v>
      </c>
      <c r="O21" s="30"/>
      <c r="P21" s="33">
        <v>9.6774193548387094E-2</v>
      </c>
      <c r="Q21" s="33">
        <v>0.37634408602150538</v>
      </c>
      <c r="R21" s="33">
        <v>0.4838709677419355</v>
      </c>
      <c r="S21" s="33">
        <v>0.5268817204301075</v>
      </c>
      <c r="T21" s="33">
        <v>7.5268817204301078E-2</v>
      </c>
      <c r="U21" s="30"/>
      <c r="V21" s="33">
        <v>0</v>
      </c>
      <c r="W21" s="33">
        <v>9.6774193548387094E-2</v>
      </c>
      <c r="X21" s="33">
        <v>0.40860215053763443</v>
      </c>
      <c r="Y21" s="33">
        <v>0.4946236559139785</v>
      </c>
      <c r="Z21" s="30"/>
      <c r="AA21" s="33">
        <v>0</v>
      </c>
      <c r="AB21" s="33">
        <v>3.2258064516129031E-2</v>
      </c>
      <c r="AC21" s="33">
        <v>3.2258064516129031E-2</v>
      </c>
      <c r="AD21" s="33">
        <v>3.2258064516129031E-2</v>
      </c>
      <c r="AE21" s="30"/>
      <c r="AF21" s="33">
        <v>4.301075268817204E-2</v>
      </c>
      <c r="AG21" s="33">
        <v>0</v>
      </c>
      <c r="AH21" s="33">
        <v>0.30107526881720431</v>
      </c>
      <c r="AI21" s="33">
        <v>0</v>
      </c>
      <c r="AJ21" s="33">
        <v>0.13978494623655913</v>
      </c>
      <c r="AK21" s="33">
        <v>1.075268817204301E-2</v>
      </c>
      <c r="AL21" s="30"/>
      <c r="AM21" s="33">
        <v>0</v>
      </c>
      <c r="AN21" s="33">
        <v>0.40860215053763443</v>
      </c>
      <c r="AO21" s="33">
        <v>0</v>
      </c>
      <c r="AP21" s="30"/>
      <c r="AQ21" s="33">
        <v>0.43010752688172044</v>
      </c>
      <c r="AR21" s="33">
        <v>0.38663429298184765</v>
      </c>
      <c r="AS21" s="33">
        <v>8.7408949011446413E-2</v>
      </c>
      <c r="AT21" s="30"/>
      <c r="AU21" s="33">
        <v>0.73118279569892475</v>
      </c>
      <c r="AV21" s="33">
        <v>0.26881720430107525</v>
      </c>
      <c r="AW21" s="30"/>
      <c r="AX21" s="33">
        <v>0.48214285714285715</v>
      </c>
      <c r="AY21" s="33">
        <v>0.5178571428571429</v>
      </c>
      <c r="AZ21" s="30"/>
      <c r="BA21" s="33">
        <v>0.54166666666666663</v>
      </c>
      <c r="BB21" s="33">
        <v>0.45833333333333331</v>
      </c>
      <c r="BC21" s="30"/>
      <c r="BD21" s="32">
        <v>0.6</v>
      </c>
      <c r="BE21" s="32">
        <v>0.2</v>
      </c>
      <c r="BF21" s="32">
        <v>0.1</v>
      </c>
      <c r="BG21" s="32">
        <v>0.1</v>
      </c>
      <c r="BH21" s="32">
        <v>0.3</v>
      </c>
      <c r="BI21" s="30"/>
      <c r="BJ21" s="34">
        <v>43.44086021505376</v>
      </c>
      <c r="BK21" s="30"/>
      <c r="BL21" s="33">
        <v>0</v>
      </c>
      <c r="BM21" s="33">
        <v>0.29032258064516131</v>
      </c>
      <c r="BN21" s="33">
        <v>0.61290322580645162</v>
      </c>
      <c r="BO21" s="33">
        <v>9.6774193548387094E-2</v>
      </c>
      <c r="BP21" s="30"/>
      <c r="BQ21" s="33">
        <v>6.4516129032258063E-2</v>
      </c>
      <c r="BR21" s="33">
        <v>0.93548387096774188</v>
      </c>
      <c r="BS21" s="30"/>
      <c r="BT21" s="33">
        <v>0</v>
      </c>
      <c r="BU21" s="33">
        <v>0.91397849462365588</v>
      </c>
      <c r="BV21" s="33">
        <v>0</v>
      </c>
      <c r="BW21" s="33">
        <v>2.150537634408602E-2</v>
      </c>
      <c r="BX21" s="30"/>
      <c r="BY21" s="33">
        <v>1.075268817204301E-2</v>
      </c>
      <c r="BZ21" s="33">
        <v>2.150537634408602E-2</v>
      </c>
      <c r="CA21" s="33">
        <v>1.075268817204301E-2</v>
      </c>
      <c r="CB21" s="33">
        <v>2.150537634408602E-2</v>
      </c>
      <c r="CC21" s="30"/>
      <c r="CD21" s="33">
        <v>0.95</v>
      </c>
      <c r="CE21" s="33">
        <v>0.05</v>
      </c>
      <c r="CF21" s="32">
        <v>7.5268817204301078E-2</v>
      </c>
      <c r="CG21" s="32">
        <v>0</v>
      </c>
      <c r="CH21" s="191"/>
    </row>
    <row r="22" spans="1:153" s="36" customFormat="1" ht="20.25" customHeight="1" x14ac:dyDescent="0.4">
      <c r="A22" s="29" t="s">
        <v>614</v>
      </c>
      <c r="B22" s="30"/>
      <c r="C22" s="145">
        <f>VLOOKUP($A22,Sample!$B$2:$F$29,4)</f>
        <v>3.828699828171124E-2</v>
      </c>
      <c r="D22" s="145">
        <f>VLOOKUP($A22,Sample!$B$2:$F$29,5)</f>
        <v>6.4582295978655889E-3</v>
      </c>
      <c r="E22" s="138">
        <f>VLOOKUP($A22,Sample!$B$2:$F$29,2)</f>
        <v>869</v>
      </c>
      <c r="F22" s="160">
        <f t="shared" si="2"/>
        <v>5483.6896551724139</v>
      </c>
      <c r="G22" s="30"/>
      <c r="H22" s="31">
        <f t="shared" si="3"/>
        <v>3.828699828171124E-2</v>
      </c>
      <c r="I22" s="31">
        <f t="shared" si="3"/>
        <v>3.9272593246996744E-2</v>
      </c>
      <c r="J22" s="30"/>
      <c r="K22" s="32">
        <v>6.3103448275862073</v>
      </c>
      <c r="L22" s="30"/>
      <c r="M22" s="33">
        <v>0.86206896551724133</v>
      </c>
      <c r="N22" s="33">
        <v>0.13793103448275862</v>
      </c>
      <c r="O22" s="30"/>
      <c r="P22" s="33">
        <v>1.1494252873563218E-2</v>
      </c>
      <c r="Q22" s="33">
        <v>0.44827586206896552</v>
      </c>
      <c r="R22" s="33">
        <v>0.42528735632183906</v>
      </c>
      <c r="S22" s="33">
        <v>0.43678160919540232</v>
      </c>
      <c r="T22" s="33">
        <v>2.2988505747126436E-2</v>
      </c>
      <c r="U22" s="30"/>
      <c r="V22" s="33">
        <v>6.8965517241379309E-2</v>
      </c>
      <c r="W22" s="33">
        <v>0.22988505747126436</v>
      </c>
      <c r="X22" s="33">
        <v>0.2413793103448276</v>
      </c>
      <c r="Y22" s="33">
        <v>0.45977011494252873</v>
      </c>
      <c r="Z22" s="30"/>
      <c r="AA22" s="33">
        <v>0</v>
      </c>
      <c r="AB22" s="33">
        <v>1.1494252873563218E-2</v>
      </c>
      <c r="AC22" s="33">
        <v>0.12643678160919541</v>
      </c>
      <c r="AD22" s="33">
        <v>9.1954022988505746E-2</v>
      </c>
      <c r="AE22" s="30"/>
      <c r="AF22" s="33">
        <v>0.11494252873563218</v>
      </c>
      <c r="AG22" s="33">
        <v>0</v>
      </c>
      <c r="AH22" s="33">
        <v>0.34482758620689657</v>
      </c>
      <c r="AI22" s="33">
        <v>0</v>
      </c>
      <c r="AJ22" s="33">
        <v>0</v>
      </c>
      <c r="AK22" s="33">
        <v>0</v>
      </c>
      <c r="AL22" s="30"/>
      <c r="AM22" s="33">
        <v>1.1494252873563218E-2</v>
      </c>
      <c r="AN22" s="33">
        <v>0.21839080459770116</v>
      </c>
      <c r="AO22" s="33">
        <v>1.1494252873563218E-2</v>
      </c>
      <c r="AP22" s="30"/>
      <c r="AQ22" s="33">
        <v>0.52873563218390796</v>
      </c>
      <c r="AR22" s="33">
        <v>0.19071945508727117</v>
      </c>
      <c r="AS22" s="33">
        <v>2.596849723286505E-2</v>
      </c>
      <c r="AT22" s="30"/>
      <c r="AU22" s="33">
        <v>0.73563218390804597</v>
      </c>
      <c r="AV22" s="33">
        <v>0.26436781609195403</v>
      </c>
      <c r="AW22" s="30"/>
      <c r="AX22" s="33">
        <v>0.32258064516129031</v>
      </c>
      <c r="AY22" s="33">
        <v>0.67741935483870963</v>
      </c>
      <c r="AZ22" s="30"/>
      <c r="BA22" s="33">
        <v>0.33333333333333331</v>
      </c>
      <c r="BB22" s="33">
        <v>0.66666666666666663</v>
      </c>
      <c r="BC22" s="30"/>
      <c r="BD22" s="32">
        <v>0.76923076923076927</v>
      </c>
      <c r="BE22" s="32">
        <v>0.15384615384615385</v>
      </c>
      <c r="BF22" s="32">
        <v>0.46153846153846156</v>
      </c>
      <c r="BG22" s="32">
        <v>0.15384615384615385</v>
      </c>
      <c r="BH22" s="32">
        <v>0.30769230769230771</v>
      </c>
      <c r="BI22" s="30"/>
      <c r="BJ22" s="34">
        <v>40.816091954022987</v>
      </c>
      <c r="BK22" s="30"/>
      <c r="BL22" s="33">
        <v>0</v>
      </c>
      <c r="BM22" s="33">
        <v>0.35632183908045978</v>
      </c>
      <c r="BN22" s="33">
        <v>0.5977011494252874</v>
      </c>
      <c r="BO22" s="33">
        <v>4.5977011494252873E-2</v>
      </c>
      <c r="BP22" s="30"/>
      <c r="BQ22" s="33">
        <v>0.13793103448275862</v>
      </c>
      <c r="BR22" s="33">
        <v>0.86206896551724133</v>
      </c>
      <c r="BS22" s="30"/>
      <c r="BT22" s="33">
        <v>0</v>
      </c>
      <c r="BU22" s="33">
        <v>0.86206896551724133</v>
      </c>
      <c r="BV22" s="33">
        <v>0</v>
      </c>
      <c r="BW22" s="33">
        <v>0</v>
      </c>
      <c r="BX22" s="30"/>
      <c r="BY22" s="33">
        <v>1.1494252873563218E-2</v>
      </c>
      <c r="BZ22" s="33">
        <v>0</v>
      </c>
      <c r="CA22" s="33">
        <v>0</v>
      </c>
      <c r="CB22" s="33">
        <v>0.12643678160919539</v>
      </c>
      <c r="CC22" s="30"/>
      <c r="CD22" s="33">
        <v>0.98765432098765427</v>
      </c>
      <c r="CE22" s="33">
        <v>1.2345679012345678E-2</v>
      </c>
      <c r="CF22" s="32">
        <v>1.1494252873563218E-2</v>
      </c>
      <c r="CG22" s="32">
        <v>0</v>
      </c>
      <c r="CH22" s="191"/>
    </row>
    <row r="23" spans="1:153" s="36" customFormat="1" ht="20.25" customHeight="1" x14ac:dyDescent="0.4">
      <c r="A23" s="29" t="s">
        <v>467</v>
      </c>
      <c r="B23" s="30"/>
      <c r="C23" s="145">
        <f>VLOOKUP($A23,Sample!$B$2:$F$29,4)</f>
        <v>9.1642067233555103E-3</v>
      </c>
      <c r="D23" s="145">
        <f>VLOOKUP($A23,Sample!$B$2:$F$29,5)</f>
        <v>1.5458132984534434E-3</v>
      </c>
      <c r="E23" s="138">
        <f>VLOOKUP($A23,Sample!$B$2:$F$29,2)</f>
        <v>208</v>
      </c>
      <c r="F23" s="160">
        <f t="shared" si="2"/>
        <v>1208.2352941176471</v>
      </c>
      <c r="G23" s="30"/>
      <c r="H23" s="31">
        <f t="shared" si="3"/>
        <v>9.1642067233555103E-3</v>
      </c>
      <c r="I23" s="31">
        <f t="shared" si="3"/>
        <v>8.6530303931023483E-3</v>
      </c>
      <c r="J23" s="30"/>
      <c r="K23" s="32">
        <v>5.8088235294117645</v>
      </c>
      <c r="L23" s="30"/>
      <c r="M23" s="33">
        <v>1</v>
      </c>
      <c r="N23" s="33">
        <v>0</v>
      </c>
      <c r="O23" s="30"/>
      <c r="P23" s="33">
        <v>2.9411764705882353E-2</v>
      </c>
      <c r="Q23" s="33">
        <v>0.76470588235294112</v>
      </c>
      <c r="R23" s="33">
        <v>0.72058823529411764</v>
      </c>
      <c r="S23" s="33">
        <v>0.75</v>
      </c>
      <c r="T23" s="33">
        <v>2.9411764705882353E-2</v>
      </c>
      <c r="U23" s="30"/>
      <c r="V23" s="33">
        <v>0</v>
      </c>
      <c r="W23" s="33">
        <v>1.4705882352941176E-2</v>
      </c>
      <c r="X23" s="33">
        <v>0.6029411764705882</v>
      </c>
      <c r="Y23" s="33">
        <v>0.38235294117647056</v>
      </c>
      <c r="Z23" s="30"/>
      <c r="AA23" s="33">
        <v>0</v>
      </c>
      <c r="AB23" s="33">
        <v>0</v>
      </c>
      <c r="AC23" s="33">
        <v>1.4705882352941176E-2</v>
      </c>
      <c r="AD23" s="33">
        <v>0</v>
      </c>
      <c r="AE23" s="30"/>
      <c r="AF23" s="33">
        <v>1.4705882352941176E-2</v>
      </c>
      <c r="AG23" s="33">
        <v>0.17647058823529413</v>
      </c>
      <c r="AH23" s="33">
        <v>0.17647058823529413</v>
      </c>
      <c r="AI23" s="33">
        <v>0</v>
      </c>
      <c r="AJ23" s="33">
        <v>1.4705882352941176E-2</v>
      </c>
      <c r="AK23" s="33">
        <v>0</v>
      </c>
      <c r="AL23" s="30"/>
      <c r="AM23" s="33">
        <v>0</v>
      </c>
      <c r="AN23" s="33">
        <v>0.6029411764705882</v>
      </c>
      <c r="AO23" s="33">
        <v>0</v>
      </c>
      <c r="AP23" s="30"/>
      <c r="AQ23" s="33">
        <v>0.32352941176470584</v>
      </c>
      <c r="AR23" s="33">
        <v>0.74480968858131491</v>
      </c>
      <c r="AS23" s="33">
        <v>5.7958477508650512E-2</v>
      </c>
      <c r="AT23" s="30"/>
      <c r="AU23" s="33">
        <v>0.77941176470588236</v>
      </c>
      <c r="AV23" s="33">
        <v>0.22058823529411764</v>
      </c>
      <c r="AW23" s="30"/>
      <c r="AX23" s="33">
        <v>0.46808510638297873</v>
      </c>
      <c r="AY23" s="33">
        <v>0.53191489361702127</v>
      </c>
      <c r="AZ23" s="30"/>
      <c r="BA23" s="33">
        <v>0.52777777777777779</v>
      </c>
      <c r="BB23" s="33">
        <v>0.47222222222222221</v>
      </c>
      <c r="BC23" s="30"/>
      <c r="BD23" s="32">
        <v>0.75</v>
      </c>
      <c r="BE23" s="32">
        <v>0</v>
      </c>
      <c r="BF23" s="32">
        <v>0.25</v>
      </c>
      <c r="BG23" s="32">
        <v>0</v>
      </c>
      <c r="BH23" s="32">
        <v>0</v>
      </c>
      <c r="BI23" s="30"/>
      <c r="BJ23" s="34">
        <v>39.926470588235297</v>
      </c>
      <c r="BK23" s="30"/>
      <c r="BL23" s="33">
        <v>0</v>
      </c>
      <c r="BM23" s="33">
        <v>0.47058823529411764</v>
      </c>
      <c r="BN23" s="33">
        <v>0.45588235294117646</v>
      </c>
      <c r="BO23" s="33">
        <v>7.3529411764705885E-2</v>
      </c>
      <c r="BP23" s="30"/>
      <c r="BQ23" s="33">
        <v>1.4705882352941176E-2</v>
      </c>
      <c r="BR23" s="33">
        <v>0.98529411764705888</v>
      </c>
      <c r="BS23" s="30"/>
      <c r="BT23" s="33">
        <v>0</v>
      </c>
      <c r="BU23" s="33">
        <v>0.97058823529411764</v>
      </c>
      <c r="BV23" s="33">
        <v>0</v>
      </c>
      <c r="BW23" s="33">
        <v>1.4705882352941176E-2</v>
      </c>
      <c r="BX23" s="30"/>
      <c r="BY23" s="33">
        <v>0</v>
      </c>
      <c r="BZ23" s="33">
        <v>1.4705882352941176E-2</v>
      </c>
      <c r="CA23" s="33">
        <v>0</v>
      </c>
      <c r="CB23" s="33">
        <v>0</v>
      </c>
      <c r="CC23" s="30"/>
      <c r="CD23" s="33">
        <v>1</v>
      </c>
      <c r="CE23" s="33">
        <v>0</v>
      </c>
      <c r="CF23" s="32">
        <v>0</v>
      </c>
      <c r="CG23" s="32">
        <v>0</v>
      </c>
      <c r="CH23" s="191"/>
    </row>
    <row r="24" spans="1:153" s="36" customFormat="1" ht="20.25" customHeight="1" x14ac:dyDescent="0.4">
      <c r="A24" s="29" t="s">
        <v>468</v>
      </c>
      <c r="B24" s="30"/>
      <c r="C24" s="145">
        <f>VLOOKUP($A24,Sample!$B$2:$F$29,4)</f>
        <v>7.397453407939375E-2</v>
      </c>
      <c r="D24" s="145">
        <f>VLOOKUP($A24,Sample!$B$2:$F$29,5)</f>
        <v>1.2477983308189094E-2</v>
      </c>
      <c r="E24" s="138">
        <f>VLOOKUP($A24,Sample!$B$2:$F$29,2)</f>
        <v>1679</v>
      </c>
      <c r="F24" s="160">
        <f t="shared" si="2"/>
        <v>10666.588235294117</v>
      </c>
      <c r="G24" s="30"/>
      <c r="H24" s="31">
        <f t="shared" si="3"/>
        <v>7.397453407939375E-2</v>
      </c>
      <c r="I24" s="31">
        <f t="shared" si="3"/>
        <v>7.6391008142260713E-2</v>
      </c>
      <c r="J24" s="30"/>
      <c r="K24" s="32">
        <v>6.3529411764705879</v>
      </c>
      <c r="L24" s="30"/>
      <c r="M24" s="33">
        <v>0.88235294117647056</v>
      </c>
      <c r="N24" s="33">
        <v>0.11764705882352941</v>
      </c>
      <c r="O24" s="30"/>
      <c r="P24" s="33">
        <v>2.3529411764705882E-2</v>
      </c>
      <c r="Q24" s="33">
        <v>3.5294117647058823E-2</v>
      </c>
      <c r="R24" s="33">
        <v>1.1764705882352941E-2</v>
      </c>
      <c r="S24" s="33">
        <v>2.3529411764705882E-2</v>
      </c>
      <c r="T24" s="33">
        <v>1.1764705882352941E-2</v>
      </c>
      <c r="U24" s="30"/>
      <c r="V24" s="33">
        <v>0.14117647058823529</v>
      </c>
      <c r="W24" s="33">
        <v>0.11764705882352941</v>
      </c>
      <c r="X24" s="33">
        <v>0</v>
      </c>
      <c r="Y24" s="33">
        <v>0.74117647058823533</v>
      </c>
      <c r="Z24" s="30"/>
      <c r="AA24" s="33">
        <v>0</v>
      </c>
      <c r="AB24" s="33">
        <v>2.3529411764705882E-2</v>
      </c>
      <c r="AC24" s="33">
        <v>7.0588235294117646E-2</v>
      </c>
      <c r="AD24" s="33">
        <v>2.3529411764705882E-2</v>
      </c>
      <c r="AE24" s="30"/>
      <c r="AF24" s="33">
        <v>9.4117647058823528E-2</v>
      </c>
      <c r="AG24" s="33">
        <v>0</v>
      </c>
      <c r="AH24" s="33">
        <v>0.54117647058823526</v>
      </c>
      <c r="AI24" s="33">
        <v>0</v>
      </c>
      <c r="AJ24" s="33">
        <v>0.10588235294117647</v>
      </c>
      <c r="AK24" s="33">
        <v>0</v>
      </c>
      <c r="AL24" s="30"/>
      <c r="AM24" s="35">
        <v>0</v>
      </c>
      <c r="AN24" s="35">
        <v>0</v>
      </c>
      <c r="AO24" s="35">
        <v>0</v>
      </c>
      <c r="AP24" s="30"/>
      <c r="AQ24" s="33">
        <v>0.72941176470588232</v>
      </c>
      <c r="AR24" s="33">
        <v>0</v>
      </c>
      <c r="AS24" s="33">
        <v>1.0153102336825141E-2</v>
      </c>
      <c r="AT24" s="30"/>
      <c r="AU24" s="33">
        <v>0.6470588235294118</v>
      </c>
      <c r="AV24" s="33">
        <v>0.35294117647058826</v>
      </c>
      <c r="AW24" s="30"/>
      <c r="AX24" s="33">
        <v>0.21666666666666667</v>
      </c>
      <c r="AY24" s="33">
        <v>0.78333333333333333</v>
      </c>
      <c r="AZ24" s="30"/>
      <c r="BA24" s="33">
        <v>0.29090909090909089</v>
      </c>
      <c r="BB24" s="33">
        <v>0.70909090909090911</v>
      </c>
      <c r="BC24" s="30"/>
      <c r="BD24" s="32">
        <v>0.76470588235294112</v>
      </c>
      <c r="BE24" s="32">
        <v>5.8823529411764705E-2</v>
      </c>
      <c r="BF24" s="32">
        <v>0.29411764705882354</v>
      </c>
      <c r="BG24" s="32">
        <v>0.17647058823529413</v>
      </c>
      <c r="BH24" s="32">
        <v>0.17647058823529413</v>
      </c>
      <c r="BI24" s="30"/>
      <c r="BJ24" s="34">
        <v>43.505882352941178</v>
      </c>
      <c r="BK24" s="30"/>
      <c r="BL24" s="33">
        <v>0</v>
      </c>
      <c r="BM24" s="33">
        <v>0.31764705882352939</v>
      </c>
      <c r="BN24" s="33">
        <v>0.6</v>
      </c>
      <c r="BO24" s="33">
        <v>8.2352941176470587E-2</v>
      </c>
      <c r="BP24" s="30"/>
      <c r="BQ24" s="33">
        <v>8.2352941176470587E-2</v>
      </c>
      <c r="BR24" s="33">
        <v>0.91764705882352937</v>
      </c>
      <c r="BS24" s="30"/>
      <c r="BT24" s="33">
        <v>0</v>
      </c>
      <c r="BU24" s="33">
        <v>0.91764705882352937</v>
      </c>
      <c r="BV24" s="33">
        <v>0</v>
      </c>
      <c r="BW24" s="33">
        <v>0</v>
      </c>
      <c r="BX24" s="30"/>
      <c r="BY24" s="33">
        <v>0</v>
      </c>
      <c r="BZ24" s="33">
        <v>1.1764705882352941E-2</v>
      </c>
      <c r="CA24" s="33">
        <v>0</v>
      </c>
      <c r="CB24" s="33">
        <v>7.0588235294117646E-2</v>
      </c>
      <c r="CC24" s="30"/>
      <c r="CD24" s="33">
        <v>0.96250000000000002</v>
      </c>
      <c r="CE24" s="33">
        <v>3.7499999999999999E-2</v>
      </c>
      <c r="CF24" s="32">
        <v>8.2352941176470587E-2</v>
      </c>
      <c r="CG24" s="32">
        <v>0</v>
      </c>
      <c r="CH24" s="191"/>
    </row>
    <row r="25" spans="1:153" s="42" customFormat="1" ht="7.5" customHeight="1" x14ac:dyDescent="0.4">
      <c r="A25" s="37"/>
      <c r="B25" s="38"/>
      <c r="C25" s="159"/>
      <c r="D25" s="159"/>
      <c r="E25" s="139"/>
      <c r="F25" s="161"/>
      <c r="G25" s="38"/>
      <c r="H25" s="39"/>
      <c r="I25" s="39"/>
      <c r="J25" s="38"/>
      <c r="K25" s="40"/>
      <c r="L25" s="38"/>
      <c r="M25" s="30"/>
      <c r="N25" s="30"/>
      <c r="O25" s="38"/>
      <c r="P25" s="30"/>
      <c r="Q25" s="30"/>
      <c r="R25" s="30"/>
      <c r="S25" s="30"/>
      <c r="T25" s="30"/>
      <c r="U25" s="38"/>
      <c r="V25" s="30"/>
      <c r="W25" s="30"/>
      <c r="X25" s="30"/>
      <c r="Y25" s="30"/>
      <c r="Z25" s="38"/>
      <c r="AA25" s="30"/>
      <c r="AB25" s="30"/>
      <c r="AC25" s="30"/>
      <c r="AD25" s="30"/>
      <c r="AE25" s="38"/>
      <c r="AL25" s="38"/>
      <c r="AP25" s="38"/>
      <c r="AQ25" s="30"/>
      <c r="AR25" s="30"/>
      <c r="AS25" s="30"/>
      <c r="AT25" s="38"/>
      <c r="AU25" s="30"/>
      <c r="AV25" s="30"/>
      <c r="AW25" s="38"/>
      <c r="AX25" s="30"/>
      <c r="AY25" s="30"/>
      <c r="AZ25" s="38"/>
      <c r="BA25" s="30"/>
      <c r="BB25" s="30"/>
      <c r="BC25" s="38"/>
      <c r="BD25" s="40"/>
      <c r="BE25" s="40"/>
      <c r="BF25" s="40"/>
      <c r="BG25" s="40"/>
      <c r="BH25" s="40"/>
      <c r="BI25" s="38"/>
      <c r="BJ25" s="41"/>
      <c r="BK25" s="38"/>
      <c r="BL25" s="30"/>
      <c r="BM25" s="30"/>
      <c r="BN25" s="30"/>
      <c r="BO25" s="30"/>
      <c r="BP25" s="38"/>
      <c r="BQ25" s="30"/>
      <c r="BR25" s="30"/>
      <c r="BS25" s="38"/>
      <c r="BT25" s="30"/>
      <c r="BU25" s="30"/>
      <c r="BV25" s="30"/>
      <c r="BW25" s="30"/>
      <c r="BX25" s="38"/>
      <c r="BY25" s="30"/>
      <c r="BZ25" s="30"/>
      <c r="CA25" s="30"/>
      <c r="CB25" s="30"/>
      <c r="CC25" s="38"/>
      <c r="CD25" s="30"/>
      <c r="CE25" s="30"/>
      <c r="CF25" s="40"/>
      <c r="CG25" s="40"/>
      <c r="CH25" s="193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</row>
    <row r="26" spans="1:153" s="36" customFormat="1" ht="20.25" customHeight="1" x14ac:dyDescent="0.4">
      <c r="A26" s="29" t="s">
        <v>127</v>
      </c>
      <c r="B26" s="30"/>
      <c r="C26" s="145">
        <f>VLOOKUP($A26,Sample!$B$2:$F$29,4)</f>
        <v>0.11314270608450457</v>
      </c>
      <c r="D26" s="145">
        <f>VLOOKUP($A26,Sample!$B$2:$F$29,5)</f>
        <v>1.9084848800136747E-2</v>
      </c>
      <c r="E26" s="138">
        <f>VLOOKUP($A26,Sample!$B$2:$F$29,2)</f>
        <v>2568</v>
      </c>
      <c r="F26" s="160">
        <f>E26*$K26</f>
        <v>16050</v>
      </c>
      <c r="G26" s="30"/>
      <c r="H26" s="31">
        <f t="shared" si="3"/>
        <v>0.11314270608450457</v>
      </c>
      <c r="I26" s="31">
        <f>F26/SUM(F$17:F$27)</f>
        <v>0.11494544025111858</v>
      </c>
      <c r="J26" s="30"/>
      <c r="K26" s="32">
        <v>6.25</v>
      </c>
      <c r="L26" s="30"/>
      <c r="M26" s="33">
        <v>0.89772727272727271</v>
      </c>
      <c r="N26" s="33">
        <v>0.10227272727272728</v>
      </c>
      <c r="O26" s="30"/>
      <c r="P26" s="33">
        <v>0</v>
      </c>
      <c r="Q26" s="33">
        <v>1.1363636363636364E-2</v>
      </c>
      <c r="R26" s="33">
        <v>2.2727272727272728E-2</v>
      </c>
      <c r="S26" s="33">
        <v>1.1363636363636364E-2</v>
      </c>
      <c r="T26" s="33">
        <v>1.1363636363636364E-2</v>
      </c>
      <c r="U26" s="30"/>
      <c r="V26" s="33">
        <v>0.54545454545454541</v>
      </c>
      <c r="W26" s="33">
        <v>2.2727272727272728E-2</v>
      </c>
      <c r="X26" s="33">
        <v>0</v>
      </c>
      <c r="Y26" s="33">
        <v>0.43181818181818182</v>
      </c>
      <c r="Z26" s="30"/>
      <c r="AA26" s="33">
        <v>0</v>
      </c>
      <c r="AB26" s="33">
        <v>0</v>
      </c>
      <c r="AC26" s="33">
        <v>0</v>
      </c>
      <c r="AD26" s="33">
        <v>2.2727272727272728E-2</v>
      </c>
      <c r="AE26" s="30"/>
      <c r="AF26" s="33">
        <v>0.18181818181818182</v>
      </c>
      <c r="AG26" s="33">
        <v>0</v>
      </c>
      <c r="AH26" s="33">
        <v>0.10227272727272727</v>
      </c>
      <c r="AI26" s="33">
        <v>0</v>
      </c>
      <c r="AJ26" s="33">
        <v>0.13636363636363635</v>
      </c>
      <c r="AK26" s="33">
        <v>1.1363636363636364E-2</v>
      </c>
      <c r="AL26" s="30"/>
      <c r="AM26" s="35">
        <v>0</v>
      </c>
      <c r="AN26" s="35">
        <v>0</v>
      </c>
      <c r="AO26" s="35">
        <v>0</v>
      </c>
      <c r="AP26" s="30"/>
      <c r="AQ26" s="33">
        <v>0.3991130820399113</v>
      </c>
      <c r="AR26" s="33">
        <v>0</v>
      </c>
      <c r="AS26" s="33">
        <v>5.2660753880266073E-2</v>
      </c>
      <c r="AT26" s="30"/>
      <c r="AU26" s="33">
        <v>0.78409090909090906</v>
      </c>
      <c r="AV26" s="33">
        <v>0.21590909090909091</v>
      </c>
      <c r="AW26" s="30"/>
      <c r="AX26" s="33">
        <v>0.125</v>
      </c>
      <c r="AY26" s="33">
        <v>0.875</v>
      </c>
      <c r="AZ26" s="30"/>
      <c r="BA26" s="33">
        <v>6.25E-2</v>
      </c>
      <c r="BB26" s="33">
        <v>0.9375</v>
      </c>
      <c r="BC26" s="30"/>
      <c r="BD26" s="32">
        <v>0.82352941176470584</v>
      </c>
      <c r="BE26" s="32">
        <v>0.23529411764705882</v>
      </c>
      <c r="BF26" s="32">
        <v>0.29411764705882354</v>
      </c>
      <c r="BG26" s="32">
        <v>0.17647058823529413</v>
      </c>
      <c r="BH26" s="32">
        <v>0.17647058823529413</v>
      </c>
      <c r="BI26" s="30"/>
      <c r="BJ26" s="34">
        <v>46.31818181818182</v>
      </c>
      <c r="BK26" s="30"/>
      <c r="BL26" s="33">
        <v>0</v>
      </c>
      <c r="BM26" s="33">
        <v>0.25</v>
      </c>
      <c r="BN26" s="33">
        <v>0.56818181818181823</v>
      </c>
      <c r="BO26" s="33">
        <v>0.18181818181818182</v>
      </c>
      <c r="BP26" s="30"/>
      <c r="BQ26" s="33">
        <v>6.8181818181818177E-2</v>
      </c>
      <c r="BR26" s="33">
        <v>0.93181818181818177</v>
      </c>
      <c r="BS26" s="30"/>
      <c r="BT26" s="33">
        <v>0</v>
      </c>
      <c r="BU26" s="33">
        <v>0.88636363636363624</v>
      </c>
      <c r="BV26" s="33">
        <v>2.2727272727272728E-2</v>
      </c>
      <c r="BW26" s="33">
        <v>2.2727272727272728E-2</v>
      </c>
      <c r="BX26" s="30"/>
      <c r="BY26" s="33">
        <v>1.1363636363636362E-2</v>
      </c>
      <c r="BZ26" s="33">
        <v>0</v>
      </c>
      <c r="CA26" s="33">
        <v>0</v>
      </c>
      <c r="CB26" s="33">
        <v>5.6818181818181816E-2</v>
      </c>
      <c r="CC26" s="30"/>
      <c r="CD26" s="33">
        <v>0.93055555555555558</v>
      </c>
      <c r="CE26" s="33">
        <v>6.9444444444444448E-2</v>
      </c>
      <c r="CF26" s="32">
        <v>0.11363636363636363</v>
      </c>
      <c r="CG26" s="32">
        <v>0</v>
      </c>
      <c r="CH26" s="191"/>
    </row>
    <row r="27" spans="1:153" s="36" customFormat="1" ht="20.25" customHeight="1" x14ac:dyDescent="0.4">
      <c r="A27" s="29" t="s">
        <v>126</v>
      </c>
      <c r="B27" s="30"/>
      <c r="C27" s="145">
        <f>VLOOKUP($A27,Sample!$B$2:$F$29,4)</f>
        <v>0.20055513944574171</v>
      </c>
      <c r="D27" s="145">
        <f>VLOOKUP($A27,Sample!$B$2:$F$29,5)</f>
        <v>3.3829529493077284E-2</v>
      </c>
      <c r="E27" s="138">
        <f>VLOOKUP($A27,Sample!$B$2:$F$29,2)</f>
        <v>4552</v>
      </c>
      <c r="F27" s="160">
        <f>E27*$K27</f>
        <v>28557.810526315789</v>
      </c>
      <c r="G27" s="30"/>
      <c r="H27" s="31">
        <f t="shared" si="3"/>
        <v>0.20055513944574171</v>
      </c>
      <c r="I27" s="31">
        <f>F27/SUM(F$17:F$27)</f>
        <v>0.20452274788507147</v>
      </c>
      <c r="J27" s="30"/>
      <c r="K27" s="32">
        <v>6.2736842105263158</v>
      </c>
      <c r="L27" s="30"/>
      <c r="M27" s="33">
        <v>0.9263157894736842</v>
      </c>
      <c r="N27" s="33">
        <v>7.3684210526315783E-2</v>
      </c>
      <c r="O27" s="30"/>
      <c r="P27" s="33">
        <v>1.0526315789473684E-2</v>
      </c>
      <c r="Q27" s="33">
        <v>1.0526315789473684E-2</v>
      </c>
      <c r="R27" s="33">
        <v>0</v>
      </c>
      <c r="S27" s="33">
        <v>2.1052631578947368E-2</v>
      </c>
      <c r="T27" s="33">
        <v>1.0526315789473684E-2</v>
      </c>
      <c r="U27" s="30"/>
      <c r="V27" s="33">
        <v>0.54736842105263162</v>
      </c>
      <c r="W27" s="33">
        <v>1.0526315789473684E-2</v>
      </c>
      <c r="X27" s="33">
        <v>0</v>
      </c>
      <c r="Y27" s="33">
        <v>0.44210526315789472</v>
      </c>
      <c r="Z27" s="30"/>
      <c r="AA27" s="33">
        <v>0</v>
      </c>
      <c r="AB27" s="33">
        <v>1.0526315789473684E-2</v>
      </c>
      <c r="AC27" s="33">
        <v>0</v>
      </c>
      <c r="AD27" s="33">
        <v>0</v>
      </c>
      <c r="AE27" s="30"/>
      <c r="AF27" s="33">
        <v>0</v>
      </c>
      <c r="AG27" s="33">
        <v>0</v>
      </c>
      <c r="AH27" s="33">
        <v>4.2105263157894736E-2</v>
      </c>
      <c r="AI27" s="33">
        <v>0</v>
      </c>
      <c r="AJ27" s="33">
        <v>0.39999999999999997</v>
      </c>
      <c r="AK27" s="33">
        <v>0</v>
      </c>
      <c r="AL27" s="30"/>
      <c r="AM27" s="35">
        <v>0</v>
      </c>
      <c r="AN27" s="35">
        <v>0</v>
      </c>
      <c r="AO27" s="35">
        <v>0</v>
      </c>
      <c r="AP27" s="30"/>
      <c r="AQ27" s="33">
        <v>0.40119617224880377</v>
      </c>
      <c r="AR27" s="33">
        <v>0</v>
      </c>
      <c r="AS27" s="33">
        <v>3.0143540669856455E-2</v>
      </c>
      <c r="AT27" s="30"/>
      <c r="AU27" s="33">
        <v>0.69473684210526321</v>
      </c>
      <c r="AV27" s="33">
        <v>0.30526315789473685</v>
      </c>
      <c r="AW27" s="30"/>
      <c r="AX27" s="33">
        <v>0.15873015873015872</v>
      </c>
      <c r="AY27" s="33">
        <v>0.84126984126984128</v>
      </c>
      <c r="AZ27" s="30"/>
      <c r="BA27" s="33">
        <v>0.12962962962962962</v>
      </c>
      <c r="BB27" s="33">
        <v>0.87037037037037035</v>
      </c>
      <c r="BC27" s="30"/>
      <c r="BD27" s="32">
        <v>0.6470588235294118</v>
      </c>
      <c r="BE27" s="32">
        <v>0.17647058823529413</v>
      </c>
      <c r="BF27" s="32">
        <v>0.23529411764705882</v>
      </c>
      <c r="BG27" s="32">
        <v>5.8823529411764705E-2</v>
      </c>
      <c r="BH27" s="32">
        <v>0</v>
      </c>
      <c r="BI27" s="30"/>
      <c r="BJ27" s="34">
        <v>44.073684210526316</v>
      </c>
      <c r="BK27" s="30"/>
      <c r="BL27" s="33">
        <v>0</v>
      </c>
      <c r="BM27" s="33">
        <v>0.28421052631578947</v>
      </c>
      <c r="BN27" s="33">
        <v>0.61052631578947369</v>
      </c>
      <c r="BO27" s="33">
        <v>0.10526315789473684</v>
      </c>
      <c r="BP27" s="30"/>
      <c r="BQ27" s="33">
        <v>9.4736842105263161E-2</v>
      </c>
      <c r="BR27" s="33">
        <v>0.90526315789473688</v>
      </c>
      <c r="BS27" s="30"/>
      <c r="BT27" s="33">
        <v>0</v>
      </c>
      <c r="BU27" s="33">
        <v>0.88421052631578945</v>
      </c>
      <c r="BV27" s="33">
        <v>0</v>
      </c>
      <c r="BW27" s="33">
        <v>2.1052631578947368E-2</v>
      </c>
      <c r="BX27" s="30"/>
      <c r="BY27" s="33">
        <v>3.1578947368421054E-2</v>
      </c>
      <c r="BZ27" s="33">
        <v>0</v>
      </c>
      <c r="CA27" s="33">
        <v>0</v>
      </c>
      <c r="CB27" s="33">
        <v>6.3157894736842107E-2</v>
      </c>
      <c r="CC27" s="30"/>
      <c r="CD27" s="33">
        <v>0.96470588235294119</v>
      </c>
      <c r="CE27" s="33">
        <v>3.5294117647058823E-2</v>
      </c>
      <c r="CF27" s="32">
        <v>9.4736842105263161E-2</v>
      </c>
      <c r="CG27" s="32">
        <v>0</v>
      </c>
      <c r="CH27" s="191"/>
    </row>
    <row r="28" spans="1:153" s="42" customFormat="1" ht="7.5" hidden="1" customHeight="1" x14ac:dyDescent="0.4">
      <c r="A28" s="37"/>
      <c r="B28" s="38"/>
      <c r="C28" s="139"/>
      <c r="D28" s="139"/>
      <c r="E28" s="139"/>
      <c r="F28" s="161"/>
      <c r="G28" s="38"/>
      <c r="H28" s="43"/>
      <c r="I28" s="43"/>
      <c r="J28" s="38"/>
      <c r="L28" s="38"/>
      <c r="O28" s="38"/>
      <c r="U28" s="38"/>
      <c r="V28" s="30"/>
      <c r="W28" s="30"/>
      <c r="X28" s="30"/>
      <c r="Y28" s="30"/>
      <c r="Z28" s="38"/>
      <c r="AA28" s="30"/>
      <c r="AB28" s="30"/>
      <c r="AC28" s="30"/>
      <c r="AD28" s="30"/>
      <c r="AE28" s="38"/>
      <c r="AL28" s="38"/>
      <c r="AP28" s="38"/>
      <c r="AT28" s="38"/>
      <c r="AW28" s="38"/>
      <c r="AX28" s="38"/>
      <c r="AY28" s="38"/>
      <c r="AZ28" s="38"/>
      <c r="BC28" s="38"/>
      <c r="BD28" s="45"/>
      <c r="BE28" s="45"/>
      <c r="BF28" s="45"/>
      <c r="BG28" s="45"/>
      <c r="BH28" s="45"/>
      <c r="BI28" s="38"/>
      <c r="BK28" s="38"/>
      <c r="BP28" s="38"/>
      <c r="BQ28" s="30"/>
      <c r="BR28" s="30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H28" s="193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</row>
    <row r="29" spans="1:153" s="56" customFormat="1" ht="20.25" hidden="1" customHeight="1" x14ac:dyDescent="0.4">
      <c r="A29" s="49" t="s">
        <v>457</v>
      </c>
      <c r="B29" s="38"/>
      <c r="C29" s="140"/>
      <c r="D29" s="140"/>
      <c r="E29" s="140"/>
      <c r="F29" s="164"/>
      <c r="G29" s="38"/>
      <c r="H29" s="50">
        <v>0.50366327311245807</v>
      </c>
      <c r="I29" s="50">
        <v>0.50366327311245807</v>
      </c>
      <c r="J29" s="38"/>
      <c r="K29" s="51">
        <v>5.8151204277492949</v>
      </c>
      <c r="L29" s="38"/>
      <c r="M29" s="52">
        <v>0.97820067270416322</v>
      </c>
      <c r="N29" s="52">
        <v>2.1799327295836883E-2</v>
      </c>
      <c r="O29" s="38"/>
      <c r="P29" s="52">
        <v>1.4432945029402858E-2</v>
      </c>
      <c r="Q29" s="52">
        <v>4.9011441671341895E-2</v>
      </c>
      <c r="R29" s="52">
        <v>8.01261153020046E-2</v>
      </c>
      <c r="S29" s="52">
        <v>5.7659456448952158E-2</v>
      </c>
      <c r="T29" s="52">
        <v>2.0505422088754815E-2</v>
      </c>
      <c r="U29" s="38"/>
      <c r="V29" s="52">
        <v>0.98359261614991977</v>
      </c>
      <c r="W29" s="52">
        <v>4.5046442192306366E-3</v>
      </c>
      <c r="X29" s="52">
        <v>2.5311914650452821E-3</v>
      </c>
      <c r="Y29" s="52">
        <v>9.3715481658043134E-3</v>
      </c>
      <c r="Z29" s="38"/>
      <c r="AA29" s="52">
        <v>0</v>
      </c>
      <c r="AB29" s="52">
        <v>0</v>
      </c>
      <c r="AC29" s="52">
        <v>4.5046442192306366E-3</v>
      </c>
      <c r="AD29" s="52">
        <v>0</v>
      </c>
      <c r="AE29" s="38"/>
      <c r="AF29" s="52">
        <v>5.3339213120053991E-3</v>
      </c>
      <c r="AG29" s="52">
        <v>0</v>
      </c>
      <c r="AH29" s="52">
        <v>0</v>
      </c>
      <c r="AI29" s="52">
        <v>0</v>
      </c>
      <c r="AJ29" s="52">
        <v>4.0376268537989143E-3</v>
      </c>
      <c r="AK29" s="52">
        <v>0</v>
      </c>
      <c r="AL29" s="38"/>
      <c r="AM29" s="52">
        <v>0</v>
      </c>
      <c r="AN29" s="52">
        <v>2.5311914650452821E-3</v>
      </c>
      <c r="AO29" s="52">
        <v>0</v>
      </c>
      <c r="AP29" s="38"/>
      <c r="AQ29" s="52">
        <v>4.7908445481757295E-3</v>
      </c>
      <c r="AR29" s="52">
        <v>0</v>
      </c>
      <c r="AS29" s="52">
        <v>7.111895082673866E-3</v>
      </c>
      <c r="AT29" s="38"/>
      <c r="AU29" s="52">
        <v>0.75259902046609006</v>
      </c>
      <c r="AV29" s="52">
        <v>0.24740097953390999</v>
      </c>
      <c r="AW29" s="38"/>
      <c r="AX29" s="52">
        <v>0.38915699989696773</v>
      </c>
      <c r="AY29" s="52">
        <v>0.61084300010303239</v>
      </c>
      <c r="AZ29" s="38"/>
      <c r="BA29" s="52">
        <v>0.42205718433263345</v>
      </c>
      <c r="BB29" s="52">
        <v>0.57794281566736649</v>
      </c>
      <c r="BC29" s="38"/>
      <c r="BD29" s="51">
        <v>0.75344676500657215</v>
      </c>
      <c r="BE29" s="51">
        <v>0.2331979334014897</v>
      </c>
      <c r="BF29" s="51">
        <v>9.1116912516430545E-2</v>
      </c>
      <c r="BG29" s="51">
        <v>0.11699576456842413</v>
      </c>
      <c r="BH29" s="51">
        <v>1.9203848400759456E-2</v>
      </c>
      <c r="BI29" s="38"/>
      <c r="BJ29" s="53">
        <v>39.74487360751764</v>
      </c>
      <c r="BK29" s="38"/>
      <c r="BL29" s="52">
        <v>0</v>
      </c>
      <c r="BM29" s="52">
        <v>0.452214540994129</v>
      </c>
      <c r="BN29" s="52">
        <v>0.49181325498215905</v>
      </c>
      <c r="BO29" s="52">
        <v>5.5972204023711884E-2</v>
      </c>
      <c r="BP29" s="38"/>
      <c r="BQ29" s="52">
        <v>9.9436151428866665E-2</v>
      </c>
      <c r="BR29" s="52">
        <v>0.90056384857113325</v>
      </c>
      <c r="BS29" s="38"/>
      <c r="BT29" s="52">
        <v>0</v>
      </c>
      <c r="BU29" s="52">
        <v>0.88376550675401933</v>
      </c>
      <c r="BV29" s="52">
        <v>1.0515723827214905E-2</v>
      </c>
      <c r="BW29" s="52">
        <v>6.2826179898991027E-3</v>
      </c>
      <c r="BX29" s="38"/>
      <c r="BY29" s="52">
        <v>3.9025592551576926E-3</v>
      </c>
      <c r="BZ29" s="52">
        <v>4.757763365735164E-2</v>
      </c>
      <c r="CA29" s="52">
        <v>7.5321769437681574E-4</v>
      </c>
      <c r="CB29" s="52">
        <v>4.7202740821980518E-2</v>
      </c>
      <c r="CC29" s="38"/>
      <c r="CD29" s="52">
        <v>0.99597513629936596</v>
      </c>
      <c r="CE29" s="52">
        <v>4.0248637006341115E-3</v>
      </c>
      <c r="CF29" s="51">
        <v>1.7779737706684665E-3</v>
      </c>
      <c r="CG29" s="51">
        <v>1.7779737706684665E-3</v>
      </c>
      <c r="CH29" s="193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</row>
    <row r="30" spans="1:153" s="56" customFormat="1" ht="20.25" hidden="1" customHeight="1" x14ac:dyDescent="0.4">
      <c r="A30" s="49" t="s">
        <v>469</v>
      </c>
      <c r="B30" s="38"/>
      <c r="C30" s="140"/>
      <c r="D30" s="140"/>
      <c r="E30" s="140"/>
      <c r="F30" s="164"/>
      <c r="G30" s="38"/>
      <c r="H30" s="50">
        <v>0.14463308421114576</v>
      </c>
      <c r="I30" s="50">
        <v>0.14463308421114576</v>
      </c>
      <c r="J30" s="38"/>
      <c r="K30" s="51">
        <v>6.1047298048075858</v>
      </c>
      <c r="L30" s="38"/>
      <c r="M30" s="52">
        <v>0.94361397193668584</v>
      </c>
      <c r="N30" s="52">
        <v>5.6386028063314039E-2</v>
      </c>
      <c r="O30" s="38"/>
      <c r="P30" s="52">
        <v>5.255158035460944E-2</v>
      </c>
      <c r="Q30" s="52">
        <v>4.7565205353940238E-2</v>
      </c>
      <c r="R30" s="52">
        <v>6.3676257647912446E-2</v>
      </c>
      <c r="S30" s="52">
        <v>5.293555611859764E-2</v>
      </c>
      <c r="T30" s="52">
        <v>3.2222104587944424E-2</v>
      </c>
      <c r="U30" s="38"/>
      <c r="V30" s="52">
        <v>0.99462964923534258</v>
      </c>
      <c r="W30" s="52">
        <v>0</v>
      </c>
      <c r="X30" s="52">
        <v>0</v>
      </c>
      <c r="Y30" s="52">
        <v>5.3703507646574037E-3</v>
      </c>
      <c r="Z30" s="38"/>
      <c r="AA30" s="52">
        <v>0</v>
      </c>
      <c r="AB30" s="52">
        <v>0</v>
      </c>
      <c r="AC30" s="52">
        <v>0</v>
      </c>
      <c r="AD30" s="52">
        <v>0</v>
      </c>
      <c r="AE30" s="38"/>
      <c r="AF30" s="52">
        <v>0</v>
      </c>
      <c r="AG30" s="52">
        <v>0</v>
      </c>
      <c r="AH30" s="52">
        <v>0</v>
      </c>
      <c r="AI30" s="52">
        <v>0</v>
      </c>
      <c r="AJ30" s="52">
        <v>5.3703507646574037E-3</v>
      </c>
      <c r="AK30" s="52">
        <v>0</v>
      </c>
      <c r="AL30" s="38"/>
      <c r="AM30" s="52">
        <v>0</v>
      </c>
      <c r="AN30" s="52">
        <v>0</v>
      </c>
      <c r="AO30" s="52">
        <v>0</v>
      </c>
      <c r="AP30" s="38"/>
      <c r="AQ30" s="52">
        <v>5.3703507646574037E-3</v>
      </c>
      <c r="AR30" s="52">
        <v>0</v>
      </c>
      <c r="AS30" s="52">
        <v>0</v>
      </c>
      <c r="AT30" s="38"/>
      <c r="AU30" s="52">
        <v>0.7825087589281412</v>
      </c>
      <c r="AV30" s="52">
        <v>0.21749124107185877</v>
      </c>
      <c r="AW30" s="38"/>
      <c r="AX30" s="52">
        <v>0.45278423864100747</v>
      </c>
      <c r="AY30" s="52">
        <v>0.54721576135899253</v>
      </c>
      <c r="AZ30" s="38"/>
      <c r="BA30" s="52">
        <v>0.47995219742753059</v>
      </c>
      <c r="BB30" s="52">
        <v>0.52004780257246941</v>
      </c>
      <c r="BC30" s="38"/>
      <c r="BD30" s="51">
        <v>0.55407820741967828</v>
      </c>
      <c r="BE30" s="51">
        <v>0.50694595812081322</v>
      </c>
      <c r="BF30" s="51">
        <v>0.11480448145080432</v>
      </c>
      <c r="BG30" s="51">
        <v>7.4320298763386958E-2</v>
      </c>
      <c r="BH30" s="51">
        <v>0.14199253091532615</v>
      </c>
      <c r="BI30" s="38"/>
      <c r="BJ30" s="53">
        <v>41.151889794672826</v>
      </c>
      <c r="BK30" s="38"/>
      <c r="BL30" s="52">
        <v>0</v>
      </c>
      <c r="BM30" s="52">
        <v>0.39393955484639931</v>
      </c>
      <c r="BN30" s="52">
        <v>0.55389284056297949</v>
      </c>
      <c r="BO30" s="52">
        <v>5.2167604590621239E-2</v>
      </c>
      <c r="BP30" s="38"/>
      <c r="BQ30" s="52">
        <v>6.7510705356617046E-2</v>
      </c>
      <c r="BR30" s="52">
        <v>0.93248929464338293</v>
      </c>
      <c r="BS30" s="38"/>
      <c r="BT30" s="52">
        <v>5.3703507646574045E-3</v>
      </c>
      <c r="BU30" s="52">
        <v>0.91139186734874156</v>
      </c>
      <c r="BV30" s="52">
        <v>0</v>
      </c>
      <c r="BW30" s="52">
        <v>1.5727076529984015E-2</v>
      </c>
      <c r="BX30" s="38"/>
      <c r="BY30" s="52">
        <v>0</v>
      </c>
      <c r="BZ30" s="52">
        <v>2.1097427294641417E-2</v>
      </c>
      <c r="CA30" s="52">
        <v>4.9863750006692038E-3</v>
      </c>
      <c r="CB30" s="52">
        <v>4.1426903061306433E-2</v>
      </c>
      <c r="CC30" s="38"/>
      <c r="CD30" s="52">
        <v>1</v>
      </c>
      <c r="CE30" s="52">
        <v>0</v>
      </c>
      <c r="CF30" s="51">
        <v>0</v>
      </c>
      <c r="CG30" s="51">
        <v>0</v>
      </c>
      <c r="CH30" s="193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</row>
    <row r="31" spans="1:153" s="56" customFormat="1" ht="20.25" hidden="1" customHeight="1" x14ac:dyDescent="0.4">
      <c r="A31" s="49" t="s">
        <v>459</v>
      </c>
      <c r="B31" s="38"/>
      <c r="C31" s="140"/>
      <c r="D31" s="140"/>
      <c r="E31" s="140"/>
      <c r="F31" s="164"/>
      <c r="G31" s="38"/>
      <c r="H31" s="50">
        <v>0.18075089742835285</v>
      </c>
      <c r="I31" s="50">
        <v>0.18075089742835285</v>
      </c>
      <c r="J31" s="38"/>
      <c r="K31" s="51">
        <v>4.8265291601136102</v>
      </c>
      <c r="L31" s="38"/>
      <c r="M31" s="52">
        <v>0.94339936608151487</v>
      </c>
      <c r="N31" s="52">
        <v>5.6600633918485195E-2</v>
      </c>
      <c r="O31" s="38"/>
      <c r="P31" s="52">
        <v>0.1080881598166329</v>
      </c>
      <c r="Q31" s="52">
        <v>6.9518692856733275E-2</v>
      </c>
      <c r="R31" s="52">
        <v>4.5640213644943792E-2</v>
      </c>
      <c r="S31" s="52">
        <v>5.7410128566902335E-2</v>
      </c>
      <c r="T31" s="52">
        <v>2.936380859033241E-2</v>
      </c>
      <c r="U31" s="38"/>
      <c r="V31" s="52">
        <v>0.44141210612416171</v>
      </c>
      <c r="W31" s="52">
        <v>0.34986240005673697</v>
      </c>
      <c r="X31" s="52">
        <v>5.7791936656985093E-2</v>
      </c>
      <c r="Y31" s="52">
        <v>0.15093355716211621</v>
      </c>
      <c r="Z31" s="38"/>
      <c r="AA31" s="52">
        <v>1.5344327540555534E-2</v>
      </c>
      <c r="AB31" s="52">
        <v>5.1958875581789778E-2</v>
      </c>
      <c r="AC31" s="52">
        <v>0.12821336573190362</v>
      </c>
      <c r="AD31" s="52">
        <v>0.15434583120248799</v>
      </c>
      <c r="AE31" s="38"/>
      <c r="AF31" s="52">
        <v>0.12260818674568047</v>
      </c>
      <c r="AG31" s="52">
        <v>0</v>
      </c>
      <c r="AH31" s="52">
        <v>2.3668110028710249E-2</v>
      </c>
      <c r="AI31" s="52">
        <v>4.6572603877255018E-3</v>
      </c>
      <c r="AJ31" s="52">
        <v>0</v>
      </c>
      <c r="AK31" s="52">
        <v>0</v>
      </c>
      <c r="AL31" s="38"/>
      <c r="AM31" s="52">
        <v>0</v>
      </c>
      <c r="AN31" s="52">
        <v>5.2478046185445659E-2</v>
      </c>
      <c r="AO31" s="52">
        <v>5.3138904715394212E-3</v>
      </c>
      <c r="AP31" s="38"/>
      <c r="AQ31" s="52">
        <v>0.48846058354014676</v>
      </c>
      <c r="AR31" s="52">
        <v>1.6868995528482304E-2</v>
      </c>
      <c r="AS31" s="52">
        <v>3.1995153777172694E-3</v>
      </c>
      <c r="AT31" s="38"/>
      <c r="AU31" s="52">
        <v>0.8121199515541262</v>
      </c>
      <c r="AV31" s="52">
        <v>0.18788004844587375</v>
      </c>
      <c r="AW31" s="38"/>
      <c r="AX31" s="52">
        <v>0.74792220466038994</v>
      </c>
      <c r="AY31" s="52">
        <v>0.25207779533961011</v>
      </c>
      <c r="AZ31" s="38"/>
      <c r="BA31" s="52">
        <v>0.6730987455724522</v>
      </c>
      <c r="BB31" s="52">
        <v>0.32690125442754775</v>
      </c>
      <c r="BC31" s="38"/>
      <c r="BD31" s="51">
        <v>0.75265188620355383</v>
      </c>
      <c r="BE31" s="51">
        <v>0.19813631486952427</v>
      </c>
      <c r="BF31" s="51">
        <v>8.0366994049234003E-2</v>
      </c>
      <c r="BG31" s="51">
        <v>3.1657770504725104E-2</v>
      </c>
      <c r="BH31" s="51">
        <v>1.5828885252362552E-2</v>
      </c>
      <c r="BI31" s="38"/>
      <c r="BJ31" s="53">
        <v>44.737366763893604</v>
      </c>
      <c r="BK31" s="38"/>
      <c r="BL31" s="52">
        <v>0</v>
      </c>
      <c r="BM31" s="52">
        <v>0.27893912159921347</v>
      </c>
      <c r="BN31" s="52">
        <v>0.59231565672682318</v>
      </c>
      <c r="BO31" s="52">
        <v>0.12874522167396341</v>
      </c>
      <c r="BP31" s="38"/>
      <c r="BQ31" s="52">
        <v>0.11805361335674336</v>
      </c>
      <c r="BR31" s="52">
        <v>0.88194638664325664</v>
      </c>
      <c r="BS31" s="38"/>
      <c r="BT31" s="52">
        <v>0</v>
      </c>
      <c r="BU31" s="52">
        <v>0.82140419063061265</v>
      </c>
      <c r="BV31" s="52">
        <v>4.5914097483908851E-2</v>
      </c>
      <c r="BW31" s="52">
        <v>1.462809852873505E-2</v>
      </c>
      <c r="BX31" s="38"/>
      <c r="BY31" s="52">
        <v>5.3138904715394212E-3</v>
      </c>
      <c r="BZ31" s="52">
        <v>6.284585543415629E-3</v>
      </c>
      <c r="CA31" s="52">
        <v>1.1559233020623942E-2</v>
      </c>
      <c r="CB31" s="52">
        <v>9.4895904321164362E-2</v>
      </c>
      <c r="CC31" s="38"/>
      <c r="CD31" s="52">
        <v>0.98634687660965614</v>
      </c>
      <c r="CE31" s="52">
        <v>1.3653123390343771E-2</v>
      </c>
      <c r="CF31" s="51">
        <v>1.0667023937409949E-2</v>
      </c>
      <c r="CG31" s="51">
        <v>9.3145207754510026E-4</v>
      </c>
      <c r="CH31" s="193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</row>
    <row r="32" spans="1:153" s="56" customFormat="1" ht="20.25" hidden="1" customHeight="1" x14ac:dyDescent="0.4">
      <c r="A32" s="49" t="s">
        <v>470</v>
      </c>
      <c r="B32" s="38"/>
      <c r="C32" s="140"/>
      <c r="D32" s="140"/>
      <c r="E32" s="140"/>
      <c r="F32" s="164"/>
      <c r="G32" s="38"/>
      <c r="H32" s="50">
        <v>0.11795298063908669</v>
      </c>
      <c r="I32" s="50">
        <v>0.11795298063908669</v>
      </c>
      <c r="J32" s="38"/>
      <c r="K32" s="51">
        <v>6.1047020923049002</v>
      </c>
      <c r="L32" s="38"/>
      <c r="M32" s="52">
        <v>0.8972152679193397</v>
      </c>
      <c r="N32" s="52">
        <v>0.10278473208066041</v>
      </c>
      <c r="O32" s="38"/>
      <c r="P32" s="52">
        <v>7.3177660786047288E-2</v>
      </c>
      <c r="Q32" s="52">
        <v>0.42599846054492274</v>
      </c>
      <c r="R32" s="52">
        <v>0.49280153021663292</v>
      </c>
      <c r="S32" s="52">
        <v>0.51751480346104051</v>
      </c>
      <c r="T32" s="52">
        <v>5.2693126961286391E-2</v>
      </c>
      <c r="U32" s="38"/>
      <c r="V32" s="52">
        <v>3.5437861692422745E-2</v>
      </c>
      <c r="W32" s="52">
        <v>9.1392423005594942E-2</v>
      </c>
      <c r="X32" s="52">
        <v>0.37641945436185964</v>
      </c>
      <c r="Y32" s="52">
        <v>0.49675026094012281</v>
      </c>
      <c r="Z32" s="38"/>
      <c r="AA32" s="52">
        <v>8.7516890136160488E-4</v>
      </c>
      <c r="AB32" s="52">
        <v>2.5245075191489968E-2</v>
      </c>
      <c r="AC32" s="52">
        <v>3.5071442371092429E-2</v>
      </c>
      <c r="AD32" s="52">
        <v>3.0200736541650924E-2</v>
      </c>
      <c r="AE32" s="38"/>
      <c r="AF32" s="52">
        <v>7.8274395959637422E-2</v>
      </c>
      <c r="AG32" s="52">
        <v>3.1145105376107411E-3</v>
      </c>
      <c r="AH32" s="52">
        <v>0.31394981733841831</v>
      </c>
      <c r="AI32" s="52">
        <v>0</v>
      </c>
      <c r="AJ32" s="52">
        <v>9.4978700332743804E-2</v>
      </c>
      <c r="AK32" s="52">
        <v>6.4328367717124161E-3</v>
      </c>
      <c r="AL32" s="38"/>
      <c r="AM32" s="52">
        <v>6.7883114881598793E-4</v>
      </c>
      <c r="AN32" s="52">
        <v>0.37506179206422768</v>
      </c>
      <c r="AO32" s="52">
        <v>6.7883114881598793E-4</v>
      </c>
      <c r="AP32" s="38"/>
      <c r="AQ32" s="52">
        <v>0.42667786498901816</v>
      </c>
      <c r="AR32" s="52">
        <v>0.35785775590415442</v>
      </c>
      <c r="AS32" s="52">
        <v>8.6172333150714153E-2</v>
      </c>
      <c r="AT32" s="38"/>
      <c r="AU32" s="52">
        <v>0.70916178373241312</v>
      </c>
      <c r="AV32" s="52">
        <v>0.29083821626758694</v>
      </c>
      <c r="AW32" s="38"/>
      <c r="AX32" s="52">
        <v>0.45316867521729476</v>
      </c>
      <c r="AY32" s="52">
        <v>0.54683132478270524</v>
      </c>
      <c r="AZ32" s="38"/>
      <c r="BA32" s="52">
        <v>0.49882514998813904</v>
      </c>
      <c r="BB32" s="52">
        <v>0.50117485001186091</v>
      </c>
      <c r="BC32" s="38"/>
      <c r="BD32" s="51">
        <v>0.65641250786851402</v>
      </c>
      <c r="BE32" s="51">
        <v>0.1483969072985746</v>
      </c>
      <c r="BF32" s="51">
        <v>0.13505912950198429</v>
      </c>
      <c r="BG32" s="51">
        <v>0.10680867986541237</v>
      </c>
      <c r="BH32" s="51">
        <v>0.24304678538321856</v>
      </c>
      <c r="BI32" s="38"/>
      <c r="BJ32" s="53">
        <v>42.598303464052805</v>
      </c>
      <c r="BK32" s="38"/>
      <c r="BL32" s="52">
        <v>1.7503378027232098E-3</v>
      </c>
      <c r="BM32" s="52">
        <v>0.32332601136713168</v>
      </c>
      <c r="BN32" s="52">
        <v>0.59444049703155932</v>
      </c>
      <c r="BO32" s="52">
        <v>8.048315379858581E-2</v>
      </c>
      <c r="BP32" s="38"/>
      <c r="BQ32" s="52">
        <v>6.8784099182832723E-2</v>
      </c>
      <c r="BR32" s="52">
        <v>0.93121590081716721</v>
      </c>
      <c r="BS32" s="38"/>
      <c r="BT32" s="52">
        <v>8.7516890136160488E-4</v>
      </c>
      <c r="BU32" s="52">
        <v>0.9138350050154681</v>
      </c>
      <c r="BV32" s="52">
        <v>2.0860005991794909E-3</v>
      </c>
      <c r="BW32" s="52">
        <v>1.4419726301157927E-2</v>
      </c>
      <c r="BX32" s="38"/>
      <c r="BY32" s="52">
        <v>8.4425478295186967E-3</v>
      </c>
      <c r="BZ32" s="52">
        <v>1.7454749628467839E-2</v>
      </c>
      <c r="CA32" s="52">
        <v>6.4328367717124161E-3</v>
      </c>
      <c r="CB32" s="52">
        <v>3.6453964953133765E-2</v>
      </c>
      <c r="CC32" s="38"/>
      <c r="CD32" s="52">
        <v>0.95572397387786945</v>
      </c>
      <c r="CE32" s="52">
        <v>4.427602612213058E-2</v>
      </c>
      <c r="CF32" s="51">
        <v>5.8246947384114837E-2</v>
      </c>
      <c r="CG32" s="51">
        <v>5.2510134081696289E-3</v>
      </c>
      <c r="CH32" s="193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</row>
    <row r="33" spans="1:153" s="56" customFormat="1" ht="20.25" hidden="1" customHeight="1" x14ac:dyDescent="0.4">
      <c r="A33" s="49" t="s">
        <v>471</v>
      </c>
      <c r="B33" s="38"/>
      <c r="C33" s="140"/>
      <c r="D33" s="140"/>
      <c r="E33" s="140"/>
      <c r="F33" s="164"/>
      <c r="G33" s="38"/>
      <c r="H33" s="50">
        <v>5.2999764608956626E-2</v>
      </c>
      <c r="I33" s="50">
        <v>5.2999764608956626E-2</v>
      </c>
      <c r="J33" s="38"/>
      <c r="K33" s="51">
        <v>6.2652427042623913</v>
      </c>
      <c r="L33" s="38"/>
      <c r="M33" s="52">
        <v>0.91612629453894656</v>
      </c>
      <c r="N33" s="52">
        <v>8.3873705461053438E-2</v>
      </c>
      <c r="O33" s="38"/>
      <c r="P33" s="52">
        <v>6.7745352277292815E-3</v>
      </c>
      <c r="Q33" s="52">
        <v>1.0824752879612444E-2</v>
      </c>
      <c r="R33" s="52">
        <v>8.1004353037663242E-3</v>
      </c>
      <c r="S33" s="52">
        <v>1.7599288107341723E-2</v>
      </c>
      <c r="T33" s="52">
        <v>1.0824752879612444E-2</v>
      </c>
      <c r="U33" s="38"/>
      <c r="V33" s="52">
        <v>0.54668627913231438</v>
      </c>
      <c r="W33" s="52">
        <v>1.4874970531495606E-2</v>
      </c>
      <c r="X33" s="52">
        <v>0</v>
      </c>
      <c r="Y33" s="52">
        <v>0.43843875033618995</v>
      </c>
      <c r="Z33" s="38"/>
      <c r="AA33" s="52">
        <v>0</v>
      </c>
      <c r="AB33" s="52">
        <v>6.7745352277292815E-3</v>
      </c>
      <c r="AC33" s="52">
        <v>0</v>
      </c>
      <c r="AD33" s="52">
        <v>8.1004353037663242E-3</v>
      </c>
      <c r="AE33" s="38"/>
      <c r="AF33" s="52">
        <v>6.4803482430130593E-2</v>
      </c>
      <c r="AG33" s="52">
        <v>0</v>
      </c>
      <c r="AH33" s="52">
        <v>6.3550099777865576E-2</v>
      </c>
      <c r="AI33" s="52">
        <v>0</v>
      </c>
      <c r="AJ33" s="52">
        <v>0.30603495047631063</v>
      </c>
      <c r="AK33" s="52">
        <v>4.0502176518831621E-3</v>
      </c>
      <c r="AL33" s="38"/>
      <c r="AM33" s="52">
        <v>0</v>
      </c>
      <c r="AN33" s="52">
        <v>0</v>
      </c>
      <c r="AO33" s="52">
        <v>0</v>
      </c>
      <c r="AP33" s="38"/>
      <c r="AQ33" s="52">
        <v>0.40045371900016591</v>
      </c>
      <c r="AR33" s="52">
        <v>0</v>
      </c>
      <c r="AS33" s="52">
        <v>3.8169106738466019E-2</v>
      </c>
      <c r="AT33" s="38"/>
      <c r="AU33" s="52">
        <v>0.72658434301007069</v>
      </c>
      <c r="AV33" s="52">
        <v>0.2734156569899292</v>
      </c>
      <c r="AW33" s="38"/>
      <c r="AX33" s="52">
        <v>0.14670808411266426</v>
      </c>
      <c r="AY33" s="52">
        <v>0.85329191588733577</v>
      </c>
      <c r="AZ33" s="38"/>
      <c r="BA33" s="52">
        <v>0.1057033438712828</v>
      </c>
      <c r="BB33" s="52">
        <v>0.89429665612871712</v>
      </c>
      <c r="BC33" s="38"/>
      <c r="BD33" s="51">
        <v>0.70995632118218555</v>
      </c>
      <c r="BE33" s="51">
        <v>0.19743642078621873</v>
      </c>
      <c r="BF33" s="51">
        <v>0.25625995019798342</v>
      </c>
      <c r="BG33" s="51">
        <v>0.10075519451361392</v>
      </c>
      <c r="BH33" s="51">
        <v>6.2897497652773818E-2</v>
      </c>
      <c r="BI33" s="38"/>
      <c r="BJ33" s="53">
        <v>44.87366614757827</v>
      </c>
      <c r="BK33" s="38"/>
      <c r="BL33" s="52">
        <v>0</v>
      </c>
      <c r="BM33" s="52">
        <v>0.27201723949012013</v>
      </c>
      <c r="BN33" s="52">
        <v>0.59543392580245647</v>
      </c>
      <c r="BO33" s="52">
        <v>0.1325488347074234</v>
      </c>
      <c r="BP33" s="38"/>
      <c r="BQ33" s="52">
        <v>8.5272122960862506E-2</v>
      </c>
      <c r="BR33" s="52">
        <v>0.91472787703913749</v>
      </c>
      <c r="BS33" s="38"/>
      <c r="BT33" s="52">
        <v>0</v>
      </c>
      <c r="BU33" s="52">
        <v>0.88497793597614627</v>
      </c>
      <c r="BV33" s="52">
        <v>8.1004353037663242E-3</v>
      </c>
      <c r="BW33" s="52">
        <v>2.1649505759224887E-2</v>
      </c>
      <c r="BX33" s="38"/>
      <c r="BY33" s="52">
        <v>2.4373823335071008E-2</v>
      </c>
      <c r="BZ33" s="52">
        <v>0</v>
      </c>
      <c r="CA33" s="52">
        <v>0</v>
      </c>
      <c r="CB33" s="52">
        <v>6.0898299625791505E-2</v>
      </c>
      <c r="CC33" s="38"/>
      <c r="CD33" s="52">
        <v>0.95253405178865436</v>
      </c>
      <c r="CE33" s="52">
        <v>4.7465948211345609E-2</v>
      </c>
      <c r="CF33" s="51">
        <v>0.10147299356839515</v>
      </c>
      <c r="CG33" s="51">
        <v>0</v>
      </c>
      <c r="CH33" s="193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</row>
    <row r="34" spans="1:153" s="57" customFormat="1" ht="7.5" customHeight="1" x14ac:dyDescent="0.4">
      <c r="A34" s="17"/>
      <c r="C34" s="137"/>
      <c r="D34" s="137"/>
      <c r="E34" s="137"/>
      <c r="F34" s="165"/>
      <c r="H34" s="58"/>
      <c r="I34" s="58"/>
      <c r="CH34" s="196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</row>
    <row r="35" spans="1:153" s="64" customFormat="1" ht="20.25" customHeight="1" x14ac:dyDescent="0.4">
      <c r="A35" s="59" t="s">
        <v>480</v>
      </c>
      <c r="B35" s="38"/>
      <c r="C35" s="141"/>
      <c r="D35" s="141"/>
      <c r="E35" s="141">
        <f>SUM(E4:E10)</f>
        <v>84813</v>
      </c>
      <c r="F35" s="163">
        <f>SUM(F4:F10)</f>
        <v>500744.22527130082</v>
      </c>
      <c r="G35" s="38"/>
      <c r="H35" s="60">
        <f>E35/E$39</f>
        <v>0.63031280423909575</v>
      </c>
      <c r="I35" s="60">
        <f>F35/F$39</f>
        <v>0.65089360849584466</v>
      </c>
      <c r="J35" s="38"/>
      <c r="K35" s="61">
        <f>SUM(K4*$C4,K5*$C5,K6*$C6,K7*$C7,K9*$C9,K10*$C10)</f>
        <v>5.904097547207396</v>
      </c>
      <c r="L35" s="38"/>
      <c r="M35" s="62">
        <f>SUM(M4*$H4,M5*$H5,M6*$H6,M7*$H7,M9*$H9,M10*$H10)</f>
        <v>0.97248555995378583</v>
      </c>
      <c r="N35" s="62">
        <f>SUM(N4*$H4,N5*$H5,N6*$H6,N7*$H7,N9*$H9,N10*$H10)</f>
        <v>2.7514440046214131E-2</v>
      </c>
      <c r="O35" s="38"/>
      <c r="P35" s="62">
        <f>SUM(P4*$H4,P5*$H5,P6*$H6,P7*$H7,P9*$H9,P10*$H10)</f>
        <v>1.9836426742124304E-2</v>
      </c>
      <c r="Q35" s="62">
        <f>SUM(Q4*$H4,Q5*$H5,Q6*$H6,Q7*$H7,Q9*$H9,Q10*$H10)</f>
        <v>4.704632060329355E-2</v>
      </c>
      <c r="R35" s="62">
        <f>SUM(R4*$H4,R5*$H5,R6*$H6,R7*$H7,R9*$H9,R10*$H10)</f>
        <v>7.5031814313654577E-2</v>
      </c>
      <c r="S35" s="62">
        <f>SUM(S4*$H4,S5*$H5,S6*$H6,S7*$H7,S9*$H9,S10*$H10)</f>
        <v>5.5548985222113469E-2</v>
      </c>
      <c r="T35" s="62">
        <f>SUM(T4*$H4,T5*$H5,T6*$H6,T7*$H7,T9*$H9,T10*$H10)</f>
        <v>2.2581944188183253E-2</v>
      </c>
      <c r="U35" s="38"/>
      <c r="V35" s="62">
        <f>SUM(V4*$H4,V5*$H5,V6*$H6,V7*$H7,V9*$H9,V10*$H10)</f>
        <v>0.98217038267260093</v>
      </c>
      <c r="W35" s="62">
        <f>SUM(W4*$H4,W5*$H5,W6*$H6,W7*$H7,W9*$H9,W10*$H10)</f>
        <v>3.2042598021286609E-3</v>
      </c>
      <c r="X35" s="62">
        <f>SUM(X4*$H4,X5*$H5,X6*$H6,X7*$H7,X9*$H9,X10*$H10)</f>
        <v>2.889967294123599E-3</v>
      </c>
      <c r="Y35" s="62">
        <f>SUM(Y4*$H4,Y5*$H5,Y6*$H6,Y7*$H7,Y9*$H9,Y10*$H10)</f>
        <v>1.1735390231146897E-2</v>
      </c>
      <c r="Z35" s="38"/>
      <c r="AA35" s="62">
        <f>SUM(AA4*$H4,AA5*$H5,AA6*$H6,AA7*$H7,AA9*$H9,AA10*$H10)</f>
        <v>0</v>
      </c>
      <c r="AB35" s="62">
        <f>SUM(AB4*$H4,AB5*$H5,AB6*$H6,AB7*$H7,AB9*$H9,AB10*$H10)</f>
        <v>0</v>
      </c>
      <c r="AC35" s="62">
        <f>SUM(AC4*$H4,AC5*$H5,AC6*$H6,AC7*$H7,AC9*$H9,AC10*$H10)</f>
        <v>3.2042598021286609E-3</v>
      </c>
      <c r="AD35" s="62">
        <f>SUM(AD4*$H4,AD5*$H5,AD6*$H6,AD7*$H7,AD9*$H9,AD10*$H10)</f>
        <v>0</v>
      </c>
      <c r="AE35" s="38"/>
      <c r="AF35" s="62">
        <f t="shared" ref="AF35:AK35" si="4">SUM(AF4*$H4,AF5*$H5,AF6*$H6,AF7*$H7,AF9*$H9,AF10*$H10)</f>
        <v>6.8243797118938644E-3</v>
      </c>
      <c r="AG35" s="62">
        <f t="shared" si="4"/>
        <v>0</v>
      </c>
      <c r="AH35" s="62">
        <f t="shared" si="4"/>
        <v>0</v>
      </c>
      <c r="AI35" s="62">
        <f t="shared" si="4"/>
        <v>0</v>
      </c>
      <c r="AJ35" s="62">
        <f t="shared" si="4"/>
        <v>4.9110105192530333E-3</v>
      </c>
      <c r="AK35" s="62">
        <f t="shared" si="4"/>
        <v>0</v>
      </c>
      <c r="AL35" s="38"/>
      <c r="AM35" s="62">
        <f>SUM(AM4*$H4,AM5*$H5,AM6*$H6,AM7*$H7,AM9*$H9,AM10*$H10)</f>
        <v>0</v>
      </c>
      <c r="AN35" s="62">
        <f>SUM(AN4*$H4,AN5*$H5,AN6*$H6,AN7*$H7,AN9*$H9,AN10*$H10)</f>
        <v>2.889967294123599E-3</v>
      </c>
      <c r="AO35" s="62">
        <f>SUM(AO4*$H4,AO5*$H5,AO6*$H6,AO7*$H7,AO9*$H9,AO10*$H10)</f>
        <v>0</v>
      </c>
      <c r="AP35" s="38"/>
      <c r="AQ35" s="62">
        <f>SUM(AQ4*$H4,AQ5*$H5,AQ6*$H6,AQ7*$H7,AQ9*$H9,AQ10*$H10)</f>
        <v>5.5261845760786778E-3</v>
      </c>
      <c r="AR35" s="62">
        <f>SUM(AR4*$H4,AR5*$H5,AR6*$H6,AR7*$H7,AR9*$H9,AR10*$H10)</f>
        <v>0</v>
      </c>
      <c r="AS35" s="62">
        <f>SUM(AS4*$H4,AS5*$H5,AS6*$H6,AS7*$H7,AS9*$H9,AS10*$H10)</f>
        <v>9.099172949191818E-3</v>
      </c>
      <c r="AT35" s="38"/>
      <c r="AU35" s="62">
        <f>SUM(AU4*$H4,AU5*$H5,AU6*$H6,AU7*$H7,AU9*$H9,AU10*$H10)</f>
        <v>0.76493405518153179</v>
      </c>
      <c r="AV35" s="62">
        <f>SUM(AV4*$H4,AV5*$H5,AV6*$H6,AV7*$H7,AV9*$H9,AV10*$H10)</f>
        <v>0.23506594481846824</v>
      </c>
      <c r="AW35" s="38"/>
      <c r="AX35" s="62">
        <f>SUM(AX4*$H4,AX5*$H5,AX6*$H6,AX7*$H7,AX9*$H9,AX10*$H10)</f>
        <v>0.42649208008008255</v>
      </c>
      <c r="AY35" s="62">
        <f>SUM(AY4*$H4,AY5*$H5,AY6*$H6,AY7*$H7,AY9*$H9,AY10*$H10)</f>
        <v>0.57350791991991745</v>
      </c>
      <c r="AZ35" s="38"/>
      <c r="BA35" s="62">
        <f>SUM(BA4*$H4,BA5*$H5,BA6*$H6,BA7*$H7,BA9*$H9,BA10*$H10)</f>
        <v>0.45824127982090035</v>
      </c>
      <c r="BB35" s="62">
        <f>SUM(BB4*$H4,BB5*$H5,BB6*$H6,BB7*$H7,BB9*$H9,BB10*$H10)</f>
        <v>0.54175872017909965</v>
      </c>
      <c r="BC35" s="38"/>
      <c r="BD35" s="61">
        <f>SUM(BD4*$I4,BD5*$I5,BD6*$I6,BD7*$I7,BD9*$I9,BD10*$I10)</f>
        <v>0.68323278559134104</v>
      </c>
      <c r="BE35" s="61">
        <f t="shared" ref="BE35:BH35" si="5">SUM(BE4*$I4,BE5*$I5,BE6*$I6,BE7*$I7,BE9*$I9,BE10*$I10)</f>
        <v>0.31287180475166287</v>
      </c>
      <c r="BF35" s="61">
        <f t="shared" si="5"/>
        <v>9.6857860915915528E-2</v>
      </c>
      <c r="BG35" s="61">
        <f t="shared" si="5"/>
        <v>9.6225159494936249E-2</v>
      </c>
      <c r="BH35" s="61">
        <f t="shared" si="5"/>
        <v>5.0458507395134591E-2</v>
      </c>
      <c r="BI35" s="38"/>
      <c r="BJ35" s="63">
        <f>SUM(BJ4*$H4,BJ5*$H5,BJ6*$H6,BJ7*$H7,BJ9*$H9,BJ10*$H10)</f>
        <v>40.380871763144981</v>
      </c>
      <c r="BK35" s="38"/>
      <c r="BL35" s="62">
        <f t="shared" ref="BL35:BO35" si="6">SUM(BL4*$H4,BL5*$H5,BL6*$H6,BL7*$H7,BL9*$H9,BL10*$H10)</f>
        <v>0</v>
      </c>
      <c r="BM35" s="62">
        <f t="shared" si="6"/>
        <v>0.42361049620177105</v>
      </c>
      <c r="BN35" s="62">
        <f t="shared" si="6"/>
        <v>0.51892726719636673</v>
      </c>
      <c r="BO35" s="62">
        <f t="shared" si="6"/>
        <v>5.7462236601862116E-2</v>
      </c>
      <c r="BP35" s="38"/>
      <c r="BQ35" s="62">
        <f t="shared" ref="BQ35:BR35" si="7">SUM(BQ4*$H4,BQ5*$H5,BQ6*$H6,BQ7*$H7,BQ9*$H9,BQ10*$H10)</f>
        <v>8.8337940216274141E-2</v>
      </c>
      <c r="BR35" s="62">
        <f t="shared" si="7"/>
        <v>0.91166205978372583</v>
      </c>
      <c r="BS35" s="38"/>
      <c r="BT35" s="62">
        <f t="shared" ref="BT35:BW35" si="8">SUM(BT4*$H4,BT5*$H5,BT6*$H6,BT7*$H7,BT9*$H9,BT10*$H10)</f>
        <v>7.9069511147814508E-4</v>
      </c>
      <c r="BU35" s="62">
        <f t="shared" si="8"/>
        <v>0.89503320146783705</v>
      </c>
      <c r="BV35" s="62">
        <f t="shared" si="8"/>
        <v>7.6388677179086116E-3</v>
      </c>
      <c r="BW35" s="62">
        <f t="shared" si="8"/>
        <v>8.1992954865019747E-3</v>
      </c>
      <c r="BX35" s="38"/>
      <c r="BY35" s="62">
        <f t="shared" ref="BY35:CB35" si="9">SUM(BY4*$H4,BY5*$H5,BY6*$H6,BY7*$H7,BY9*$H9,BY10*$H10)</f>
        <v>2.7593520326862631E-3</v>
      </c>
      <c r="BZ35" s="62">
        <f t="shared" si="9"/>
        <v>3.8443502873963711E-2</v>
      </c>
      <c r="CA35" s="62">
        <f t="shared" si="9"/>
        <v>1.7540262809447129E-3</v>
      </c>
      <c r="CB35" s="62">
        <f t="shared" si="9"/>
        <v>4.538105902867947E-2</v>
      </c>
      <c r="CC35" s="38"/>
      <c r="CD35" s="62">
        <f t="shared" ref="CD35:CG35" si="10">SUM(CD4*$H4,CD5*$H5,CD6*$H6,CD7*$H7,CD9*$H9,CD10*$H10)</f>
        <v>0.99485046805622657</v>
      </c>
      <c r="CE35" s="62">
        <f t="shared" si="10"/>
        <v>5.1495319437733925E-3</v>
      </c>
      <c r="CF35" s="62">
        <f t="shared" si="10"/>
        <v>2.2747932372979545E-3</v>
      </c>
      <c r="CG35" s="62">
        <f t="shared" si="10"/>
        <v>2.2747932372979545E-3</v>
      </c>
      <c r="CH35" s="193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</row>
    <row r="36" spans="1:153" s="64" customFormat="1" ht="20.25" customHeight="1" x14ac:dyDescent="0.4">
      <c r="A36" s="59" t="s">
        <v>459</v>
      </c>
      <c r="B36" s="38"/>
      <c r="C36" s="141"/>
      <c r="D36" s="141"/>
      <c r="E36" s="141">
        <f>SUM(E12:E15)</f>
        <v>27047</v>
      </c>
      <c r="F36" s="163">
        <f>SUM(F12:F15)</f>
        <v>128942.39791695947</v>
      </c>
      <c r="G36" s="38"/>
      <c r="H36" s="60">
        <f t="shared" ref="H36:I37" si="11">E36/E$39</f>
        <v>0.20100775136187637</v>
      </c>
      <c r="I36" s="60">
        <f t="shared" si="11"/>
        <v>0.16760609195803539</v>
      </c>
      <c r="J36" s="38"/>
      <c r="K36" s="61">
        <f>SUM(K12*$C12,K13*$C13,K14*$C14,K15*$C15)</f>
        <v>4.7673456544888335</v>
      </c>
      <c r="L36" s="38"/>
      <c r="M36" s="62">
        <f>SUM(M12*$H12,M13*$H13,M14*$H14,M15*$H15)</f>
        <v>0.94726141894997151</v>
      </c>
      <c r="N36" s="62">
        <f>SUM(N12*$H12,N13*$H13,N14*$H14,N15*$H15)</f>
        <v>5.2738581050028488E-2</v>
      </c>
      <c r="O36" s="38"/>
      <c r="P36" s="62">
        <f>SUM(P12*$H12,P13*$H13,P14*$H14,P15*$H15)</f>
        <v>0.11650243819984574</v>
      </c>
      <c r="Q36" s="62">
        <f>SUM(Q12*$H12,Q13*$H13,Q14*$H14,Q15*$H15)</f>
        <v>6.2893804158725128E-2</v>
      </c>
      <c r="R36" s="62">
        <f>SUM(R12*$H12,R13*$H13,R14*$H14,R15*$H15)</f>
        <v>3.8510851518906847E-2</v>
      </c>
      <c r="S36" s="62">
        <f>SUM(S12*$H12,S13*$H13,S14*$H14,S15*$H15)</f>
        <v>5.1811324888441597E-2</v>
      </c>
      <c r="T36" s="62">
        <f>SUM(T12*$H12,T13*$H13,T14*$H14,T15*$H15)</f>
        <v>3.2524384657640626E-2</v>
      </c>
      <c r="U36" s="38"/>
      <c r="V36" s="62">
        <f>SUM(V12*$H12,V13*$H13,V14*$H14,V15*$H15)</f>
        <v>0.49561805648518908</v>
      </c>
      <c r="W36" s="62">
        <f>SUM(W12*$H12,W13*$H13,W14*$H14,W15*$H15)</f>
        <v>0.31928503982627771</v>
      </c>
      <c r="X36" s="62">
        <f>SUM(X12*$H12,X13*$H13,X14*$H14,X15*$H15)</f>
        <v>5.8399714027669206E-2</v>
      </c>
      <c r="Y36" s="62">
        <f>SUM(Y12*$H12,Y13*$H13,Y14*$H14,Y15*$H15)</f>
        <v>0.12669718966086399</v>
      </c>
      <c r="Z36" s="38"/>
      <c r="AA36" s="62">
        <f>SUM(AA12*$H12,AA13*$H13,AA14*$H14,AA15*$H15)</f>
        <v>1.394020839008136E-2</v>
      </c>
      <c r="AB36" s="62">
        <f>SUM(AB12*$H12,AB13*$H13,AB14*$H14,AB15*$H15)</f>
        <v>4.8710931175106019E-2</v>
      </c>
      <c r="AC36" s="62">
        <f>SUM(AC12*$H12,AC13*$H13,AC14*$H14,AC15*$H15)</f>
        <v>0.11647407663450315</v>
      </c>
      <c r="AD36" s="62">
        <f>SUM(AD12*$H12,AD13*$H13,AD14*$H14,AD15*$H15)</f>
        <v>0.14015982362658719</v>
      </c>
      <c r="AE36" s="38"/>
      <c r="AF36" s="62">
        <f t="shared" ref="AF36:AK36" si="12">SUM(AF12*$H12,AF13*$H13,AF14*$H14,AF15*$H15)</f>
        <v>0.10431855939746759</v>
      </c>
      <c r="AG36" s="62">
        <f t="shared" si="12"/>
        <v>0</v>
      </c>
      <c r="AH36" s="62">
        <f t="shared" si="12"/>
        <v>1.9746923409368268E-2</v>
      </c>
      <c r="AI36" s="62">
        <f t="shared" si="12"/>
        <v>2.6317068540281318E-3</v>
      </c>
      <c r="AJ36" s="62">
        <f t="shared" si="12"/>
        <v>0</v>
      </c>
      <c r="AK36" s="62">
        <f t="shared" si="12"/>
        <v>0</v>
      </c>
      <c r="AL36" s="38"/>
      <c r="AM36" s="62">
        <f>SUM(AM12*$H12,AM13*$H13,AM14*$H14,AM15*$H15)</f>
        <v>0</v>
      </c>
      <c r="AN36" s="62">
        <f>SUM(AN12*$H12,AN13*$H13,AN14*$H14,AN15*$H15)</f>
        <v>5.2210641918624456E-2</v>
      </c>
      <c r="AO36" s="62">
        <f>SUM(AO12*$H12,AO13*$H13,AO14*$H14,AO15*$H15)</f>
        <v>6.1890721090447492E-3</v>
      </c>
      <c r="AP36" s="38"/>
      <c r="AQ36" s="62">
        <f>SUM(AQ12*$H12,AQ13*$H13,AQ14*$H14,AQ15*$H15)</f>
        <v>0.44437978835673358</v>
      </c>
      <c r="AR36" s="62">
        <f>SUM(AR12*$H12,AR13*$H13,AR14*$H14,AR15*$H15)</f>
        <v>1.6004228609872842E-2</v>
      </c>
      <c r="AS36" s="62">
        <f>SUM(AS12*$H12,AS13*$H13,AS14*$H14,AS15*$H15)</f>
        <v>2.1193491148235521E-3</v>
      </c>
      <c r="AT36" s="38"/>
      <c r="AU36" s="62">
        <f>SUM(AU12*$H12,AU13*$H13,AU14*$H14,AU15*$H15)</f>
        <v>0.80823521586613856</v>
      </c>
      <c r="AV36" s="62">
        <f>SUM(AV12*$H12,AV13*$H13,AV14*$H14,AV15*$H15)</f>
        <v>0.1917647841338615</v>
      </c>
      <c r="AW36" s="38"/>
      <c r="AX36" s="62">
        <f>SUM(AX12*$H12,AX13*$H13,AX14*$H14,AX15*$H15)</f>
        <v>0.7385606594898011</v>
      </c>
      <c r="AY36" s="62">
        <f>SUM(AY12*$H12,AY13*$H13,AY14*$H14,AY15*$H15)</f>
        <v>0.26143934051019907</v>
      </c>
      <c r="AZ36" s="38"/>
      <c r="BA36" s="62">
        <f>SUM(BA12*$H12,BA13*$H13,BA14*$H14,BA15*$H15)</f>
        <v>0.66463288086150318</v>
      </c>
      <c r="BB36" s="62">
        <f>SUM(BB12*$H12,BB13*$H13,BB14*$H14,BB15*$H15)</f>
        <v>0.33536711913849682</v>
      </c>
      <c r="BC36" s="38"/>
      <c r="BD36" s="61">
        <f>SUM(BD12*$I12,BD13*$I13,BD14*$I14,BD15*$I15)</f>
        <v>0.7583518167635348</v>
      </c>
      <c r="BE36" s="61">
        <f t="shared" ref="BE36:BH36" si="13">SUM(BE12*$I12,BE13*$I13,BE14*$I14,BE15*$I15)</f>
        <v>0.18837064851689539</v>
      </c>
      <c r="BF36" s="61">
        <f t="shared" si="13"/>
        <v>7.6820495535015812E-2</v>
      </c>
      <c r="BG36" s="61">
        <f t="shared" si="13"/>
        <v>3.1703429478269013E-2</v>
      </c>
      <c r="BH36" s="61">
        <f t="shared" si="13"/>
        <v>1.5851714739134506E-2</v>
      </c>
      <c r="BI36" s="38"/>
      <c r="BJ36" s="63">
        <f>SUM(BJ12*$H12,BJ13*$H13,BJ14*$H14,BJ15*$H15)</f>
        <v>45.32165741258715</v>
      </c>
      <c r="BK36" s="38"/>
      <c r="BL36" s="62">
        <f t="shared" ref="BL36:BO36" si="14">SUM(BL12*$H12,BL13*$H13,BL14*$H14,BL15*$H15)</f>
        <v>0</v>
      </c>
      <c r="BM36" s="62">
        <f t="shared" si="14"/>
        <v>0.26271182532356813</v>
      </c>
      <c r="BN36" s="62">
        <f t="shared" si="14"/>
        <v>0.59894624554799103</v>
      </c>
      <c r="BO36" s="62">
        <f t="shared" si="14"/>
        <v>0.13834192912844082</v>
      </c>
      <c r="BP36" s="38"/>
      <c r="BQ36" s="62">
        <f t="shared" ref="BQ36:BR36" si="15">SUM(BQ12*$H12,BQ13*$H13,BQ14*$H14,BQ15*$H15)</f>
        <v>0.12515075512539156</v>
      </c>
      <c r="BR36" s="62">
        <f t="shared" si="15"/>
        <v>0.87484924487460836</v>
      </c>
      <c r="BS36" s="38"/>
      <c r="BT36" s="62">
        <f t="shared" ref="BT36:BW36" si="16">SUM(BT12*$H12,BT13*$H13,BT14*$H14,BT15*$H15)</f>
        <v>0</v>
      </c>
      <c r="BU36" s="62">
        <f t="shared" si="16"/>
        <v>0.81095676562357</v>
      </c>
      <c r="BV36" s="62">
        <f t="shared" si="16"/>
        <v>4.8199951984127007E-2</v>
      </c>
      <c r="BW36" s="62">
        <f t="shared" si="16"/>
        <v>1.5692527266911397E-2</v>
      </c>
      <c r="BX36" s="38"/>
      <c r="BY36" s="62">
        <f t="shared" ref="BY36:CB36" si="17">SUM(BY12*$H12,BY13*$H13,BY14*$H14,BY15*$H15)</f>
        <v>6.1890721090447492E-3</v>
      </c>
      <c r="BZ36" s="62">
        <f t="shared" si="17"/>
        <v>5.1590413517124062E-3</v>
      </c>
      <c r="CA36" s="62">
        <f t="shared" si="17"/>
        <v>1.2904485588895124E-2</v>
      </c>
      <c r="CB36" s="62">
        <f t="shared" si="17"/>
        <v>0.10089815607573931</v>
      </c>
      <c r="CC36" s="38"/>
      <c r="CD36" s="62">
        <f t="shared" ref="CD36:CG36" si="18">SUM(CD12*$H12,CD13*$H13,CD14*$H14,CD15*$H15)</f>
        <v>0.98614138435791421</v>
      </c>
      <c r="CE36" s="62">
        <f t="shared" si="18"/>
        <v>1.3858615642085834E-2</v>
      </c>
      <c r="CF36" s="62">
        <f t="shared" si="18"/>
        <v>1.0821772089951531E-2</v>
      </c>
      <c r="CG36" s="62">
        <f t="shared" si="18"/>
        <v>5.2634137080562627E-4</v>
      </c>
      <c r="CH36" s="193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</row>
    <row r="37" spans="1:153" s="64" customFormat="1" ht="20.25" customHeight="1" x14ac:dyDescent="0.4">
      <c r="A37" s="59" t="s">
        <v>481</v>
      </c>
      <c r="B37" s="38"/>
      <c r="C37" s="141"/>
      <c r="D37" s="141"/>
      <c r="E37" s="141">
        <f>SUM(E17:E27)</f>
        <v>22697</v>
      </c>
      <c r="F37" s="163">
        <f>SUM(F17:F27)</f>
        <v>139631.46310924509</v>
      </c>
      <c r="G37" s="38"/>
      <c r="H37" s="60">
        <f t="shared" si="11"/>
        <v>0.16867944439902793</v>
      </c>
      <c r="I37" s="60">
        <f t="shared" si="11"/>
        <v>0.1815002995461201</v>
      </c>
      <c r="J37" s="38"/>
      <c r="K37" s="61">
        <f>SUM(K17*$C17,K18*$C18,K19*$C19,K20*$C20,K21*$C21,K22*$C22,K23*$C23,K24*$C24,K26*$C26,K27*$C27)</f>
        <v>6.1519788125851473</v>
      </c>
      <c r="L37" s="38"/>
      <c r="M37" s="62">
        <f>SUM(M17*$H17,M18*$H18,M19*$H19,M20*$H20,M21*$H21,M22*$H22,M23*$H23,M24*$H24,M26*$H26,M27*$H27)</f>
        <v>0.90202456667578135</v>
      </c>
      <c r="N37" s="62">
        <f>SUM(N17*$H17,N18*$H18,N19*$H19,N20*$H20,N21*$H21,N22*$H22,N23*$H23,N24*$H24,N26*$H26,N27*$H27)</f>
        <v>9.797543332421868E-2</v>
      </c>
      <c r="O37" s="38"/>
      <c r="P37" s="62">
        <f>SUM(P17*$H17,P18*$H18,P19*$H19,P20*$H20,P21*$H21,P22*$H22,P23*$H23,P24*$H24,P26*$H26,P27*$H27)</f>
        <v>5.2178468069650312E-2</v>
      </c>
      <c r="Q37" s="62">
        <f>SUM(Q17*$H17,Q18*$H18,Q19*$H19,Q20*$H20,Q21*$H21,Q22*$H22,Q23*$H23,Q24*$H24,Q26*$H26,Q27*$H27)</f>
        <v>0.28839977633670005</v>
      </c>
      <c r="R37" s="62">
        <f>SUM(R17*$H17,R18*$H18,R19*$H19,R20*$H20,R21*$H21,R22*$H22,R23*$H23,R24*$H24,R26*$H26,R27*$H27)</f>
        <v>0.33479803548674719</v>
      </c>
      <c r="S37" s="62">
        <f>SUM(S17*$H17,S18*$H18,S19*$H19,S20*$H20,S21*$H21,S22*$H22,S23*$H23,S24*$H24,S26*$H26,S27*$H27)</f>
        <v>0.35477628186128435</v>
      </c>
      <c r="T37" s="62">
        <f>SUM(T17*$H17,T18*$H18,T19*$H19,T20*$H20,T21*$H21,T22*$H22,T23*$H23,T24*$H24,T26*$H26,T27*$H27)</f>
        <v>3.9970565746997623E-2</v>
      </c>
      <c r="U37" s="38"/>
      <c r="V37" s="62">
        <f>SUM(V17*$H17,V18*$H18,V19*$H19,V20*$H20,V21*$H21,V22*$H22,V23*$H23,V24*$H24,V26*$H26,V27*$H27)</f>
        <v>0.19565203543550885</v>
      </c>
      <c r="W37" s="62">
        <f>SUM(W17*$H17,W18*$H18,W19*$H19,W20*$H20,W21*$H21,W22*$H22,W23*$H23,W24*$H24,W26*$H26,W27*$H27)</f>
        <v>6.8051494610544869E-2</v>
      </c>
      <c r="X37" s="62">
        <f>SUM(X17*$H17,X18*$H18,X19*$H19,X20*$H20,X21*$H21,X22*$H22,X23*$H23,X24*$H24,X26*$H26,X27*$H27)</f>
        <v>0.2559944616337913</v>
      </c>
      <c r="Y37" s="62">
        <f>SUM(Y17*$H17,Y18*$H18,Y19*$H19,Y20*$H20,Y21*$H21,Y22*$H22,Y23*$H23,Y24*$H24,Y26*$H26,Y27*$H27)</f>
        <v>0.48030200832015496</v>
      </c>
      <c r="Z37" s="38"/>
      <c r="AA37" s="62">
        <f>SUM(AA17*$H17,AA18*$H18,AA19*$H19,AA20*$H20,AA21*$H21,AA22*$H22,AA23*$H23,AA24*$H24,AA26*$H26,AA27*$H27)</f>
        <v>6.1682160637969779E-4</v>
      </c>
      <c r="AB37" s="62">
        <f>SUM(AB17*$H17,AB18*$H18,AB19*$H19,AB20*$H20,AB21*$H21,AB22*$H22,AB23*$H23,AB24*$H24,AB26*$H26,AB27*$H27)</f>
        <v>1.9499055858106532E-2</v>
      </c>
      <c r="AC37" s="62">
        <f>SUM(AC17*$H17,AC18*$H18,AC19*$H19,AC20*$H20,AC21*$H21,AC22*$H22,AC23*$H23,AC24*$H24,AC26*$H26,AC27*$H27)</f>
        <v>2.4408442565246526E-2</v>
      </c>
      <c r="AD37" s="62">
        <f>SUM(AD17*$H17,AD18*$H18,AD19*$H19,AD20*$H20,AD21*$H21,AD22*$H22,AD23*$H23,AD24*$H24,AD26*$H26,AD27*$H27)</f>
        <v>2.3527174580812132E-2</v>
      </c>
      <c r="AE37" s="38"/>
      <c r="AF37" s="62">
        <f t="shared" ref="AF37:AK37" si="19">SUM(AF17*$H17,AF18*$H18,AF19*$H19,AF20*$H20,AF21*$H21,AF22*$H22,AF23*$H23,AF24*$H24,AF26*$H26,AF27*$H27)</f>
        <v>7.3594450891430518E-2</v>
      </c>
      <c r="AG37" s="62">
        <f t="shared" si="19"/>
        <v>1.6172129511803843E-3</v>
      </c>
      <c r="AH37" s="62">
        <f t="shared" si="19"/>
        <v>0.23668209705123858</v>
      </c>
      <c r="AI37" s="62">
        <f t="shared" si="19"/>
        <v>0</v>
      </c>
      <c r="AJ37" s="62">
        <f t="shared" si="19"/>
        <v>0.16259112267204684</v>
      </c>
      <c r="AK37" s="62">
        <f t="shared" si="19"/>
        <v>5.8171247542586945E-3</v>
      </c>
      <c r="AL37" s="38"/>
      <c r="AM37" s="62">
        <f>SUM(AM17*$H17,AM18*$H18,AM19*$H19,AM20*$H20,AM21*$H21,AM22*$H22,AM23*$H23,AM24*$H24,AM26*$H26,AM27*$H27)</f>
        <v>4.4008044001966944E-4</v>
      </c>
      <c r="AN37" s="62">
        <f>SUM(AN17*$H17,AN18*$H18,AN19*$H19,AN20*$H20,AN21*$H21,AN22*$H22,AN23*$H23,AN24*$H24,AN26*$H26,AN27*$H27)</f>
        <v>0.25511430075375191</v>
      </c>
      <c r="AO37" s="62">
        <f>SUM(AO17*$H17,AO18*$H18,AO19*$H19,AO20*$H20,AO21*$H21,AO22*$H22,AO23*$H23,AO24*$H24,AO26*$H26,AO27*$H27)</f>
        <v>4.4008044001966944E-4</v>
      </c>
      <c r="AP37" s="38"/>
      <c r="AQ37" s="62">
        <f>SUM(AQ17*$H17,AQ18*$H18,AQ19*$H19,AQ20*$H20,AQ21*$H21,AQ22*$H22,AQ23*$H23,AQ24*$H24,AQ26*$H26,AQ27*$H27)</f>
        <v>0.42146910874103594</v>
      </c>
      <c r="AR37" s="62">
        <f>SUM(AR17*$H17,AR18*$H18,AR19*$H19,AR20*$H20,AR21*$H21,AR22*$H22,AR23*$H23,AR24*$H24,AR26*$H26,AR27*$H27)</f>
        <v>0.24191223911870524</v>
      </c>
      <c r="AS37" s="62">
        <f>SUM(AS17*$H17,AS18*$H18,AS19*$H19,AS20*$H20,AS21*$H21,AS22*$H22,AS23*$H23,AS24*$H24,AS26*$H26,AS27*$H27)</f>
        <v>7.0930284497105991E-2</v>
      </c>
      <c r="AT37" s="38"/>
      <c r="AU37" s="62">
        <f>SUM(AU17*$H17,AU18*$H18,AU19*$H19,AU20*$H20,AU21*$H21,AU22*$H22,AU23*$H23,AU24*$H24,AU26*$H26,AU27*$H27)</f>
        <v>0.71410691581942143</v>
      </c>
      <c r="AV37" s="62">
        <f>SUM(AV17*$H17,AV18*$H18,AV19*$H19,AV20*$H20,AV21*$H21,AV22*$H22,AV23*$H23,AV24*$H24,AV26*$H26,AV27*$H27)</f>
        <v>0.28589308418057857</v>
      </c>
      <c r="AW37" s="38"/>
      <c r="AX37" s="62">
        <f>SUM(AX17*$H17,AX18*$H18,AX19*$H19,AX20*$H20,AX21*$H21,AX22*$H22,AX23*$H23,AX24*$H24,AX26*$H26,AX27*$H27)</f>
        <v>0.35587766212563665</v>
      </c>
      <c r="AY37" s="62">
        <f>SUM(AY17*$H17,AY18*$H18,AY19*$H19,AY20*$H20,AY21*$H21,AY22*$H22,AY23*$H23,AY24*$H24,AY26*$H26,AY27*$H27)</f>
        <v>0.64412233787436335</v>
      </c>
      <c r="AZ37" s="38"/>
      <c r="BA37" s="62">
        <f>SUM(BA17*$H17,BA18*$H18,BA19*$H19,BA20*$H20,BA21*$H21,BA22*$H22,BA23*$H23,BA24*$H24,BA26*$H26,BA27*$H27)</f>
        <v>0.37443290564207038</v>
      </c>
      <c r="BB37" s="62">
        <f>SUM(BB17*$H17,BB18*$H18,BB19*$H19,BB20*$H20,BB21*$H21,BB22*$H22,BB23*$H23,BB24*$H24,BB26*$H26,BB27*$H27)</f>
        <v>0.62556709435792968</v>
      </c>
      <c r="BC37" s="38"/>
      <c r="BD37" s="61">
        <f>SUM(BD17*$I17,BD18*$I18,BD19*$I19,BD20*$I20,BD21*$I21,BD22*$I22,BD23*$I23,BD24*$I24,BD26*$I26,BD27*$I27)</f>
        <v>0.68105626596004387</v>
      </c>
      <c r="BE37" s="61">
        <f t="shared" ref="BE37:BH37" si="20">SUM(BE17*$I17,BE18*$I18,BE19*$I19,BE20*$I20,BE21*$I21,BE22*$I22,BE23*$I23,BE24*$I24,BE26*$I26,BE27*$I27)</f>
        <v>0.16133101102051159</v>
      </c>
      <c r="BF37" s="61">
        <f t="shared" si="20"/>
        <v>0.17264319104883274</v>
      </c>
      <c r="BG37" s="61">
        <f t="shared" si="20"/>
        <v>0.10398847419474103</v>
      </c>
      <c r="BH37" s="61">
        <f t="shared" si="20"/>
        <v>0.18215814423089166</v>
      </c>
      <c r="BI37" s="38"/>
      <c r="BJ37" s="63">
        <f>SUM(BJ17*$H17,BJ18*$H18,BJ19*$H19,BJ20*$H20,BJ21*$H21,BJ22*$H22,BJ23*$H23,BJ24*$H24,BJ26*$H26,BJ27*$H27)</f>
        <v>43.375385180505774</v>
      </c>
      <c r="BK37" s="38"/>
      <c r="BL37" s="62">
        <f t="shared" ref="BL37:BO37" si="21">SUM(BL17*$H17,BL18*$H18,BL19*$H19,BL20*$H20,BL21*$H21,BL22*$H22,BL23*$H23,BL24*$H24,BL26*$H26,BL27*$H27)</f>
        <v>1.2336432127593956E-3</v>
      </c>
      <c r="BM37" s="62">
        <f t="shared" si="21"/>
        <v>0.30504198768976731</v>
      </c>
      <c r="BN37" s="62">
        <f t="shared" si="21"/>
        <v>0.59601183358305998</v>
      </c>
      <c r="BO37" s="62">
        <f t="shared" si="21"/>
        <v>9.7712535514413307E-2</v>
      </c>
      <c r="BP37" s="38"/>
      <c r="BQ37" s="62">
        <f t="shared" ref="BQ37:BR37" si="22">SUM(BQ17*$H17,BQ18*$H18,BQ19*$H19,BQ20*$H20,BQ21*$H21,BQ22*$H22,BQ23*$H23,BQ24*$H24,BQ26*$H26,BQ27*$H27)</f>
        <v>7.3918242710705712E-2</v>
      </c>
      <c r="BR37" s="62">
        <f t="shared" si="22"/>
        <v>0.92608175728929443</v>
      </c>
      <c r="BS37" s="38"/>
      <c r="BT37" s="62">
        <f t="shared" ref="BT37:BW37" si="23">SUM(BT17*$H17,BT18*$H18,BT19*$H19,BT20*$H20,BT21*$H21,BT22*$H22,BT23*$H23,BT24*$H24,BT26*$H26,BT27*$H27)</f>
        <v>6.1682160637969779E-4</v>
      </c>
      <c r="BU37" s="62">
        <f t="shared" si="23"/>
        <v>0.90475001747718875</v>
      </c>
      <c r="BV37" s="62">
        <f t="shared" si="23"/>
        <v>3.8698605365876763E-3</v>
      </c>
      <c r="BW37" s="62">
        <f t="shared" si="23"/>
        <v>1.6845057669138078E-2</v>
      </c>
      <c r="BX37" s="38"/>
      <c r="BY37" s="62">
        <f t="shared" ref="BY37:CB37" si="24">SUM(BY17*$H17,BY18*$H18,BY19*$H19,BY20*$H20,BY21*$H21,BY22*$H22,BY23*$H23,BY24*$H24,BY26*$H26,BY27*$H27)</f>
        <v>1.3457174269106857E-2</v>
      </c>
      <c r="BZ37" s="62">
        <f t="shared" si="24"/>
        <v>1.1958829516430729E-2</v>
      </c>
      <c r="CA37" s="62">
        <f t="shared" si="24"/>
        <v>4.5314121851165968E-3</v>
      </c>
      <c r="CB37" s="62">
        <f t="shared" si="24"/>
        <v>4.3970826740051532E-2</v>
      </c>
      <c r="CC37" s="38"/>
      <c r="CD37" s="62">
        <f t="shared" ref="CD37:CG37" si="25">SUM(CD17*$H17,CD18*$H18,CD19*$H19,CD20*$H20,CD21*$H21,CD22*$H22,CD23*$H23,CD24*$H24,CD26*$H26,CD27*$H27)</f>
        <v>0.95419908032952805</v>
      </c>
      <c r="CE37" s="62">
        <f t="shared" si="25"/>
        <v>4.5800919670471951E-2</v>
      </c>
      <c r="CF37" s="62">
        <f t="shared" si="25"/>
        <v>7.270594325653118E-2</v>
      </c>
      <c r="CG37" s="62">
        <f t="shared" si="25"/>
        <v>3.7009296382781863E-3</v>
      </c>
      <c r="CH37" s="193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</row>
    <row r="38" spans="1:153" s="57" customFormat="1" ht="7.5" customHeight="1" x14ac:dyDescent="0.4">
      <c r="A38" s="17"/>
      <c r="C38" s="137"/>
      <c r="D38" s="137"/>
      <c r="E38" s="137"/>
      <c r="F38" s="165"/>
      <c r="H38" s="58"/>
      <c r="I38" s="58"/>
      <c r="K38" s="45"/>
      <c r="BD38" s="45"/>
      <c r="BE38" s="45"/>
      <c r="BF38" s="45"/>
      <c r="BG38" s="45"/>
      <c r="BH38" s="45"/>
      <c r="BJ38" s="46"/>
      <c r="BL38" s="38"/>
      <c r="BM38" s="38"/>
      <c r="BN38" s="38"/>
      <c r="BO38" s="38"/>
      <c r="BQ38" s="38"/>
      <c r="BR38" s="38"/>
      <c r="BT38" s="38"/>
      <c r="BU38" s="38"/>
      <c r="BV38" s="38"/>
      <c r="BW38" s="38"/>
      <c r="BY38" s="38"/>
      <c r="BZ38" s="38"/>
      <c r="CA38" s="38"/>
      <c r="CB38" s="38"/>
      <c r="CD38" s="38"/>
      <c r="CE38" s="38"/>
      <c r="CF38" s="38"/>
      <c r="CG38" s="38"/>
      <c r="CH38" s="196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</row>
    <row r="39" spans="1:153" s="70" customFormat="1" ht="20.25" customHeight="1" x14ac:dyDescent="0.4">
      <c r="A39" s="65" t="s">
        <v>472</v>
      </c>
      <c r="B39" s="38"/>
      <c r="C39" s="142"/>
      <c r="D39" s="142"/>
      <c r="E39" s="142">
        <f>SUM(E35:E37)</f>
        <v>134557</v>
      </c>
      <c r="F39" s="166">
        <f>SUM(F35:F37)</f>
        <v>769318.0862975053</v>
      </c>
      <c r="G39" s="38"/>
      <c r="H39" s="66">
        <v>1</v>
      </c>
      <c r="I39" s="66">
        <v>1</v>
      </c>
      <c r="J39" s="38"/>
      <c r="K39" s="67">
        <f>SUM(K35*$I35,K36*$I36,K37*$I37)</f>
        <v>5.7585615288608718</v>
      </c>
      <c r="L39" s="38"/>
      <c r="M39" s="68">
        <f>SUM(M35*$H35,M36*$H36,M37*$H37)</f>
        <v>0.95552999089263679</v>
      </c>
      <c r="N39" s="68">
        <f>SUM(N35*$H35,N36*$H36,N37*$H37)</f>
        <v>4.4470009107363206E-2</v>
      </c>
      <c r="O39" s="38"/>
      <c r="P39" s="68">
        <f>SUM(P35*$H35,P36*$H36,P37*$H37)</f>
        <v>4.4722481900219754E-2</v>
      </c>
      <c r="Q39" s="68">
        <f>SUM(Q35*$H35,Q36*$H36,Q37*$H37)</f>
        <v>9.0943154454411562E-2</v>
      </c>
      <c r="R39" s="68">
        <f>SUM(R35*$H35,R36*$H36,R37*$H37)</f>
        <v>0.11150803956582386</v>
      </c>
      <c r="S39" s="68">
        <f>SUM(S35*$H35,S36*$H36,S37*$H37)</f>
        <v>0.10527118066920607</v>
      </c>
      <c r="T39" s="68">
        <f>SUM(T35*$H35,T36*$H36,T37*$H37)</f>
        <v>2.7513554813403968E-2</v>
      </c>
      <c r="U39" s="38"/>
      <c r="V39" s="68">
        <f>SUM(V35*$H35,V36*$H36,V37*$H37)</f>
        <v>0.75170011584418472</v>
      </c>
      <c r="W39" s="68">
        <f>SUM(W35*$H35,W36*$H36,W37*$H37)</f>
        <v>7.7677342181787706E-2</v>
      </c>
      <c r="X39" s="68">
        <f>SUM(X35*$H35,X36*$H36,X37*$H37)</f>
        <v>5.6741382143812927E-2</v>
      </c>
      <c r="Y39" s="68">
        <f>SUM(Y35*$H35,Y36*$H36,Y37*$H37)</f>
        <v>0.11388115983021477</v>
      </c>
      <c r="Z39" s="38"/>
      <c r="AA39" s="68">
        <f>SUM(AA35*$H35,AA36*$H36,AA37*$H37)</f>
        <v>2.9061350678636607E-3</v>
      </c>
      <c r="AB39" s="68">
        <f>SUM(AB35*$H35,AB36*$H36,AB37*$H37)</f>
        <v>1.3080364650702204E-2</v>
      </c>
      <c r="AC39" s="68">
        <f>SUM(AC35*$H35,AC36*$H36,AC37*$H37)</f>
        <v>2.954908074819404E-2</v>
      </c>
      <c r="AD39" s="68">
        <f>SUM(AD35*$H35,AD36*$H36,AD37*$H37)</f>
        <v>3.2141761715027806E-2</v>
      </c>
      <c r="AE39" s="38"/>
      <c r="AF39" s="68">
        <f t="shared" ref="AF39:AK39" si="26">SUM(AF35*$H35,AF36*$H36,AF37*$H37)</f>
        <v>3.7684204050409557E-2</v>
      </c>
      <c r="AG39" s="68">
        <f t="shared" si="26"/>
        <v>2.7279058208001952E-4</v>
      </c>
      <c r="AH39" s="68">
        <f t="shared" si="26"/>
        <v>4.3892689300632046E-2</v>
      </c>
      <c r="AI39" s="68">
        <f t="shared" si="26"/>
        <v>5.2899347697183264E-4</v>
      </c>
      <c r="AJ39" s="68">
        <f t="shared" si="26"/>
        <v>3.0521253048573133E-2</v>
      </c>
      <c r="AK39" s="68">
        <f t="shared" si="26"/>
        <v>9.812293715481884E-4</v>
      </c>
      <c r="AL39" s="38"/>
      <c r="AM39" s="68">
        <f>SUM(AM35*$H35,AM36*$H36,AM37*$H37)</f>
        <v>7.4232524113397583E-5</v>
      </c>
      <c r="AN39" s="68">
        <f>SUM(AN35*$H35,AN36*$H36,AN37*$H37)</f>
        <v>5.5348865627930531E-2</v>
      </c>
      <c r="AO39" s="68">
        <f>SUM(AO35*$H35,AO36*$H36,AO37*$H37)</f>
        <v>1.3182839917689885E-3</v>
      </c>
      <c r="AP39" s="38"/>
      <c r="AQ39" s="68">
        <f>SUM(AQ35*$H35,AQ36*$H36,AQ37*$H37)</f>
        <v>0.16390018199893597</v>
      </c>
      <c r="AR39" s="68">
        <f>SUM(AR35*$H35,AR36*$H36,AR37*$H37)</f>
        <v>4.4022596093019936E-2</v>
      </c>
      <c r="AS39" s="68">
        <f>SUM(AS35*$H35,AS36*$H36,AS37*$H37)</f>
        <v>1.8125811797819906E-2</v>
      </c>
      <c r="AT39" s="38"/>
      <c r="AU39" s="68">
        <f>SUM(AU35*$H35,AU36*$H36,AU37*$H37)</f>
        <v>0.7650644304941111</v>
      </c>
      <c r="AV39" s="68">
        <f>SUM(AV35*$H35,AV36*$H36,AV37*$H37)</f>
        <v>0.2349355695058889</v>
      </c>
      <c r="AW39" s="38"/>
      <c r="AX39" s="68">
        <f>SUM(AX35*$H35,AX36*$H36,AX37*$H37)</f>
        <v>0.47730908271080863</v>
      </c>
      <c r="AY39" s="68">
        <f>SUM(AY35*$H35,AY36*$H36,AY37*$H37)</f>
        <v>0.52269091728919148</v>
      </c>
      <c r="AZ39" s="38"/>
      <c r="BA39" s="68">
        <f>SUM(BA35*$H35,BA36*$H36,BA37*$H37)</f>
        <v>0.48559084145357861</v>
      </c>
      <c r="BB39" s="68">
        <f>SUM(BB35*$H35,BB36*$H36,BB37*$H37)</f>
        <v>0.51440915854642144</v>
      </c>
      <c r="BC39" s="38"/>
      <c r="BD39" s="67">
        <f>SUM(BD35*$I35,BD36*$I36,BD37*$I37)</f>
        <v>0.69542815387273782</v>
      </c>
      <c r="BE39" s="67">
        <f t="shared" ref="BE39:BH39" si="27">SUM(BE35*$I35,BE36*$I36,BE37*$I37)</f>
        <v>0.26449995305523599</v>
      </c>
      <c r="BF39" s="67">
        <f t="shared" si="27"/>
        <v>0.10725453653161379</v>
      </c>
      <c r="BG39" s="67">
        <f t="shared" si="27"/>
        <v>8.6819968423956562E-2</v>
      </c>
      <c r="BH39" s="67">
        <f t="shared" si="27"/>
        <v>6.8561721658665531E-2</v>
      </c>
      <c r="BI39" s="38"/>
      <c r="BJ39" s="69">
        <f>SUM(BJ35*$H35,BJ36*$H36,BJ37*$H37)</f>
        <v>41.879120835986228</v>
      </c>
      <c r="BK39" s="38"/>
      <c r="BL39" s="68">
        <f t="shared" ref="BL39:BO39" si="28">SUM(BL35*$H35,BL36*$H36,BL37*$H37)</f>
        <v>2.0809025171488667E-4</v>
      </c>
      <c r="BM39" s="68">
        <f t="shared" si="28"/>
        <v>0.37126854603240267</v>
      </c>
      <c r="BN39" s="68">
        <f t="shared" si="28"/>
        <v>0.54801428393094886</v>
      </c>
      <c r="BO39" s="68">
        <f t="shared" si="28"/>
        <v>8.0509079784933602E-2</v>
      </c>
      <c r="BP39" s="38"/>
      <c r="BQ39" s="68">
        <f t="shared" ref="BQ39:BR39" si="29">SUM(BQ35*$H35,BQ36*$H36,BQ37*$H37)</f>
        <v>9.3305294798815469E-2</v>
      </c>
      <c r="BR39" s="68">
        <f t="shared" si="29"/>
        <v>0.90669470520118456</v>
      </c>
      <c r="BS39" s="38"/>
      <c r="BT39" s="68">
        <f t="shared" ref="BT39:BW39" si="30">SUM(BT35*$H35,BT36*$H36,BT37*$H37)</f>
        <v>6.0243037887137746E-4</v>
      </c>
      <c r="BU39" s="68">
        <f t="shared" si="30"/>
        <v>0.87977221328204502</v>
      </c>
      <c r="BV39" s="68">
        <f t="shared" si="30"/>
        <v>1.5156206021779594E-2</v>
      </c>
      <c r="BW39" s="68">
        <f t="shared" si="30"/>
        <v>1.1163855518488607E-2</v>
      </c>
      <c r="BX39" s="38"/>
      <c r="BY39" s="68">
        <f t="shared" ref="BY39:CB39" si="31">SUM(BY35*$H35,BY36*$H36,BY37*$H37)</f>
        <v>5.253255064154758E-3</v>
      </c>
      <c r="BZ39" s="68">
        <f t="shared" si="31"/>
        <v>2.7285648121046682E-2</v>
      </c>
      <c r="CA39" s="68">
        <f t="shared" si="31"/>
        <v>4.4638429442853348E-3</v>
      </c>
      <c r="CB39" s="68">
        <f t="shared" si="31"/>
        <v>5.6302548669328711E-2</v>
      </c>
      <c r="CC39" s="38"/>
      <c r="CD39" s="68">
        <f>SUM(CD35*$H35,CD36*$H36,CD37*$H37)</f>
        <v>0.98624282122981755</v>
      </c>
      <c r="CE39" s="68">
        <f t="shared" ref="CE39:CG39" si="32">SUM(CE35*$H35,CE36*$H36,CE37*$H37)</f>
        <v>1.3757178770182527E-2</v>
      </c>
      <c r="CF39" s="68">
        <f t="shared" si="32"/>
        <v>1.5873089491036205E-2</v>
      </c>
      <c r="CG39" s="68">
        <f t="shared" si="32"/>
        <v>2.1639007550044308E-3</v>
      </c>
      <c r="CH39" s="193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</row>
    <row r="40" spans="1:153" ht="20.25" customHeight="1" x14ac:dyDescent="0.4">
      <c r="A40" s="37"/>
      <c r="B40" s="22"/>
      <c r="C40" s="137"/>
      <c r="D40" s="137"/>
      <c r="E40" s="137"/>
      <c r="F40" s="137"/>
      <c r="G40" s="196"/>
      <c r="H40" s="209"/>
      <c r="I40" s="209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10"/>
      <c r="BE40" s="210"/>
      <c r="BF40" s="210"/>
      <c r="BG40" s="210"/>
      <c r="BH40" s="210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</row>
    <row r="41" spans="1:153" s="3" customFormat="1" ht="74.25" customHeight="1" x14ac:dyDescent="0.35">
      <c r="A41" s="89" t="s">
        <v>540</v>
      </c>
      <c r="B41" s="1"/>
      <c r="C41" s="162" t="s">
        <v>615</v>
      </c>
      <c r="D41" s="162"/>
      <c r="E41" s="162"/>
      <c r="F41" s="162"/>
      <c r="G41" s="1"/>
      <c r="H41" s="215" t="s">
        <v>621</v>
      </c>
      <c r="I41" s="215"/>
      <c r="J41" s="1"/>
      <c r="K41" s="167"/>
      <c r="L41" s="1"/>
      <c r="M41" s="212" t="s">
        <v>537</v>
      </c>
      <c r="N41" s="212"/>
      <c r="O41" s="1"/>
      <c r="P41" s="212" t="s">
        <v>13</v>
      </c>
      <c r="Q41" s="212"/>
      <c r="R41" s="212"/>
      <c r="S41" s="212"/>
      <c r="T41" s="212"/>
      <c r="U41" s="1"/>
      <c r="V41" s="212" t="s">
        <v>14</v>
      </c>
      <c r="W41" s="212"/>
      <c r="X41" s="212"/>
      <c r="Y41" s="212"/>
      <c r="Z41" s="1"/>
      <c r="AA41" s="212"/>
      <c r="AB41" s="212"/>
      <c r="AC41" s="212"/>
      <c r="AD41" s="212"/>
      <c r="AE41" s="1"/>
      <c r="AF41" s="212"/>
      <c r="AG41" s="212"/>
      <c r="AH41" s="212"/>
      <c r="AI41" s="212"/>
      <c r="AJ41" s="212"/>
      <c r="AK41" s="212"/>
      <c r="AL41" s="1"/>
      <c r="AM41" s="212"/>
      <c r="AN41" s="212"/>
      <c r="AO41" s="212"/>
      <c r="AP41" s="1"/>
      <c r="AQ41" s="212"/>
      <c r="AR41" s="212"/>
      <c r="AS41" s="212"/>
      <c r="AT41" s="1"/>
      <c r="AU41" s="212" t="s">
        <v>503</v>
      </c>
      <c r="AV41" s="212"/>
      <c r="AW41" s="1"/>
      <c r="AX41" s="212"/>
      <c r="AY41" s="212"/>
      <c r="AZ41" s="1"/>
      <c r="BA41" s="212"/>
      <c r="BB41" s="212"/>
      <c r="BC41" s="1"/>
      <c r="BD41" s="216" t="s">
        <v>547</v>
      </c>
      <c r="BE41" s="216"/>
      <c r="BF41" s="216"/>
      <c r="BG41" s="216"/>
      <c r="BH41" s="216"/>
      <c r="BI41" s="1"/>
      <c r="BK41" s="1"/>
      <c r="BL41" s="212" t="s">
        <v>21</v>
      </c>
      <c r="BM41" s="212"/>
      <c r="BN41" s="212"/>
      <c r="BO41" s="212"/>
      <c r="BP41" s="1"/>
      <c r="BQ41" s="212" t="s">
        <v>22</v>
      </c>
      <c r="BR41" s="212"/>
      <c r="BS41" s="1"/>
      <c r="BT41" s="212" t="s">
        <v>23</v>
      </c>
      <c r="BU41" s="212"/>
      <c r="BV41" s="212"/>
      <c r="BW41" s="212"/>
      <c r="BX41" s="1"/>
      <c r="BY41" s="212" t="s">
        <v>24</v>
      </c>
      <c r="BZ41" s="212"/>
      <c r="CA41" s="212"/>
      <c r="CB41" s="212"/>
      <c r="CC41" s="1"/>
      <c r="CD41" s="212" t="s">
        <v>25</v>
      </c>
      <c r="CE41" s="212"/>
      <c r="CF41" s="212"/>
      <c r="CG41" s="212"/>
      <c r="CH41" s="185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</row>
    <row r="42" spans="1:153" s="9" customFormat="1" ht="45" customHeight="1" x14ac:dyDescent="0.4">
      <c r="A42" s="6" t="s">
        <v>492</v>
      </c>
      <c r="B42" s="7"/>
      <c r="C42" s="136" t="s">
        <v>616</v>
      </c>
      <c r="D42" s="136" t="s">
        <v>617</v>
      </c>
      <c r="E42" s="136" t="s">
        <v>618</v>
      </c>
      <c r="F42" s="136" t="s">
        <v>619</v>
      </c>
      <c r="G42" s="7"/>
      <c r="H42" s="168" t="s">
        <v>620</v>
      </c>
      <c r="I42" s="168" t="s">
        <v>622</v>
      </c>
      <c r="J42" s="7"/>
      <c r="K42" s="9" t="s">
        <v>493</v>
      </c>
      <c r="L42" s="7"/>
      <c r="M42" s="9" t="s">
        <v>145</v>
      </c>
      <c r="N42" s="9" t="s">
        <v>146</v>
      </c>
      <c r="O42" s="7"/>
      <c r="P42" s="9" t="s">
        <v>147</v>
      </c>
      <c r="Q42" s="9" t="s">
        <v>148</v>
      </c>
      <c r="R42" s="9" t="s">
        <v>149</v>
      </c>
      <c r="S42" s="9" t="s">
        <v>150</v>
      </c>
      <c r="T42" s="9" t="s">
        <v>151</v>
      </c>
      <c r="U42" s="7"/>
      <c r="V42" s="9" t="s">
        <v>152</v>
      </c>
      <c r="W42" s="9" t="s">
        <v>153</v>
      </c>
      <c r="X42" s="9" t="s">
        <v>154</v>
      </c>
      <c r="Y42" s="9" t="s">
        <v>155</v>
      </c>
      <c r="Z42" s="7"/>
      <c r="AE42" s="7"/>
      <c r="AL42" s="7"/>
      <c r="AP42" s="7"/>
      <c r="AT42" s="7"/>
      <c r="AU42" s="9" t="s">
        <v>146</v>
      </c>
      <c r="AV42" s="9" t="s">
        <v>145</v>
      </c>
      <c r="AW42" s="7"/>
      <c r="AZ42" s="7"/>
      <c r="BC42" s="7"/>
      <c r="BD42" s="12" t="s">
        <v>170</v>
      </c>
      <c r="BE42" s="12" t="s">
        <v>171</v>
      </c>
      <c r="BF42" s="12" t="s">
        <v>172</v>
      </c>
      <c r="BG42" s="12" t="s">
        <v>173</v>
      </c>
      <c r="BH42" s="12" t="s">
        <v>174</v>
      </c>
      <c r="BI42" s="7"/>
      <c r="BK42" s="7"/>
      <c r="BL42" s="9" t="s">
        <v>175</v>
      </c>
      <c r="BM42" s="9" t="s">
        <v>176</v>
      </c>
      <c r="BN42" s="9" t="s">
        <v>177</v>
      </c>
      <c r="BO42" s="9" t="s">
        <v>178</v>
      </c>
      <c r="BP42" s="7"/>
      <c r="BQ42" s="9" t="s">
        <v>179</v>
      </c>
      <c r="BR42" s="9" t="s">
        <v>180</v>
      </c>
      <c r="BS42" s="7"/>
      <c r="BT42" s="9" t="s">
        <v>181</v>
      </c>
      <c r="BU42" s="9" t="s">
        <v>182</v>
      </c>
      <c r="BV42" s="9" t="s">
        <v>183</v>
      </c>
      <c r="BW42" s="9" t="s">
        <v>184</v>
      </c>
      <c r="BX42" s="7"/>
      <c r="BY42" s="9" t="s">
        <v>181</v>
      </c>
      <c r="BZ42" s="9" t="s">
        <v>182</v>
      </c>
      <c r="CA42" s="9" t="s">
        <v>183</v>
      </c>
      <c r="CB42" s="9" t="s">
        <v>184</v>
      </c>
      <c r="CC42" s="7"/>
      <c r="CD42" s="9" t="s">
        <v>146</v>
      </c>
      <c r="CE42" s="9" t="s">
        <v>145</v>
      </c>
      <c r="CF42" s="13" t="s">
        <v>185</v>
      </c>
      <c r="CG42" s="9" t="s">
        <v>186</v>
      </c>
      <c r="CH42" s="186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</row>
    <row r="43" spans="1:153" s="22" customFormat="1" ht="20.25" customHeight="1" x14ac:dyDescent="0.4">
      <c r="A43" s="17"/>
      <c r="B43" s="18"/>
      <c r="C43" s="137"/>
      <c r="D43" s="137"/>
      <c r="E43" s="137"/>
      <c r="F43" s="137"/>
      <c r="G43" s="18"/>
      <c r="H43" s="19"/>
      <c r="I43" s="19"/>
      <c r="J43" s="18"/>
      <c r="K43" s="20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20"/>
      <c r="BE43" s="20"/>
      <c r="BF43" s="20"/>
      <c r="BG43" s="20"/>
      <c r="BH43" s="20"/>
      <c r="BI43" s="18"/>
      <c r="BJ43" s="26"/>
      <c r="BK43" s="18"/>
      <c r="BL43" s="18"/>
      <c r="BM43" s="18"/>
      <c r="BN43" s="18"/>
      <c r="BO43" s="18"/>
      <c r="BP43" s="18"/>
      <c r="BQ43" s="27"/>
      <c r="BR43" s="27"/>
      <c r="BS43" s="18"/>
      <c r="BT43" s="27"/>
      <c r="BU43" s="27"/>
      <c r="BV43" s="27"/>
      <c r="BW43" s="27"/>
      <c r="BX43" s="18"/>
      <c r="BY43" s="27"/>
      <c r="BZ43" s="27"/>
      <c r="CA43" s="27"/>
      <c r="CB43" s="27"/>
      <c r="CC43" s="18"/>
      <c r="CD43" s="27"/>
      <c r="CE43" s="27"/>
      <c r="CF43" s="20"/>
      <c r="CG43" s="20"/>
      <c r="CH43" s="18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</row>
    <row r="44" spans="1:153" ht="20.25" customHeight="1" x14ac:dyDescent="0.4">
      <c r="A44" s="29" t="s">
        <v>455</v>
      </c>
      <c r="B44" s="77"/>
      <c r="C44" s="146">
        <f>VLOOKUP($A44,Sample!$B$2:$F$29,4)</f>
        <v>0.20584108568261941</v>
      </c>
      <c r="D44" s="138">
        <f>VLOOKUP($A44,Sample!$B$2:$F$29,5)</f>
        <v>0.12974427194423183</v>
      </c>
      <c r="E44" s="138">
        <f>VLOOKUP($A44,Sample!$B$2:$F$29,2)</f>
        <v>17458</v>
      </c>
      <c r="F44" s="160">
        <f>E44*$K4</f>
        <v>98746.8125</v>
      </c>
      <c r="G44" s="77"/>
      <c r="H44" s="171">
        <f>E44/SUM(E$4:E$10)</f>
        <v>0.20584108568261941</v>
      </c>
      <c r="I44" s="171">
        <f>F44/SUM(F$4:F$10)</f>
        <v>0.19720010240058075</v>
      </c>
      <c r="J44" s="30"/>
      <c r="K44" s="32">
        <v>5.65625</v>
      </c>
      <c r="L44" s="77"/>
      <c r="M44" s="74">
        <f>M4*$E44</f>
        <v>17458</v>
      </c>
      <c r="N44" s="74">
        <f>N4*$E44</f>
        <v>0</v>
      </c>
      <c r="O44" s="77"/>
      <c r="P44" s="74">
        <f t="shared" ref="P44:T44" si="33">P4*$E44</f>
        <v>181.85416666666666</v>
      </c>
      <c r="Q44" s="74">
        <f t="shared" si="33"/>
        <v>727.41666666666663</v>
      </c>
      <c r="R44" s="74">
        <f t="shared" si="33"/>
        <v>1636.6875</v>
      </c>
      <c r="S44" s="74">
        <f t="shared" si="33"/>
        <v>545.5625</v>
      </c>
      <c r="T44" s="74">
        <f t="shared" si="33"/>
        <v>181.85416666666666</v>
      </c>
      <c r="U44" s="77"/>
      <c r="V44" s="74">
        <f t="shared" ref="V44:Y44" si="34">V4*$E44</f>
        <v>17458</v>
      </c>
      <c r="W44" s="74">
        <f t="shared" si="34"/>
        <v>0</v>
      </c>
      <c r="X44" s="74">
        <f t="shared" si="34"/>
        <v>0</v>
      </c>
      <c r="Y44" s="74">
        <f t="shared" si="34"/>
        <v>0</v>
      </c>
      <c r="Z44" s="77"/>
      <c r="AA44" s="74">
        <f t="shared" ref="AA44:AD44" si="35">AA4*$E44</f>
        <v>0</v>
      </c>
      <c r="AB44" s="74">
        <f t="shared" si="35"/>
        <v>0</v>
      </c>
      <c r="AC44" s="74">
        <f t="shared" si="35"/>
        <v>0</v>
      </c>
      <c r="AD44" s="74">
        <f t="shared" si="35"/>
        <v>0</v>
      </c>
      <c r="AE44" s="74"/>
      <c r="AF44" s="74">
        <f t="shared" ref="AF44:AK44" si="36">AF4*$E44</f>
        <v>0</v>
      </c>
      <c r="AG44" s="74">
        <f t="shared" si="36"/>
        <v>0</v>
      </c>
      <c r="AH44" s="74">
        <f t="shared" si="36"/>
        <v>0</v>
      </c>
      <c r="AI44" s="74">
        <f t="shared" si="36"/>
        <v>0</v>
      </c>
      <c r="AJ44" s="74">
        <f t="shared" si="36"/>
        <v>0</v>
      </c>
      <c r="AK44" s="74">
        <f t="shared" si="36"/>
        <v>0</v>
      </c>
      <c r="AL44" s="74"/>
      <c r="AM44" s="74">
        <f t="shared" ref="AM44:AO44" si="37">AM4*$E44</f>
        <v>0</v>
      </c>
      <c r="AN44" s="74">
        <f t="shared" si="37"/>
        <v>0</v>
      </c>
      <c r="AO44" s="74">
        <f t="shared" si="37"/>
        <v>0</v>
      </c>
      <c r="AP44" s="74"/>
      <c r="AQ44" s="74">
        <f t="shared" ref="AQ44:AS44" si="38">AQ4*$E44</f>
        <v>0</v>
      </c>
      <c r="AR44" s="74">
        <f t="shared" si="38"/>
        <v>0</v>
      </c>
      <c r="AS44" s="74">
        <f t="shared" si="38"/>
        <v>0</v>
      </c>
      <c r="AT44" s="77"/>
      <c r="AU44" s="74">
        <f>AU4*$E44</f>
        <v>11456.8125</v>
      </c>
      <c r="AV44" s="74">
        <f>AV4*$E44</f>
        <v>6001.1875</v>
      </c>
      <c r="AW44" s="77"/>
      <c r="AX44" s="74">
        <f t="shared" ref="AX44:AY44" si="39">AX4*$E44</f>
        <v>5471.9104477611945</v>
      </c>
      <c r="AY44" s="74">
        <f t="shared" si="39"/>
        <v>11986.089552238805</v>
      </c>
      <c r="AZ44" s="74"/>
      <c r="BA44" s="74">
        <f t="shared" ref="BA44:BB44" si="40">BA4*$E44</f>
        <v>5403.666666666667</v>
      </c>
      <c r="BB44" s="74">
        <f t="shared" si="40"/>
        <v>12054.333333333334</v>
      </c>
      <c r="BC44" s="77"/>
      <c r="BD44" s="74">
        <f>BD4*$E44</f>
        <v>15712.2</v>
      </c>
      <c r="BE44" s="74">
        <f t="shared" ref="BE44:BH44" si="41">BE4*$E44</f>
        <v>5237.3999999999996</v>
      </c>
      <c r="BF44" s="74">
        <f t="shared" si="41"/>
        <v>3491.6000000000004</v>
      </c>
      <c r="BG44" s="74">
        <f t="shared" si="41"/>
        <v>0</v>
      </c>
      <c r="BH44" s="74">
        <f t="shared" si="41"/>
        <v>0</v>
      </c>
      <c r="BI44" s="77"/>
      <c r="BK44" s="77"/>
      <c r="BL44" s="74">
        <f t="shared" ref="BL44:BO44" si="42">BL4*$E44</f>
        <v>0</v>
      </c>
      <c r="BM44" s="74">
        <f t="shared" si="42"/>
        <v>8547.1458333333321</v>
      </c>
      <c r="BN44" s="74">
        <f t="shared" si="42"/>
        <v>8365.2916666666679</v>
      </c>
      <c r="BO44" s="74">
        <f t="shared" si="42"/>
        <v>545.5625</v>
      </c>
      <c r="BP44" s="77"/>
      <c r="BQ44" s="74">
        <f t="shared" ref="BQ44:BR44" si="43">BQ4*$E44</f>
        <v>545.5625</v>
      </c>
      <c r="BR44" s="74">
        <f t="shared" si="43"/>
        <v>16912.4375</v>
      </c>
      <c r="BS44" s="77">
        <v>0</v>
      </c>
      <c r="BT44" s="74">
        <f t="shared" ref="BT44:BW44" si="44">BT4*$E44</f>
        <v>0</v>
      </c>
      <c r="BU44" s="74">
        <f t="shared" si="44"/>
        <v>16912.4375</v>
      </c>
      <c r="BV44" s="74">
        <f t="shared" si="44"/>
        <v>0</v>
      </c>
      <c r="BW44" s="74">
        <f t="shared" si="44"/>
        <v>0</v>
      </c>
      <c r="BX44" s="77">
        <v>0</v>
      </c>
      <c r="BY44" s="74">
        <f t="shared" ref="BY44:CB44" si="45">BY4*$E44</f>
        <v>181.85416666666666</v>
      </c>
      <c r="BZ44" s="74">
        <f t="shared" si="45"/>
        <v>0</v>
      </c>
      <c r="CA44" s="74">
        <f t="shared" si="45"/>
        <v>0</v>
      </c>
      <c r="CB44" s="74">
        <f t="shared" si="45"/>
        <v>363.70833333333331</v>
      </c>
      <c r="CC44" s="77"/>
      <c r="CD44" s="74">
        <f t="shared" ref="CD44:CG44" si="46">CD4*$E44</f>
        <v>17458</v>
      </c>
      <c r="CE44" s="74">
        <f t="shared" si="46"/>
        <v>0</v>
      </c>
      <c r="CF44" s="74">
        <f t="shared" si="46"/>
        <v>0</v>
      </c>
      <c r="CG44" s="74">
        <f t="shared" si="46"/>
        <v>0</v>
      </c>
      <c r="CH44" s="201"/>
    </row>
    <row r="45" spans="1:153" ht="20.25" customHeight="1" x14ac:dyDescent="0.4">
      <c r="A45" s="29" t="s">
        <v>456</v>
      </c>
      <c r="B45" s="77"/>
      <c r="C45" s="146">
        <f>VLOOKUP($A45,Sample!$B$2:$F$29,4)</f>
        <v>0.31081320080648012</v>
      </c>
      <c r="D45" s="138">
        <f>VLOOKUP($A45,Sample!$B$2:$F$29,5)</f>
        <v>0.19590954019486165</v>
      </c>
      <c r="E45" s="138">
        <f>VLOOKUP($A45,Sample!$B$2:$F$29,2)</f>
        <v>26361</v>
      </c>
      <c r="F45" s="160">
        <f>E45*$K5</f>
        <v>153274.26804123711</v>
      </c>
      <c r="G45" s="77"/>
      <c r="H45" s="171">
        <f t="shared" ref="H45:I47" si="47">E45/SUM(E$4:E$10)</f>
        <v>0.31081320080648012</v>
      </c>
      <c r="I45" s="171">
        <f t="shared" si="47"/>
        <v>0.30609293189191317</v>
      </c>
      <c r="J45" s="30"/>
      <c r="K45" s="32">
        <v>5.8144329896907214</v>
      </c>
      <c r="L45" s="77"/>
      <c r="M45" s="74">
        <f t="shared" ref="M45:N47" si="48">M5*$E45</f>
        <v>25545.711340206184</v>
      </c>
      <c r="N45" s="74">
        <f t="shared" si="48"/>
        <v>815.28865979381442</v>
      </c>
      <c r="O45" s="77"/>
      <c r="P45" s="74">
        <f t="shared" ref="P45:T45" si="49">P5*$E45</f>
        <v>271.76288659793812</v>
      </c>
      <c r="Q45" s="74">
        <f t="shared" si="49"/>
        <v>1358.8144329896907</v>
      </c>
      <c r="R45" s="74">
        <f t="shared" si="49"/>
        <v>1902.3402061855668</v>
      </c>
      <c r="S45" s="74">
        <f t="shared" si="49"/>
        <v>2174.103092783505</v>
      </c>
      <c r="T45" s="74">
        <f t="shared" si="49"/>
        <v>543.52577319587624</v>
      </c>
      <c r="U45" s="77"/>
      <c r="V45" s="74">
        <f t="shared" ref="V45:Y45" si="50">V5*$E45</f>
        <v>26089.237113402061</v>
      </c>
      <c r="W45" s="74">
        <f t="shared" si="50"/>
        <v>271.76288659793812</v>
      </c>
      <c r="X45" s="74">
        <f t="shared" si="50"/>
        <v>0</v>
      </c>
      <c r="Y45" s="74">
        <f t="shared" si="50"/>
        <v>0</v>
      </c>
      <c r="Z45" s="77"/>
      <c r="AA45" s="74">
        <f t="shared" ref="AA45:AD45" si="51">AA5*$E45</f>
        <v>0</v>
      </c>
      <c r="AB45" s="74">
        <f t="shared" si="51"/>
        <v>0</v>
      </c>
      <c r="AC45" s="74">
        <f t="shared" si="51"/>
        <v>271.76288659793812</v>
      </c>
      <c r="AD45" s="74">
        <f t="shared" si="51"/>
        <v>0</v>
      </c>
      <c r="AE45" s="74"/>
      <c r="AF45" s="74">
        <f t="shared" ref="AF45:AK45" si="52">AF5*$E45</f>
        <v>0</v>
      </c>
      <c r="AG45" s="74">
        <f t="shared" si="52"/>
        <v>0</v>
      </c>
      <c r="AH45" s="74">
        <f t="shared" si="52"/>
        <v>0</v>
      </c>
      <c r="AI45" s="74">
        <f t="shared" si="52"/>
        <v>0</v>
      </c>
      <c r="AJ45" s="74">
        <f t="shared" si="52"/>
        <v>0</v>
      </c>
      <c r="AK45" s="74">
        <f t="shared" si="52"/>
        <v>0</v>
      </c>
      <c r="AL45" s="74"/>
      <c r="AM45" s="74">
        <f t="shared" ref="AM45:AO45" si="53">AM5*$E45</f>
        <v>0</v>
      </c>
      <c r="AN45" s="74">
        <f t="shared" si="53"/>
        <v>0</v>
      </c>
      <c r="AO45" s="74">
        <f t="shared" si="53"/>
        <v>0</v>
      </c>
      <c r="AP45" s="74"/>
      <c r="AQ45" s="74">
        <f t="shared" ref="AQ45:AS45" si="54">AQ5*$E45</f>
        <v>0</v>
      </c>
      <c r="AR45" s="74">
        <f t="shared" si="54"/>
        <v>0</v>
      </c>
      <c r="AS45" s="74">
        <f t="shared" si="54"/>
        <v>0</v>
      </c>
      <c r="AT45" s="77"/>
      <c r="AU45" s="74">
        <f t="shared" ref="AU45:AV45" si="55">AU5*$E45</f>
        <v>21197.505154639177</v>
      </c>
      <c r="AV45" s="74">
        <f t="shared" si="55"/>
        <v>5163.4948453608249</v>
      </c>
      <c r="AW45" s="77"/>
      <c r="AX45" s="74">
        <f t="shared" ref="AX45:AY45" si="56">AX5*$E45</f>
        <v>9507.2459016393441</v>
      </c>
      <c r="AY45" s="74">
        <f t="shared" si="56"/>
        <v>16853.754098360656</v>
      </c>
      <c r="AZ45" s="74"/>
      <c r="BA45" s="74">
        <f t="shared" ref="BA45:BB45" si="57">BA5*$E45</f>
        <v>11383.159090909092</v>
      </c>
      <c r="BB45" s="74">
        <f t="shared" si="57"/>
        <v>14977.84090909091</v>
      </c>
      <c r="BC45" s="77"/>
      <c r="BD45" s="74">
        <f t="shared" ref="BD45:BH45" si="58">BD5*$E45</f>
        <v>19770.75</v>
      </c>
      <c r="BE45" s="74">
        <f t="shared" si="58"/>
        <v>3295.125</v>
      </c>
      <c r="BF45" s="74">
        <f t="shared" si="58"/>
        <v>0</v>
      </c>
      <c r="BG45" s="74">
        <f t="shared" si="58"/>
        <v>6590.25</v>
      </c>
      <c r="BH45" s="74">
        <f t="shared" si="58"/>
        <v>0</v>
      </c>
      <c r="BI45" s="77"/>
      <c r="BK45" s="77"/>
      <c r="BL45" s="74">
        <f t="shared" ref="BL45:BO45" si="59">BL5*$E45</f>
        <v>0</v>
      </c>
      <c r="BM45" s="74">
        <f t="shared" si="59"/>
        <v>13316.381443298969</v>
      </c>
      <c r="BN45" s="74">
        <f t="shared" si="59"/>
        <v>11414.041237113403</v>
      </c>
      <c r="BO45" s="74">
        <f t="shared" si="59"/>
        <v>1630.5773195876288</v>
      </c>
      <c r="BP45" s="77"/>
      <c r="BQ45" s="74">
        <f t="shared" ref="BQ45:BR45" si="60">BQ5*$E45</f>
        <v>4619.9690721649486</v>
      </c>
      <c r="BR45" s="74">
        <f t="shared" si="60"/>
        <v>21741.030927835051</v>
      </c>
      <c r="BS45" s="77">
        <v>0</v>
      </c>
      <c r="BT45" s="74">
        <f t="shared" ref="BT45:BW45" si="61">BT5*$E45</f>
        <v>0</v>
      </c>
      <c r="BU45" s="74">
        <f t="shared" si="61"/>
        <v>20925.742268041235</v>
      </c>
      <c r="BV45" s="74">
        <f t="shared" si="61"/>
        <v>543.52577319587624</v>
      </c>
      <c r="BW45" s="74">
        <f t="shared" si="61"/>
        <v>271.76288659793812</v>
      </c>
      <c r="BX45" s="77">
        <v>0</v>
      </c>
      <c r="BY45" s="74">
        <f t="shared" ref="BY45:CB45" si="62">BY5*$E45</f>
        <v>0</v>
      </c>
      <c r="BZ45" s="74">
        <f t="shared" si="62"/>
        <v>2717.6288659793813</v>
      </c>
      <c r="CA45" s="74">
        <f t="shared" si="62"/>
        <v>0</v>
      </c>
      <c r="CB45" s="74">
        <f t="shared" si="62"/>
        <v>1902.3402061855668</v>
      </c>
      <c r="CC45" s="77"/>
      <c r="CD45" s="74">
        <f t="shared" ref="CD45:CG45" si="63">CD5*$E45</f>
        <v>26361</v>
      </c>
      <c r="CE45" s="74">
        <f t="shared" si="63"/>
        <v>0</v>
      </c>
      <c r="CF45" s="74">
        <f t="shared" si="63"/>
        <v>0</v>
      </c>
      <c r="CG45" s="74">
        <f t="shared" si="63"/>
        <v>0</v>
      </c>
      <c r="CH45" s="201"/>
    </row>
    <row r="46" spans="1:153" ht="20.25" customHeight="1" x14ac:dyDescent="0.4">
      <c r="A46" s="29" t="s">
        <v>457</v>
      </c>
      <c r="B46" s="77"/>
      <c r="C46" s="146">
        <f>VLOOKUP($A46,Sample!$B$2:$F$29,4)</f>
        <v>0.23430370344168935</v>
      </c>
      <c r="D46" s="138">
        <f>VLOOKUP($A46,Sample!$B$2:$F$29,5)</f>
        <v>0.14768462435993668</v>
      </c>
      <c r="E46" s="138">
        <f>VLOOKUP($A46,Sample!$B$2:$F$29,2)</f>
        <v>19872</v>
      </c>
      <c r="F46" s="160">
        <f>E46*$K6</f>
        <v>125212.8932038835</v>
      </c>
      <c r="G46" s="77"/>
      <c r="H46" s="171">
        <f t="shared" si="47"/>
        <v>0.23430370344168935</v>
      </c>
      <c r="I46" s="171">
        <f t="shared" si="47"/>
        <v>0.25005359400009808</v>
      </c>
      <c r="J46" s="30"/>
      <c r="K46" s="32">
        <v>6.3009708737864081</v>
      </c>
      <c r="L46" s="77"/>
      <c r="M46" s="74">
        <f t="shared" si="48"/>
        <v>19872</v>
      </c>
      <c r="N46" s="74">
        <f t="shared" si="48"/>
        <v>0</v>
      </c>
      <c r="O46" s="77"/>
      <c r="P46" s="74">
        <f t="shared" ref="P46:T46" si="64">P6*$E46</f>
        <v>0</v>
      </c>
      <c r="Q46" s="74">
        <f t="shared" si="64"/>
        <v>771.72815533980577</v>
      </c>
      <c r="R46" s="74">
        <f t="shared" si="64"/>
        <v>1543.4563106796115</v>
      </c>
      <c r="S46" s="74">
        <f t="shared" si="64"/>
        <v>1157.5922330097087</v>
      </c>
      <c r="T46" s="74">
        <f t="shared" si="64"/>
        <v>578.79611650485435</v>
      </c>
      <c r="U46" s="77"/>
      <c r="V46" s="74">
        <f t="shared" ref="V46:Y46" si="65">V6*$E46</f>
        <v>18907.339805825242</v>
      </c>
      <c r="W46" s="74">
        <f t="shared" si="65"/>
        <v>0</v>
      </c>
      <c r="X46" s="74">
        <f t="shared" si="65"/>
        <v>192.93203883495144</v>
      </c>
      <c r="Y46" s="74">
        <f t="shared" si="65"/>
        <v>771.72815533980577</v>
      </c>
      <c r="Z46" s="77"/>
      <c r="AA46" s="74">
        <f t="shared" ref="AA46:AD46" si="66">AA6*$E46</f>
        <v>0</v>
      </c>
      <c r="AB46" s="74">
        <f t="shared" si="66"/>
        <v>0</v>
      </c>
      <c r="AC46" s="74">
        <f t="shared" si="66"/>
        <v>0</v>
      </c>
      <c r="AD46" s="74">
        <f t="shared" si="66"/>
        <v>0</v>
      </c>
      <c r="AE46" s="74"/>
      <c r="AF46" s="74">
        <f t="shared" ref="AF46:AK46" si="67">AF6*$E46</f>
        <v>578.79611650485435</v>
      </c>
      <c r="AG46" s="74">
        <f t="shared" si="67"/>
        <v>0</v>
      </c>
      <c r="AH46" s="74">
        <f t="shared" si="67"/>
        <v>0</v>
      </c>
      <c r="AI46" s="74">
        <f t="shared" si="67"/>
        <v>0</v>
      </c>
      <c r="AJ46" s="74">
        <f t="shared" si="67"/>
        <v>192.93203883495144</v>
      </c>
      <c r="AK46" s="74">
        <f t="shared" si="67"/>
        <v>0</v>
      </c>
      <c r="AL46" s="74"/>
      <c r="AM46" s="74">
        <f t="shared" ref="AM46:AO46" si="68">AM6*$E46</f>
        <v>0</v>
      </c>
      <c r="AN46" s="74">
        <f t="shared" si="68"/>
        <v>192.93203883495144</v>
      </c>
      <c r="AO46" s="74">
        <f t="shared" si="68"/>
        <v>0</v>
      </c>
      <c r="AP46" s="74"/>
      <c r="AQ46" s="74">
        <f t="shared" ref="AQ46:AS46" si="69">AQ6*$E46</f>
        <v>192.93203883495144</v>
      </c>
      <c r="AR46" s="74">
        <f t="shared" si="69"/>
        <v>0</v>
      </c>
      <c r="AS46" s="74">
        <f t="shared" si="69"/>
        <v>771.72815533980577</v>
      </c>
      <c r="AT46" s="77"/>
      <c r="AU46" s="74">
        <f t="shared" ref="AU46:AV46" si="70">AU6*$E46</f>
        <v>16206.291262135921</v>
      </c>
      <c r="AV46" s="74">
        <f t="shared" si="70"/>
        <v>3665.7087378640776</v>
      </c>
      <c r="AW46" s="77"/>
      <c r="AX46" s="74">
        <f t="shared" ref="AX46:AY46" si="71">AX6*$E46</f>
        <v>12334.344827586207</v>
      </c>
      <c r="AY46" s="74">
        <f t="shared" si="71"/>
        <v>7537.6551724137926</v>
      </c>
      <c r="AZ46" s="74"/>
      <c r="BA46" s="74">
        <f t="shared" ref="BA46:BB46" si="72">BA6*$E46</f>
        <v>12858.352941176472</v>
      </c>
      <c r="BB46" s="74">
        <f t="shared" si="72"/>
        <v>7013.6470588235297</v>
      </c>
      <c r="BC46" s="77"/>
      <c r="BD46" s="74">
        <f t="shared" ref="BD46:BH46" si="73">BD6*$E46</f>
        <v>9936</v>
      </c>
      <c r="BE46" s="74">
        <f t="shared" si="73"/>
        <v>8694</v>
      </c>
      <c r="BF46" s="74">
        <f t="shared" si="73"/>
        <v>2484</v>
      </c>
      <c r="BG46" s="74">
        <f t="shared" si="73"/>
        <v>0</v>
      </c>
      <c r="BH46" s="74">
        <f t="shared" si="73"/>
        <v>1242</v>
      </c>
      <c r="BI46" s="77"/>
      <c r="BK46" s="77"/>
      <c r="BL46" s="74">
        <f t="shared" ref="BL46:BO46" si="74">BL6*$E46</f>
        <v>0</v>
      </c>
      <c r="BM46" s="74">
        <f t="shared" si="74"/>
        <v>5787.9611650485431</v>
      </c>
      <c r="BN46" s="74">
        <f t="shared" si="74"/>
        <v>12540.582524271846</v>
      </c>
      <c r="BO46" s="74">
        <f t="shared" si="74"/>
        <v>1543.4563106796115</v>
      </c>
      <c r="BP46" s="77"/>
      <c r="BQ46" s="74">
        <f t="shared" ref="BQ46:BR46" si="75">BQ6*$E46</f>
        <v>964.66019417475729</v>
      </c>
      <c r="BR46" s="74">
        <f t="shared" si="75"/>
        <v>18907.339805825242</v>
      </c>
      <c r="BS46" s="77">
        <v>0</v>
      </c>
      <c r="BT46" s="74">
        <f t="shared" ref="BT46:BW46" si="76">BT6*$E46</f>
        <v>0</v>
      </c>
      <c r="BU46" s="74">
        <f t="shared" si="76"/>
        <v>18714.407766990291</v>
      </c>
      <c r="BV46" s="74">
        <f t="shared" si="76"/>
        <v>0</v>
      </c>
      <c r="BW46" s="74">
        <f t="shared" si="76"/>
        <v>192.93203883495144</v>
      </c>
      <c r="BX46" s="77">
        <v>0</v>
      </c>
      <c r="BY46" s="74">
        <f t="shared" ref="BY46:CB46" si="77">BY6*$E46</f>
        <v>0</v>
      </c>
      <c r="BZ46" s="74">
        <f t="shared" si="77"/>
        <v>192.93203883495147</v>
      </c>
      <c r="CA46" s="74">
        <f t="shared" si="77"/>
        <v>0</v>
      </c>
      <c r="CB46" s="74">
        <f t="shared" si="77"/>
        <v>771.72815533980588</v>
      </c>
      <c r="CC46" s="77"/>
      <c r="CD46" s="74">
        <f t="shared" ref="CD46:CG46" si="78">CD6*$E46</f>
        <v>19435.252747252747</v>
      </c>
      <c r="CE46" s="74">
        <f t="shared" si="78"/>
        <v>436.74725274725279</v>
      </c>
      <c r="CF46" s="74">
        <f t="shared" si="78"/>
        <v>192.93203883495144</v>
      </c>
      <c r="CG46" s="74">
        <f t="shared" si="78"/>
        <v>192.93203883495144</v>
      </c>
      <c r="CH46" s="201"/>
    </row>
    <row r="47" spans="1:153" ht="20.25" customHeight="1" x14ac:dyDescent="0.4">
      <c r="A47" s="29" t="s">
        <v>458</v>
      </c>
      <c r="B47" s="77"/>
      <c r="C47" s="146">
        <f>VLOOKUP($A47,Sample!$B$2:$F$29,4)</f>
        <v>6.3362927853041401E-2</v>
      </c>
      <c r="D47" s="138">
        <f>VLOOKUP($A47,Sample!$B$2:$F$29,5)</f>
        <v>3.9938464739850028E-2</v>
      </c>
      <c r="E47" s="138">
        <f>VLOOKUP($A47,Sample!$B$2:$F$29,2)</f>
        <v>5374</v>
      </c>
      <c r="F47" s="160">
        <f>E47*$K7</f>
        <v>28435.2427184466</v>
      </c>
      <c r="G47" s="77"/>
      <c r="H47" s="171">
        <f t="shared" si="47"/>
        <v>6.3362927853041401E-2</v>
      </c>
      <c r="I47" s="171">
        <f t="shared" si="47"/>
        <v>5.6785962340435425E-2</v>
      </c>
      <c r="J47" s="30"/>
      <c r="K47" s="32">
        <v>5.29126213592233</v>
      </c>
      <c r="L47" s="77"/>
      <c r="M47" s="74">
        <f t="shared" si="48"/>
        <v>4800.0776699029129</v>
      </c>
      <c r="N47" s="74">
        <f t="shared" si="48"/>
        <v>573.9223300970873</v>
      </c>
      <c r="O47" s="77"/>
      <c r="P47" s="74">
        <f t="shared" ref="P47:T47" si="79">P7*$E47</f>
        <v>469.57281553398059</v>
      </c>
      <c r="Q47" s="74">
        <f t="shared" si="79"/>
        <v>469.57281553398059</v>
      </c>
      <c r="R47" s="74">
        <f t="shared" si="79"/>
        <v>417.39805825242712</v>
      </c>
      <c r="S47" s="74">
        <f t="shared" si="79"/>
        <v>104.34951456310678</v>
      </c>
      <c r="T47" s="74">
        <f t="shared" si="79"/>
        <v>208.69902912621356</v>
      </c>
      <c r="U47" s="77"/>
      <c r="V47" s="74">
        <f t="shared" ref="V47:Y47" si="80">V7*$E47</f>
        <v>5165.3009708737864</v>
      </c>
      <c r="W47" s="74">
        <f t="shared" si="80"/>
        <v>0</v>
      </c>
      <c r="X47" s="74">
        <f t="shared" si="80"/>
        <v>52.17475728155339</v>
      </c>
      <c r="Y47" s="74">
        <f t="shared" si="80"/>
        <v>156.52427184466021</v>
      </c>
      <c r="Z47" s="77"/>
      <c r="AA47" s="74">
        <f t="shared" ref="AA47:AD47" si="81">AA7*$E47</f>
        <v>0</v>
      </c>
      <c r="AB47" s="74">
        <f t="shared" si="81"/>
        <v>0</v>
      </c>
      <c r="AC47" s="74">
        <f t="shared" si="81"/>
        <v>0</v>
      </c>
      <c r="AD47" s="74">
        <f t="shared" si="81"/>
        <v>0</v>
      </c>
      <c r="AE47" s="74"/>
      <c r="AF47" s="74">
        <f t="shared" ref="AF47:AK47" si="82">AF7*$E47</f>
        <v>0</v>
      </c>
      <c r="AG47" s="74">
        <f t="shared" si="82"/>
        <v>0</v>
      </c>
      <c r="AH47" s="74">
        <f t="shared" si="82"/>
        <v>0</v>
      </c>
      <c r="AI47" s="74">
        <f t="shared" si="82"/>
        <v>0</v>
      </c>
      <c r="AJ47" s="74">
        <f t="shared" si="82"/>
        <v>156.52427184466021</v>
      </c>
      <c r="AK47" s="74">
        <f t="shared" si="82"/>
        <v>0</v>
      </c>
      <c r="AL47" s="74"/>
      <c r="AM47" s="74">
        <f t="shared" ref="AM47:AO47" si="83">AM7*$E47</f>
        <v>0</v>
      </c>
      <c r="AN47" s="74">
        <f t="shared" si="83"/>
        <v>52.17475728155339</v>
      </c>
      <c r="AO47" s="74">
        <f t="shared" si="83"/>
        <v>0</v>
      </c>
      <c r="AP47" s="74"/>
      <c r="AQ47" s="74">
        <f t="shared" ref="AQ47:AS47" si="84">AQ7*$E47</f>
        <v>208.69902912621356</v>
      </c>
      <c r="AR47" s="74">
        <f t="shared" si="84"/>
        <v>0</v>
      </c>
      <c r="AS47" s="74">
        <f t="shared" si="84"/>
        <v>0</v>
      </c>
      <c r="AT47" s="77"/>
      <c r="AU47" s="74">
        <f t="shared" ref="AU47:AV47" si="85">AU7*$E47</f>
        <v>3704.4077669902913</v>
      </c>
      <c r="AV47" s="74">
        <f t="shared" si="85"/>
        <v>1669.5922330097085</v>
      </c>
      <c r="AW47" s="77"/>
      <c r="AX47" s="74">
        <f t="shared" ref="AX47:AY47" si="86">AX7*$E47</f>
        <v>1602.7719298245613</v>
      </c>
      <c r="AY47" s="74">
        <f t="shared" si="86"/>
        <v>3771.2280701754385</v>
      </c>
      <c r="AZ47" s="74"/>
      <c r="BA47" s="74">
        <f t="shared" ref="BA47:BB47" si="87">BA7*$E47</f>
        <v>1475.2156862745098</v>
      </c>
      <c r="BB47" s="74">
        <f t="shared" si="87"/>
        <v>3898.7843137254899</v>
      </c>
      <c r="BC47" s="77"/>
      <c r="BD47" s="74">
        <f t="shared" ref="BD47:BH47" si="88">BD7*$E47</f>
        <v>4299.2</v>
      </c>
      <c r="BE47" s="74">
        <f t="shared" si="88"/>
        <v>537.4</v>
      </c>
      <c r="BF47" s="74">
        <f t="shared" si="88"/>
        <v>537.4</v>
      </c>
      <c r="BG47" s="74">
        <f t="shared" si="88"/>
        <v>537.4</v>
      </c>
      <c r="BH47" s="74">
        <f t="shared" si="88"/>
        <v>537.4</v>
      </c>
      <c r="BI47" s="77"/>
      <c r="BK47" s="77"/>
      <c r="BL47" s="74">
        <f t="shared" ref="BL47:BO47" si="89">BL7*$E47</f>
        <v>0</v>
      </c>
      <c r="BM47" s="74">
        <f t="shared" si="89"/>
        <v>2086.990291262136</v>
      </c>
      <c r="BN47" s="74">
        <f t="shared" si="89"/>
        <v>2921.7864077669901</v>
      </c>
      <c r="BO47" s="74">
        <f t="shared" si="89"/>
        <v>365.22330097087377</v>
      </c>
      <c r="BP47" s="77"/>
      <c r="BQ47" s="74">
        <f t="shared" ref="BQ47:BR47" si="90">BQ7*$E47</f>
        <v>313.04854368932041</v>
      </c>
      <c r="BR47" s="74">
        <f t="shared" si="90"/>
        <v>5060.9514563106795</v>
      </c>
      <c r="BS47" s="77">
        <v>0</v>
      </c>
      <c r="BT47" s="74">
        <f t="shared" ref="BT47:BW47" si="91">BT7*$E47</f>
        <v>0</v>
      </c>
      <c r="BU47" s="74">
        <f t="shared" si="91"/>
        <v>4956.6019417475727</v>
      </c>
      <c r="BV47" s="74">
        <f t="shared" si="91"/>
        <v>104.34951456310681</v>
      </c>
      <c r="BW47" s="74">
        <f t="shared" si="91"/>
        <v>0</v>
      </c>
      <c r="BX47" s="77">
        <v>0</v>
      </c>
      <c r="BY47" s="74">
        <f t="shared" ref="BY47:CB47" si="92">BY7*$E47</f>
        <v>52.17475728155339</v>
      </c>
      <c r="BZ47" s="74">
        <f t="shared" si="92"/>
        <v>52.17475728155339</v>
      </c>
      <c r="CA47" s="74">
        <f t="shared" si="92"/>
        <v>52.17475728155339</v>
      </c>
      <c r="CB47" s="74">
        <f t="shared" si="92"/>
        <v>156.52427184466021</v>
      </c>
      <c r="CC47" s="77"/>
      <c r="CD47" s="74">
        <f t="shared" ref="CD47:CG47" si="93">CD7*$E47</f>
        <v>5374</v>
      </c>
      <c r="CE47" s="74">
        <f t="shared" si="93"/>
        <v>0</v>
      </c>
      <c r="CF47" s="74">
        <f t="shared" si="93"/>
        <v>0</v>
      </c>
      <c r="CG47" s="74">
        <f t="shared" si="93"/>
        <v>0</v>
      </c>
      <c r="CH47" s="201"/>
    </row>
    <row r="48" spans="1:153" s="22" customFormat="1" ht="7.5" customHeight="1" x14ac:dyDescent="0.4">
      <c r="A48" s="37"/>
      <c r="B48" s="77"/>
      <c r="C48" s="148"/>
      <c r="D48" s="139"/>
      <c r="E48" s="139"/>
      <c r="F48" s="161"/>
      <c r="G48" s="77"/>
      <c r="H48" s="39"/>
      <c r="I48" s="39"/>
      <c r="J48" s="38"/>
      <c r="K48" s="40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4"/>
      <c r="AF48" s="77"/>
      <c r="AG48" s="77"/>
      <c r="AH48" s="77"/>
      <c r="AI48" s="77"/>
      <c r="AJ48" s="77"/>
      <c r="AK48" s="77"/>
      <c r="AL48" s="74"/>
      <c r="AM48" s="77"/>
      <c r="AN48" s="77"/>
      <c r="AO48" s="77"/>
      <c r="AP48" s="74"/>
      <c r="AQ48" s="77"/>
      <c r="AR48" s="77"/>
      <c r="AS48" s="77"/>
      <c r="AT48" s="77"/>
      <c r="AU48" s="77"/>
      <c r="AV48" s="77"/>
      <c r="AW48" s="77"/>
      <c r="AX48" s="77"/>
      <c r="AY48" s="77"/>
      <c r="AZ48" s="74"/>
      <c r="BA48" s="77"/>
      <c r="BB48" s="77"/>
      <c r="BC48" s="77"/>
      <c r="BD48" s="77"/>
      <c r="BE48" s="77"/>
      <c r="BF48" s="77"/>
      <c r="BG48" s="77"/>
      <c r="BH48" s="77"/>
      <c r="BI48" s="77"/>
      <c r="BJ48" s="28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201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</row>
    <row r="49" spans="1:153" ht="20.25" customHeight="1" x14ac:dyDescent="0.4">
      <c r="A49" s="29" t="s">
        <v>113</v>
      </c>
      <c r="B49" s="77"/>
      <c r="C49" s="146">
        <f>VLOOKUP($A49,Sample!$B$2:$F$29,4)</f>
        <v>7.7488120924858211E-2</v>
      </c>
      <c r="D49" s="138">
        <f>VLOOKUP($A49,Sample!$B$2:$F$29,5)</f>
        <v>4.8841754795365531E-2</v>
      </c>
      <c r="E49" s="138">
        <f>VLOOKUP($A49,Sample!$B$2:$F$29,2)</f>
        <v>6572</v>
      </c>
      <c r="F49" s="160">
        <f>E49*$K9</f>
        <v>42047.387755102041</v>
      </c>
      <c r="G49" s="77"/>
      <c r="H49" s="171">
        <f t="shared" ref="H49:I50" si="94">E49/SUM(E$4:E$10)</f>
        <v>7.7488120924858211E-2</v>
      </c>
      <c r="I49" s="171">
        <f t="shared" si="94"/>
        <v>8.3969790629779037E-2</v>
      </c>
      <c r="J49" s="30"/>
      <c r="K49" s="32">
        <v>6.3979591836734695</v>
      </c>
      <c r="L49" s="77"/>
      <c r="M49" s="74">
        <f t="shared" ref="M49:N50" si="95">M9*$E49</f>
        <v>6303.7551020408164</v>
      </c>
      <c r="N49" s="74">
        <f t="shared" si="95"/>
        <v>268.24489795918367</v>
      </c>
      <c r="O49" s="77"/>
      <c r="P49" s="74">
        <f t="shared" ref="P49:T49" si="96">P9*$E49</f>
        <v>469.42857142857139</v>
      </c>
      <c r="Q49" s="74">
        <f t="shared" si="96"/>
        <v>469.42857142857139</v>
      </c>
      <c r="R49" s="74">
        <f t="shared" si="96"/>
        <v>670.61224489795916</v>
      </c>
      <c r="S49" s="74">
        <f t="shared" si="96"/>
        <v>536.48979591836735</v>
      </c>
      <c r="T49" s="74">
        <f t="shared" si="96"/>
        <v>402.36734693877548</v>
      </c>
      <c r="U49" s="77"/>
      <c r="V49" s="74">
        <f t="shared" ref="V49:Y49" si="97">V9*$E49</f>
        <v>6504.9387755102043</v>
      </c>
      <c r="W49" s="74">
        <f t="shared" si="97"/>
        <v>0</v>
      </c>
      <c r="X49" s="74">
        <f t="shared" si="97"/>
        <v>0</v>
      </c>
      <c r="Y49" s="74">
        <f t="shared" si="97"/>
        <v>67.061224489795919</v>
      </c>
      <c r="Z49" s="77"/>
      <c r="AA49" s="74">
        <f t="shared" ref="AA49:AD49" si="98">AA9*$E49</f>
        <v>0</v>
      </c>
      <c r="AB49" s="74">
        <f t="shared" si="98"/>
        <v>0</v>
      </c>
      <c r="AC49" s="74">
        <f t="shared" si="98"/>
        <v>0</v>
      </c>
      <c r="AD49" s="74">
        <f t="shared" si="98"/>
        <v>0</v>
      </c>
      <c r="AE49" s="74"/>
      <c r="AF49" s="74">
        <f t="shared" ref="AF49:AK49" si="99">AF9*$E49</f>
        <v>0</v>
      </c>
      <c r="AG49" s="74">
        <f t="shared" si="99"/>
        <v>0</v>
      </c>
      <c r="AH49" s="74">
        <f t="shared" si="99"/>
        <v>0</v>
      </c>
      <c r="AI49" s="74">
        <f t="shared" si="99"/>
        <v>0</v>
      </c>
      <c r="AJ49" s="74">
        <f t="shared" si="99"/>
        <v>67.061224489795919</v>
      </c>
      <c r="AK49" s="74">
        <f t="shared" si="99"/>
        <v>0</v>
      </c>
      <c r="AL49" s="74"/>
      <c r="AM49" s="74">
        <f t="shared" ref="AM49:AO49" si="100">AM9*$E49</f>
        <v>0</v>
      </c>
      <c r="AN49" s="74">
        <f t="shared" si="100"/>
        <v>0</v>
      </c>
      <c r="AO49" s="74">
        <f t="shared" si="100"/>
        <v>0</v>
      </c>
      <c r="AP49" s="74"/>
      <c r="AQ49" s="74">
        <f t="shared" ref="AQ49:AS49" si="101">AQ9*$E49</f>
        <v>67.061224489795919</v>
      </c>
      <c r="AR49" s="74">
        <f t="shared" si="101"/>
        <v>0</v>
      </c>
      <c r="AS49" s="74">
        <f t="shared" si="101"/>
        <v>0</v>
      </c>
      <c r="AT49" s="77"/>
      <c r="AU49" s="74">
        <f t="shared" ref="AU49:AV49" si="102">AU9*$E49</f>
        <v>5163.7142857142853</v>
      </c>
      <c r="AV49" s="74">
        <f t="shared" si="102"/>
        <v>1408.2857142857142</v>
      </c>
      <c r="AW49" s="77"/>
      <c r="AX49" s="74">
        <f t="shared" ref="AX49:AY49" si="103">AX9*$E49</f>
        <v>2748.2909090909088</v>
      </c>
      <c r="AY49" s="74">
        <f t="shared" si="103"/>
        <v>3823.7090909090907</v>
      </c>
      <c r="AZ49" s="74"/>
      <c r="BA49" s="74">
        <f t="shared" ref="BA49:BB49" si="104">BA9*$E49</f>
        <v>2816.5714285714284</v>
      </c>
      <c r="BB49" s="74">
        <f t="shared" si="104"/>
        <v>3755.4285714285711</v>
      </c>
      <c r="BC49" s="77"/>
      <c r="BD49" s="74">
        <f t="shared" ref="BD49:BH49" si="105">BD9*$E49</f>
        <v>3538.7692307692305</v>
      </c>
      <c r="BE49" s="74">
        <f t="shared" si="105"/>
        <v>2527.6923076923076</v>
      </c>
      <c r="BF49" s="74">
        <f t="shared" si="105"/>
        <v>1011.0769230769231</v>
      </c>
      <c r="BG49" s="74">
        <f t="shared" si="105"/>
        <v>505.53846153846155</v>
      </c>
      <c r="BH49" s="74">
        <f t="shared" si="105"/>
        <v>505.53846153846155</v>
      </c>
      <c r="BI49" s="77"/>
      <c r="BK49" s="77"/>
      <c r="BL49" s="74">
        <f t="shared" ref="BL49:BO49" si="106">BL9*$E49</f>
        <v>0</v>
      </c>
      <c r="BM49" s="74">
        <f t="shared" si="106"/>
        <v>2615.387755102041</v>
      </c>
      <c r="BN49" s="74">
        <f t="shared" si="106"/>
        <v>3554.2448979591841</v>
      </c>
      <c r="BO49" s="74">
        <f t="shared" si="106"/>
        <v>402.36734693877548</v>
      </c>
      <c r="BP49" s="77"/>
      <c r="BQ49" s="74">
        <f t="shared" ref="BQ49:BR49" si="107">BQ9*$E49</f>
        <v>469.42857142857139</v>
      </c>
      <c r="BR49" s="74">
        <f t="shared" si="107"/>
        <v>6102.5714285714284</v>
      </c>
      <c r="BS49" s="77">
        <v>0</v>
      </c>
      <c r="BT49" s="74">
        <f t="shared" ref="BT49:BW49" si="108">BT9*$E49</f>
        <v>67.061224489795919</v>
      </c>
      <c r="BU49" s="74">
        <f t="shared" si="108"/>
        <v>5901.3877551020405</v>
      </c>
      <c r="BV49" s="74">
        <f t="shared" si="108"/>
        <v>0</v>
      </c>
      <c r="BW49" s="74">
        <f t="shared" si="108"/>
        <v>134.12244897959184</v>
      </c>
      <c r="BX49" s="77">
        <v>0</v>
      </c>
      <c r="BY49" s="74">
        <f t="shared" ref="BY49:CB49" si="109">BY9*$E49</f>
        <v>0</v>
      </c>
      <c r="BZ49" s="74">
        <f t="shared" si="109"/>
        <v>201.18367346938774</v>
      </c>
      <c r="CA49" s="74">
        <f t="shared" si="109"/>
        <v>0</v>
      </c>
      <c r="CB49" s="74">
        <f t="shared" si="109"/>
        <v>268.24489795918367</v>
      </c>
      <c r="CC49" s="77"/>
      <c r="CD49" s="74">
        <f t="shared" ref="CD49:CG49" si="110">CD9*$E49</f>
        <v>6572</v>
      </c>
      <c r="CE49" s="74">
        <f t="shared" si="110"/>
        <v>0</v>
      </c>
      <c r="CF49" s="74">
        <f t="shared" si="110"/>
        <v>0</v>
      </c>
      <c r="CG49" s="74">
        <f t="shared" si="110"/>
        <v>0</v>
      </c>
      <c r="CH49" s="201"/>
    </row>
    <row r="50" spans="1:153" ht="20.25" customHeight="1" x14ac:dyDescent="0.4">
      <c r="A50" s="29" t="s">
        <v>108</v>
      </c>
      <c r="B50" s="77"/>
      <c r="C50" s="146">
        <f>VLOOKUP($A50,Sample!$B$2:$F$29,4)</f>
        <v>0.10819096129131148</v>
      </c>
      <c r="D50" s="138">
        <f>VLOOKUP($A50,Sample!$B$2:$F$29,5)</f>
        <v>6.8194148204849994E-2</v>
      </c>
      <c r="E50" s="138">
        <f>VLOOKUP($A50,Sample!$B$2:$F$29,2)</f>
        <v>9176</v>
      </c>
      <c r="F50" s="160">
        <f>E50*$K10</f>
        <v>53027.621052631577</v>
      </c>
      <c r="G50" s="77"/>
      <c r="H50" s="171">
        <f t="shared" si="94"/>
        <v>0.10819096129131148</v>
      </c>
      <c r="I50" s="171">
        <f t="shared" si="94"/>
        <v>0.10589761873719356</v>
      </c>
      <c r="J50" s="30"/>
      <c r="K50" s="32">
        <v>5.7789473684210524</v>
      </c>
      <c r="L50" s="77"/>
      <c r="M50" s="74">
        <f t="shared" si="95"/>
        <v>8499.8736842105263</v>
      </c>
      <c r="N50" s="74">
        <f t="shared" si="95"/>
        <v>676.12631578947367</v>
      </c>
      <c r="O50" s="77"/>
      <c r="P50" s="74">
        <f t="shared" ref="P50:T50" si="111">P10*$E50</f>
        <v>289.7684210526316</v>
      </c>
      <c r="Q50" s="74">
        <f t="shared" si="111"/>
        <v>193.17894736842103</v>
      </c>
      <c r="R50" s="74">
        <f t="shared" si="111"/>
        <v>193.17894736842103</v>
      </c>
      <c r="S50" s="74">
        <f t="shared" si="111"/>
        <v>193.17894736842103</v>
      </c>
      <c r="T50" s="74">
        <f t="shared" si="111"/>
        <v>0</v>
      </c>
      <c r="U50" s="77"/>
      <c r="V50" s="74">
        <f t="shared" ref="V50:Y50" si="112">V10*$E50</f>
        <v>9176</v>
      </c>
      <c r="W50" s="74">
        <f t="shared" si="112"/>
        <v>0</v>
      </c>
      <c r="X50" s="74">
        <f t="shared" si="112"/>
        <v>0</v>
      </c>
      <c r="Y50" s="74">
        <f t="shared" si="112"/>
        <v>0</v>
      </c>
      <c r="Z50" s="77"/>
      <c r="AA50" s="74">
        <f t="shared" ref="AA50:AD50" si="113">AA10*$E50</f>
        <v>0</v>
      </c>
      <c r="AB50" s="74">
        <f t="shared" si="113"/>
        <v>0</v>
      </c>
      <c r="AC50" s="74">
        <f t="shared" si="113"/>
        <v>0</v>
      </c>
      <c r="AD50" s="74">
        <f t="shared" si="113"/>
        <v>0</v>
      </c>
      <c r="AE50" s="74"/>
      <c r="AF50" s="74">
        <f t="shared" ref="AF50:AK50" si="114">AF10*$E50</f>
        <v>0</v>
      </c>
      <c r="AG50" s="74">
        <f t="shared" si="114"/>
        <v>0</v>
      </c>
      <c r="AH50" s="74">
        <f t="shared" si="114"/>
        <v>0</v>
      </c>
      <c r="AI50" s="74">
        <f t="shared" si="114"/>
        <v>0</v>
      </c>
      <c r="AJ50" s="74">
        <f t="shared" si="114"/>
        <v>0</v>
      </c>
      <c r="AK50" s="74">
        <f t="shared" si="114"/>
        <v>0</v>
      </c>
      <c r="AL50" s="74"/>
      <c r="AM50" s="74">
        <f t="shared" ref="AM50:AO50" si="115">AM10*$E50</f>
        <v>0</v>
      </c>
      <c r="AN50" s="74">
        <f t="shared" si="115"/>
        <v>0</v>
      </c>
      <c r="AO50" s="74">
        <f t="shared" si="115"/>
        <v>0</v>
      </c>
      <c r="AP50" s="74"/>
      <c r="AQ50" s="74">
        <f t="shared" ref="AQ50:AS50" si="116">AQ10*$E50</f>
        <v>0</v>
      </c>
      <c r="AR50" s="74">
        <f t="shared" si="116"/>
        <v>0</v>
      </c>
      <c r="AS50" s="74">
        <f t="shared" si="116"/>
        <v>0</v>
      </c>
      <c r="AT50" s="77"/>
      <c r="AU50" s="74">
        <f t="shared" ref="AU50:AV50" si="117">AU10*$E50</f>
        <v>7147.621052631579</v>
      </c>
      <c r="AV50" s="74">
        <f t="shared" si="117"/>
        <v>2028.378947368421</v>
      </c>
      <c r="AW50" s="77"/>
      <c r="AX50" s="74">
        <f t="shared" ref="AX50:AY50" si="118">AX10*$E50</f>
        <v>4507.5087719298244</v>
      </c>
      <c r="AY50" s="74">
        <f t="shared" si="118"/>
        <v>4668.4912280701756</v>
      </c>
      <c r="AZ50" s="74"/>
      <c r="BA50" s="74">
        <f t="shared" ref="BA50:BB50" si="119">BA10*$E50</f>
        <v>4927.8518518518522</v>
      </c>
      <c r="BB50" s="74">
        <f t="shared" si="119"/>
        <v>4248.1481481481478</v>
      </c>
      <c r="BC50" s="77"/>
      <c r="BD50" s="74">
        <f t="shared" ref="BD50:BH50" si="120">BD10*$E50</f>
        <v>5243.4285714285716</v>
      </c>
      <c r="BE50" s="74">
        <f t="shared" si="120"/>
        <v>5898.8571428571431</v>
      </c>
      <c r="BF50" s="74">
        <f t="shared" si="120"/>
        <v>655.42857142857144</v>
      </c>
      <c r="BG50" s="74">
        <f t="shared" si="120"/>
        <v>655.42857142857144</v>
      </c>
      <c r="BH50" s="74">
        <f t="shared" si="120"/>
        <v>1966.2857142857142</v>
      </c>
      <c r="BI50" s="77"/>
      <c r="BK50" s="77"/>
      <c r="BL50" s="74">
        <f t="shared" ref="BL50:BO50" si="121">BL10*$E50</f>
        <v>0</v>
      </c>
      <c r="BM50" s="74">
        <f t="shared" si="121"/>
        <v>3573.8105263157895</v>
      </c>
      <c r="BN50" s="74">
        <f t="shared" si="121"/>
        <v>5215.8315789473681</v>
      </c>
      <c r="BO50" s="74">
        <f t="shared" si="121"/>
        <v>386.35789473684207</v>
      </c>
      <c r="BP50" s="77"/>
      <c r="BQ50" s="74">
        <f t="shared" ref="BQ50:BR50" si="122">BQ10*$E50</f>
        <v>579.53684210526319</v>
      </c>
      <c r="BR50" s="74">
        <f t="shared" si="122"/>
        <v>8596.4631578947374</v>
      </c>
      <c r="BS50" s="77">
        <v>0</v>
      </c>
      <c r="BT50" s="74">
        <f t="shared" ref="BT50:BW50" si="123">BT10*$E50</f>
        <v>0</v>
      </c>
      <c r="BU50" s="74">
        <f t="shared" si="123"/>
        <v>8499.8736842105263</v>
      </c>
      <c r="BV50" s="74">
        <f t="shared" si="123"/>
        <v>0</v>
      </c>
      <c r="BW50" s="74">
        <f t="shared" si="123"/>
        <v>96.589473684210517</v>
      </c>
      <c r="BX50" s="77">
        <v>0</v>
      </c>
      <c r="BY50" s="74">
        <f t="shared" ref="BY50:CB50" si="124">BY10*$E50</f>
        <v>0</v>
      </c>
      <c r="BZ50" s="74">
        <f t="shared" si="124"/>
        <v>96.589473684210517</v>
      </c>
      <c r="CA50" s="74">
        <f t="shared" si="124"/>
        <v>96.589473684210517</v>
      </c>
      <c r="CB50" s="74">
        <f t="shared" si="124"/>
        <v>386.35789473684207</v>
      </c>
      <c r="CC50" s="77"/>
      <c r="CD50" s="74">
        <f t="shared" ref="CD50:CG50" si="125">CD10*$E50</f>
        <v>9176</v>
      </c>
      <c r="CE50" s="74">
        <f t="shared" si="125"/>
        <v>0</v>
      </c>
      <c r="CF50" s="74">
        <f t="shared" si="125"/>
        <v>0</v>
      </c>
      <c r="CG50" s="74">
        <f t="shared" si="125"/>
        <v>0</v>
      </c>
      <c r="CH50" s="201"/>
    </row>
    <row r="51" spans="1:153" s="22" customFormat="1" ht="7.5" customHeight="1" x14ac:dyDescent="0.4">
      <c r="A51" s="37"/>
      <c r="B51" s="77"/>
      <c r="C51" s="149"/>
      <c r="D51" s="139"/>
      <c r="E51" s="139"/>
      <c r="F51" s="161"/>
      <c r="G51" s="77"/>
      <c r="H51" s="39"/>
      <c r="I51" s="39"/>
      <c r="J51" s="38"/>
      <c r="K51" s="40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4"/>
      <c r="AF51" s="77"/>
      <c r="AG51" s="77"/>
      <c r="AH51" s="77"/>
      <c r="AI51" s="77"/>
      <c r="AJ51" s="77"/>
      <c r="AK51" s="77"/>
      <c r="AL51" s="74"/>
      <c r="AM51" s="77"/>
      <c r="AN51" s="77"/>
      <c r="AO51" s="77"/>
      <c r="AP51" s="74"/>
      <c r="AQ51" s="77"/>
      <c r="AR51" s="77"/>
      <c r="AS51" s="77"/>
      <c r="AT51" s="77"/>
      <c r="AU51" s="77"/>
      <c r="AV51" s="77"/>
      <c r="AW51" s="77"/>
      <c r="AX51" s="77"/>
      <c r="AY51" s="77"/>
      <c r="AZ51" s="74"/>
      <c r="BA51" s="77"/>
      <c r="BB51" s="77"/>
      <c r="BC51" s="77"/>
      <c r="BD51" s="77"/>
      <c r="BE51" s="77"/>
      <c r="BF51" s="77"/>
      <c r="BG51" s="77"/>
      <c r="BH51" s="77"/>
      <c r="BI51" s="77"/>
      <c r="BJ51" s="28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201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</row>
    <row r="52" spans="1:153" ht="20.25" customHeight="1" x14ac:dyDescent="0.4">
      <c r="A52" s="29" t="s">
        <v>459</v>
      </c>
      <c r="B52" s="77"/>
      <c r="C52" s="147">
        <f>VLOOKUP($A52,Sample!$B$2:$F$29,4)</f>
        <v>0.59415092246829593</v>
      </c>
      <c r="D52" s="138">
        <f>VLOOKUP($A52,Sample!$B$2:$F$29,5)</f>
        <v>0.11942894089493672</v>
      </c>
      <c r="E52" s="138">
        <f>VLOOKUP($A52,Sample!$B$2:$F$29,2)</f>
        <v>16070</v>
      </c>
      <c r="F52" s="160">
        <f>E52*$K12</f>
        <v>71980.208333333343</v>
      </c>
      <c r="G52" s="77"/>
      <c r="H52" s="31">
        <f>E52/SUM(E$12:E$15)</f>
        <v>0.59415092246829593</v>
      </c>
      <c r="I52" s="31">
        <f>F52/SUM(F$12:F$15)</f>
        <v>0.55823537871297779</v>
      </c>
      <c r="J52" s="30"/>
      <c r="K52" s="32">
        <v>4.479166666666667</v>
      </c>
      <c r="L52" s="77"/>
      <c r="M52" s="74">
        <f t="shared" ref="M52:N54" si="126">M12*$E52</f>
        <v>15233.020833333332</v>
      </c>
      <c r="N52" s="74">
        <f t="shared" si="126"/>
        <v>836.97916666666674</v>
      </c>
      <c r="O52" s="77"/>
      <c r="P52" s="74">
        <f t="shared" ref="P52:T52" si="127">P12*$E52</f>
        <v>2343.541666666667</v>
      </c>
      <c r="Q52" s="74">
        <f t="shared" si="127"/>
        <v>1004.375</v>
      </c>
      <c r="R52" s="74">
        <f t="shared" si="127"/>
        <v>502.1875</v>
      </c>
      <c r="S52" s="74">
        <f t="shared" si="127"/>
        <v>836.97916666666674</v>
      </c>
      <c r="T52" s="74">
        <f t="shared" si="127"/>
        <v>836.97916666666674</v>
      </c>
      <c r="U52" s="77"/>
      <c r="V52" s="74">
        <f t="shared" ref="V52:Y52" si="128">V12*$E52</f>
        <v>12219.895833333332</v>
      </c>
      <c r="W52" s="74">
        <f t="shared" si="128"/>
        <v>2008.75</v>
      </c>
      <c r="X52" s="74">
        <f t="shared" si="128"/>
        <v>1171.7708333333335</v>
      </c>
      <c r="Y52" s="74">
        <f t="shared" si="128"/>
        <v>669.58333333333326</v>
      </c>
      <c r="Z52" s="77"/>
      <c r="AA52" s="74">
        <f t="shared" ref="AA52:AD52" si="129">AA12*$E52</f>
        <v>0</v>
      </c>
      <c r="AB52" s="74">
        <f t="shared" si="129"/>
        <v>334.79166666666663</v>
      </c>
      <c r="AC52" s="74">
        <f t="shared" si="129"/>
        <v>669.58333333333326</v>
      </c>
      <c r="AD52" s="74">
        <f t="shared" si="129"/>
        <v>1004.375</v>
      </c>
      <c r="AE52" s="74"/>
      <c r="AF52" s="74">
        <f t="shared" ref="AF52:AK52" si="130">AF12*$E52</f>
        <v>334.79166666666663</v>
      </c>
      <c r="AG52" s="74">
        <f t="shared" si="130"/>
        <v>0</v>
      </c>
      <c r="AH52" s="74">
        <f t="shared" si="130"/>
        <v>334.79166666666663</v>
      </c>
      <c r="AI52" s="74">
        <f t="shared" si="130"/>
        <v>0</v>
      </c>
      <c r="AJ52" s="74">
        <f t="shared" si="130"/>
        <v>0</v>
      </c>
      <c r="AK52" s="74">
        <f t="shared" si="130"/>
        <v>0</v>
      </c>
      <c r="AL52" s="74"/>
      <c r="AM52" s="74">
        <f t="shared" ref="AM52:AO52" si="131">AM12*$E52</f>
        <v>0</v>
      </c>
      <c r="AN52" s="74">
        <f t="shared" si="131"/>
        <v>1004.375</v>
      </c>
      <c r="AO52" s="74">
        <f t="shared" si="131"/>
        <v>167.39583333333331</v>
      </c>
      <c r="AP52" s="74"/>
      <c r="AQ52" s="74">
        <f t="shared" ref="AQ52:AS52" si="132">AQ12*$E52</f>
        <v>3347.916666666667</v>
      </c>
      <c r="AR52" s="74">
        <f t="shared" si="132"/>
        <v>305.679347826087</v>
      </c>
      <c r="AS52" s="74">
        <f t="shared" si="132"/>
        <v>0</v>
      </c>
      <c r="AT52" s="77"/>
      <c r="AU52" s="74">
        <f t="shared" ref="AU52:AV52" si="133">AU12*$E52</f>
        <v>12554.6875</v>
      </c>
      <c r="AV52" s="74">
        <f t="shared" si="133"/>
        <v>3515.3125</v>
      </c>
      <c r="AW52" s="77"/>
      <c r="AX52" s="74">
        <f t="shared" ref="AX52:AY52" si="134">AX12*$E52</f>
        <v>10398.235294117647</v>
      </c>
      <c r="AY52" s="74">
        <f t="shared" si="134"/>
        <v>5671.7647058823532</v>
      </c>
      <c r="AZ52" s="74"/>
      <c r="BA52" s="74">
        <f t="shared" ref="BA52:BB52" si="135">BA12*$E52</f>
        <v>9642</v>
      </c>
      <c r="BB52" s="74">
        <f t="shared" si="135"/>
        <v>6428</v>
      </c>
      <c r="BC52" s="77"/>
      <c r="BD52" s="74">
        <f t="shared" ref="BD52:BH52" si="136">BD12*$E52</f>
        <v>12498.888888888889</v>
      </c>
      <c r="BE52" s="74">
        <f t="shared" si="136"/>
        <v>1785.5555555555554</v>
      </c>
      <c r="BF52" s="74">
        <f t="shared" si="136"/>
        <v>1785.5555555555554</v>
      </c>
      <c r="BG52" s="74">
        <f t="shared" si="136"/>
        <v>0</v>
      </c>
      <c r="BH52" s="74">
        <f t="shared" si="136"/>
        <v>0</v>
      </c>
      <c r="BI52" s="77"/>
      <c r="BK52" s="77"/>
      <c r="BL52" s="74">
        <f t="shared" ref="BL52:BO52" si="137">BL12*$E52</f>
        <v>0</v>
      </c>
      <c r="BM52" s="74">
        <f t="shared" si="137"/>
        <v>3347.916666666667</v>
      </c>
      <c r="BN52" s="74">
        <f t="shared" si="137"/>
        <v>9876.3541666666679</v>
      </c>
      <c r="BO52" s="74">
        <f t="shared" si="137"/>
        <v>2845.729166666667</v>
      </c>
      <c r="BP52" s="77"/>
      <c r="BQ52" s="74">
        <f t="shared" ref="BQ52:BR52" si="138">BQ12*$E52</f>
        <v>2510.9375</v>
      </c>
      <c r="BR52" s="74">
        <f t="shared" si="138"/>
        <v>13559.0625</v>
      </c>
      <c r="BS52" s="77">
        <v>0</v>
      </c>
      <c r="BT52" s="74">
        <f t="shared" ref="BT52:BW52" si="139">BT12*$E52</f>
        <v>0</v>
      </c>
      <c r="BU52" s="74">
        <f t="shared" si="139"/>
        <v>12387.291666666666</v>
      </c>
      <c r="BV52" s="74">
        <f t="shared" si="139"/>
        <v>836.97916666666663</v>
      </c>
      <c r="BW52" s="74">
        <f t="shared" si="139"/>
        <v>334.79166666666663</v>
      </c>
      <c r="BX52" s="77">
        <v>0</v>
      </c>
      <c r="BY52" s="74">
        <f t="shared" ref="BY52:CB52" si="140">BY12*$E52</f>
        <v>167.39583333333331</v>
      </c>
      <c r="BZ52" s="74">
        <f t="shared" si="140"/>
        <v>0</v>
      </c>
      <c r="CA52" s="74">
        <f t="shared" si="140"/>
        <v>334.79166666666663</v>
      </c>
      <c r="CB52" s="74">
        <f t="shared" si="140"/>
        <v>2008.75</v>
      </c>
      <c r="CC52" s="77"/>
      <c r="CD52" s="74">
        <f t="shared" ref="CD52:CG52" si="141">CD12*$E52</f>
        <v>15830.149253731342</v>
      </c>
      <c r="CE52" s="74">
        <f t="shared" si="141"/>
        <v>239.85074626865671</v>
      </c>
      <c r="CF52" s="74">
        <f t="shared" si="141"/>
        <v>167.39583333333331</v>
      </c>
      <c r="CG52" s="74">
        <f t="shared" si="141"/>
        <v>0</v>
      </c>
      <c r="CH52" s="201"/>
    </row>
    <row r="53" spans="1:153" ht="20.25" customHeight="1" x14ac:dyDescent="0.4">
      <c r="A53" s="29" t="s">
        <v>460</v>
      </c>
      <c r="B53" s="77"/>
      <c r="C53" s="147">
        <f>VLOOKUP($A53,Sample!$B$2:$F$29,4)</f>
        <v>0.27322808444559471</v>
      </c>
      <c r="D53" s="138">
        <f>VLOOKUP($A53,Sample!$B$2:$F$29,5)</f>
        <v>5.4920962863321862E-2</v>
      </c>
      <c r="E53" s="138">
        <f>VLOOKUP($A53,Sample!$B$2:$F$29,2)</f>
        <v>7390</v>
      </c>
      <c r="F53" s="160">
        <f>E53*$K13</f>
        <v>38835.204081632648</v>
      </c>
      <c r="G53" s="77"/>
      <c r="H53" s="31">
        <f t="shared" ref="H53:I55" si="142">E53/SUM(E$12:E$15)</f>
        <v>0.27322808444559471</v>
      </c>
      <c r="I53" s="31">
        <f t="shared" si="142"/>
        <v>0.30118258004355564</v>
      </c>
      <c r="J53" s="30"/>
      <c r="K53" s="32">
        <v>5.2551020408163263</v>
      </c>
      <c r="L53" s="77"/>
      <c r="M53" s="74">
        <f t="shared" si="126"/>
        <v>7163.775510204081</v>
      </c>
      <c r="N53" s="74">
        <f t="shared" si="126"/>
        <v>226.22448979591837</v>
      </c>
      <c r="O53" s="77"/>
      <c r="P53" s="74">
        <f t="shared" ref="P53:T53" si="143">P13*$E53</f>
        <v>754.08163265306121</v>
      </c>
      <c r="Q53" s="74">
        <f t="shared" si="143"/>
        <v>301.63265306122446</v>
      </c>
      <c r="R53" s="74">
        <f t="shared" si="143"/>
        <v>226.22448979591837</v>
      </c>
      <c r="S53" s="74">
        <f t="shared" si="143"/>
        <v>226.22448979591837</v>
      </c>
      <c r="T53" s="74">
        <f t="shared" si="143"/>
        <v>0</v>
      </c>
      <c r="U53" s="77"/>
      <c r="V53" s="74">
        <f t="shared" ref="V53:Y53" si="144">V13*$E53</f>
        <v>754.08163265306121</v>
      </c>
      <c r="W53" s="74">
        <f t="shared" si="144"/>
        <v>5052.3469387755104</v>
      </c>
      <c r="X53" s="74">
        <f t="shared" si="144"/>
        <v>226.22448979591837</v>
      </c>
      <c r="Y53" s="74">
        <f t="shared" si="144"/>
        <v>1357.3469387755104</v>
      </c>
      <c r="Z53" s="77"/>
      <c r="AA53" s="74">
        <f t="shared" ref="AA53:AD53" si="145">AA13*$E53</f>
        <v>377.04081632653055</v>
      </c>
      <c r="AB53" s="74">
        <f t="shared" si="145"/>
        <v>829.48979591836735</v>
      </c>
      <c r="AC53" s="74">
        <f t="shared" si="145"/>
        <v>1960.6122448979593</v>
      </c>
      <c r="AD53" s="74">
        <f t="shared" si="145"/>
        <v>1885.204081632653</v>
      </c>
      <c r="AE53" s="74"/>
      <c r="AF53" s="74">
        <f t="shared" ref="AF53:AK53" si="146">AF13*$E53</f>
        <v>1357.3469387755104</v>
      </c>
      <c r="AG53" s="74">
        <f t="shared" si="146"/>
        <v>0</v>
      </c>
      <c r="AH53" s="74">
        <f t="shared" si="146"/>
        <v>0</v>
      </c>
      <c r="AI53" s="74">
        <f t="shared" si="146"/>
        <v>0</v>
      </c>
      <c r="AJ53" s="74">
        <f t="shared" si="146"/>
        <v>0</v>
      </c>
      <c r="AK53" s="74">
        <f t="shared" si="146"/>
        <v>0</v>
      </c>
      <c r="AL53" s="74"/>
      <c r="AM53" s="74">
        <f t="shared" ref="AM53:AO53" si="147">AM13*$E53</f>
        <v>0</v>
      </c>
      <c r="AN53" s="74">
        <f t="shared" si="147"/>
        <v>226.22448979591837</v>
      </c>
      <c r="AO53" s="74">
        <f t="shared" si="147"/>
        <v>0</v>
      </c>
      <c r="AP53" s="74"/>
      <c r="AQ53" s="74">
        <f t="shared" ref="AQ53:AS53" si="148">AQ13*$E53</f>
        <v>5881.8367346938776</v>
      </c>
      <c r="AR53" s="74">
        <f t="shared" si="148"/>
        <v>46.273191094619662</v>
      </c>
      <c r="AS53" s="74">
        <f t="shared" si="148"/>
        <v>22.279684601113175</v>
      </c>
      <c r="AT53" s="77"/>
      <c r="AU53" s="74">
        <f t="shared" ref="AU53:AV53" si="149">AU13*$E53</f>
        <v>6409.6938775510198</v>
      </c>
      <c r="AV53" s="74">
        <f t="shared" si="149"/>
        <v>980.30612244897964</v>
      </c>
      <c r="AW53" s="77"/>
      <c r="AX53" s="74">
        <f t="shared" ref="AX53:AY53" si="150">AX13*$E53</f>
        <v>6798.8</v>
      </c>
      <c r="AY53" s="74">
        <f t="shared" si="150"/>
        <v>591.20000000000005</v>
      </c>
      <c r="AZ53" s="74"/>
      <c r="BA53" s="74">
        <f t="shared" ref="BA53:BB53" si="151">BA13*$E53</f>
        <v>5580.2040816326526</v>
      </c>
      <c r="BB53" s="74">
        <f t="shared" si="151"/>
        <v>1809.795918367347</v>
      </c>
      <c r="BC53" s="77"/>
      <c r="BD53" s="74">
        <f t="shared" ref="BD53:BH53" si="152">BD13*$E53</f>
        <v>5445.2631578947367</v>
      </c>
      <c r="BE53" s="74">
        <f t="shared" si="152"/>
        <v>1944.7368421052631</v>
      </c>
      <c r="BF53" s="74">
        <f t="shared" si="152"/>
        <v>0</v>
      </c>
      <c r="BG53" s="74">
        <f t="shared" si="152"/>
        <v>777.8947368421052</v>
      </c>
      <c r="BH53" s="74">
        <f t="shared" si="152"/>
        <v>388.9473684210526</v>
      </c>
      <c r="BI53" s="77"/>
      <c r="BK53" s="77"/>
      <c r="BL53" s="74">
        <f t="shared" ref="BL53:BO53" si="153">BL13*$E53</f>
        <v>0</v>
      </c>
      <c r="BM53" s="74">
        <f t="shared" si="153"/>
        <v>2186.8367346938776</v>
      </c>
      <c r="BN53" s="74">
        <f t="shared" si="153"/>
        <v>4524.4897959183672</v>
      </c>
      <c r="BO53" s="74">
        <f t="shared" si="153"/>
        <v>678.67346938775518</v>
      </c>
      <c r="BP53" s="77"/>
      <c r="BQ53" s="74">
        <f t="shared" ref="BQ53:BR53" si="154">BQ13*$E53</f>
        <v>603.26530612244892</v>
      </c>
      <c r="BR53" s="74">
        <f t="shared" si="154"/>
        <v>6786.7346938775509</v>
      </c>
      <c r="BS53" s="77">
        <v>0</v>
      </c>
      <c r="BT53" s="74">
        <f t="shared" ref="BT53:BW53" si="155">BT13*$E53</f>
        <v>0</v>
      </c>
      <c r="BU53" s="74">
        <f t="shared" si="155"/>
        <v>6258.8775510204086</v>
      </c>
      <c r="BV53" s="74">
        <f t="shared" si="155"/>
        <v>452.44897959183675</v>
      </c>
      <c r="BW53" s="74">
        <f t="shared" si="155"/>
        <v>75.408163265306129</v>
      </c>
      <c r="BX53" s="77">
        <v>0</v>
      </c>
      <c r="BY53" s="74">
        <f t="shared" ref="BY53:CB53" si="156">BY13*$E53</f>
        <v>0</v>
      </c>
      <c r="BZ53" s="74">
        <f t="shared" si="156"/>
        <v>75.408163265306115</v>
      </c>
      <c r="CA53" s="74">
        <f t="shared" si="156"/>
        <v>0</v>
      </c>
      <c r="CB53" s="74">
        <f t="shared" si="156"/>
        <v>527.85714285714278</v>
      </c>
      <c r="CC53" s="77"/>
      <c r="CD53" s="74">
        <f t="shared" ref="CD53:CG53" si="157">CD13*$E53</f>
        <v>7298.7654320987649</v>
      </c>
      <c r="CE53" s="74">
        <f t="shared" si="157"/>
        <v>91.23456790123457</v>
      </c>
      <c r="CF53" s="74">
        <f t="shared" si="157"/>
        <v>75.408163265306115</v>
      </c>
      <c r="CG53" s="74">
        <f t="shared" si="157"/>
        <v>0</v>
      </c>
      <c r="CH53" s="201"/>
    </row>
    <row r="54" spans="1:153" ht="20.25" customHeight="1" x14ac:dyDescent="0.4">
      <c r="A54" s="29" t="s">
        <v>461</v>
      </c>
      <c r="B54" s="77"/>
      <c r="C54" s="147">
        <f>VLOOKUP($A54,Sample!$B$2:$F$29,4)</f>
        <v>8.5776611084408622E-2</v>
      </c>
      <c r="D54" s="138">
        <f>VLOOKUP($A54,Sample!$B$2:$F$29,5)</f>
        <v>1.7241763713519178E-2</v>
      </c>
      <c r="E54" s="138">
        <f>VLOOKUP($A54,Sample!$B$2:$F$29,2)</f>
        <v>2320</v>
      </c>
      <c r="F54" s="160">
        <f>E54*$K14</f>
        <v>11450.322580645161</v>
      </c>
      <c r="G54" s="77"/>
      <c r="H54" s="31">
        <f t="shared" si="142"/>
        <v>8.5776611084408622E-2</v>
      </c>
      <c r="I54" s="31">
        <f t="shared" si="142"/>
        <v>8.8801843037069256E-2</v>
      </c>
      <c r="J54" s="30"/>
      <c r="K54" s="32">
        <v>4.935483870967742</v>
      </c>
      <c r="L54" s="77"/>
      <c r="M54" s="74">
        <f t="shared" si="126"/>
        <v>2170.322580645161</v>
      </c>
      <c r="N54" s="74">
        <f t="shared" si="126"/>
        <v>149.67741935483872</v>
      </c>
      <c r="O54" s="77"/>
      <c r="P54" s="74">
        <f t="shared" ref="P54:T54" si="158">P14*$E54</f>
        <v>24.946236559139788</v>
      </c>
      <c r="Q54" s="74">
        <f t="shared" si="158"/>
        <v>24.946236559139788</v>
      </c>
      <c r="R54" s="74">
        <f t="shared" si="158"/>
        <v>0</v>
      </c>
      <c r="S54" s="74">
        <f t="shared" si="158"/>
        <v>24.946236559139788</v>
      </c>
      <c r="T54" s="74">
        <f t="shared" si="158"/>
        <v>0</v>
      </c>
      <c r="U54" s="77"/>
      <c r="V54" s="74">
        <f t="shared" ref="V54:Y54" si="159">V14*$E54</f>
        <v>274.40860215053766</v>
      </c>
      <c r="W54" s="74">
        <f t="shared" si="159"/>
        <v>1147.5268817204301</v>
      </c>
      <c r="X54" s="74">
        <f t="shared" si="159"/>
        <v>24.946236559139788</v>
      </c>
      <c r="Y54" s="74">
        <f t="shared" si="159"/>
        <v>873.11827956989248</v>
      </c>
      <c r="Z54" s="77"/>
      <c r="AA54" s="74">
        <f t="shared" ref="AA54:AD54" si="160">AA14*$E54</f>
        <v>0</v>
      </c>
      <c r="AB54" s="74">
        <f t="shared" si="160"/>
        <v>124.73118279569893</v>
      </c>
      <c r="AC54" s="74">
        <f t="shared" si="160"/>
        <v>349.24731182795699</v>
      </c>
      <c r="AD54" s="74">
        <f t="shared" si="160"/>
        <v>673.54838709677426</v>
      </c>
      <c r="AE54" s="74"/>
      <c r="AF54" s="74">
        <f t="shared" ref="AF54:AK54" si="161">AF14*$E54</f>
        <v>873.11827956989248</v>
      </c>
      <c r="AG54" s="74">
        <f t="shared" si="161"/>
        <v>0</v>
      </c>
      <c r="AH54" s="74">
        <f t="shared" si="161"/>
        <v>0</v>
      </c>
      <c r="AI54" s="74">
        <f t="shared" si="161"/>
        <v>0</v>
      </c>
      <c r="AJ54" s="74">
        <f t="shared" si="161"/>
        <v>0</v>
      </c>
      <c r="AK54" s="74">
        <f t="shared" si="161"/>
        <v>0</v>
      </c>
      <c r="AL54" s="74"/>
      <c r="AM54" s="74">
        <f t="shared" ref="AM54:AO54" si="162">AM14*$E54</f>
        <v>0</v>
      </c>
      <c r="AN54" s="74">
        <f t="shared" si="162"/>
        <v>24.946236559139788</v>
      </c>
      <c r="AO54" s="74">
        <f t="shared" si="162"/>
        <v>0</v>
      </c>
      <c r="AP54" s="74"/>
      <c r="AQ54" s="74">
        <f t="shared" ref="AQ54:AS54" si="163">AQ14*$E54</f>
        <v>2020.6451612903227</v>
      </c>
      <c r="AR54" s="74">
        <f t="shared" si="163"/>
        <v>0.60844479412536079</v>
      </c>
      <c r="AS54" s="74">
        <f t="shared" si="163"/>
        <v>0</v>
      </c>
      <c r="AT54" s="77"/>
      <c r="AU54" s="74">
        <f t="shared" ref="AU54:AV54" si="164">AU14*$E54</f>
        <v>1870.9677419354837</v>
      </c>
      <c r="AV54" s="74">
        <f t="shared" si="164"/>
        <v>449.0322580645161</v>
      </c>
      <c r="AW54" s="77"/>
      <c r="AX54" s="74">
        <f t="shared" ref="AX54:AY54" si="165">AX14*$E54</f>
        <v>2070.1538461538462</v>
      </c>
      <c r="AY54" s="74">
        <f t="shared" si="165"/>
        <v>249.84615384615387</v>
      </c>
      <c r="AZ54" s="74"/>
      <c r="BA54" s="74">
        <f t="shared" ref="BA54:BB54" si="166">BA14*$E54</f>
        <v>2050.2325581395348</v>
      </c>
      <c r="BB54" s="74">
        <f t="shared" si="166"/>
        <v>269.76744186046511</v>
      </c>
      <c r="BC54" s="77"/>
      <c r="BD54" s="74">
        <f t="shared" ref="BD54:BH54" si="167">BD14*$E54</f>
        <v>1898.1818181818182</v>
      </c>
      <c r="BE54" s="74">
        <f t="shared" si="167"/>
        <v>843.63636363636363</v>
      </c>
      <c r="BF54" s="74">
        <f t="shared" si="167"/>
        <v>0</v>
      </c>
      <c r="BG54" s="74">
        <f t="shared" si="167"/>
        <v>0</v>
      </c>
      <c r="BH54" s="74">
        <f t="shared" si="167"/>
        <v>0</v>
      </c>
      <c r="BI54" s="77"/>
      <c r="BK54" s="77"/>
      <c r="BL54" s="74">
        <f t="shared" ref="BL54:BO54" si="168">BL14*$E54</f>
        <v>0</v>
      </c>
      <c r="BM54" s="74">
        <f t="shared" si="168"/>
        <v>972.9032258064517</v>
      </c>
      <c r="BN54" s="74">
        <f t="shared" si="168"/>
        <v>1172.4731182795699</v>
      </c>
      <c r="BO54" s="74">
        <f t="shared" si="168"/>
        <v>174.6236559139785</v>
      </c>
      <c r="BP54" s="77"/>
      <c r="BQ54" s="74">
        <f t="shared" ref="BQ54:BR54" si="169">BQ14*$E54</f>
        <v>199.5698924731183</v>
      </c>
      <c r="BR54" s="74">
        <f t="shared" si="169"/>
        <v>2120.4301075268818</v>
      </c>
      <c r="BS54" s="77">
        <v>0</v>
      </c>
      <c r="BT54" s="74">
        <f t="shared" ref="BT54:BW54" si="170">BT14*$E54</f>
        <v>0</v>
      </c>
      <c r="BU54" s="74">
        <f t="shared" si="170"/>
        <v>2120.4301075268818</v>
      </c>
      <c r="BV54" s="74">
        <f t="shared" si="170"/>
        <v>0</v>
      </c>
      <c r="BW54" s="74">
        <f t="shared" si="170"/>
        <v>0</v>
      </c>
      <c r="BX54" s="77">
        <v>0</v>
      </c>
      <c r="BY54" s="74">
        <f t="shared" ref="BY54:CB54" si="171">BY14*$E54</f>
        <v>0</v>
      </c>
      <c r="BZ54" s="74">
        <f t="shared" si="171"/>
        <v>49.892473118279575</v>
      </c>
      <c r="CA54" s="74">
        <f t="shared" si="171"/>
        <v>0</v>
      </c>
      <c r="CB54" s="74">
        <f t="shared" si="171"/>
        <v>149.67741935483872</v>
      </c>
      <c r="CC54" s="77"/>
      <c r="CD54" s="74">
        <f t="shared" ref="CD54:CG54" si="172">CD14*$E54</f>
        <v>2292.7058823529414</v>
      </c>
      <c r="CE54" s="74">
        <f t="shared" si="172"/>
        <v>27.294117647058822</v>
      </c>
      <c r="CF54" s="74">
        <f t="shared" si="172"/>
        <v>49.892473118279575</v>
      </c>
      <c r="CG54" s="74">
        <f t="shared" si="172"/>
        <v>0</v>
      </c>
      <c r="CH54" s="201"/>
    </row>
    <row r="55" spans="1:153" ht="20.25" customHeight="1" x14ac:dyDescent="0.4">
      <c r="A55" s="29" t="s">
        <v>462</v>
      </c>
      <c r="B55" s="77"/>
      <c r="C55" s="147">
        <f>VLOOKUP($A55,Sample!$B$2:$F$29,4)</f>
        <v>4.6844382001700741E-2</v>
      </c>
      <c r="D55" s="138">
        <f>VLOOKUP($A55,Sample!$B$2:$F$29,5)</f>
        <v>9.4160838900986202E-3</v>
      </c>
      <c r="E55" s="138">
        <f>VLOOKUP($A55,Sample!$B$2:$F$29,2)</f>
        <v>1267</v>
      </c>
      <c r="F55" s="160">
        <f>E55*$K15</f>
        <v>6676.6629213483147</v>
      </c>
      <c r="G55" s="77"/>
      <c r="H55" s="31">
        <f t="shared" si="142"/>
        <v>4.6844382001700741E-2</v>
      </c>
      <c r="I55" s="31">
        <f t="shared" si="142"/>
        <v>5.1780198206397322E-2</v>
      </c>
      <c r="J55" s="30"/>
      <c r="K55" s="32">
        <v>5.2696629213483144</v>
      </c>
      <c r="L55" s="77"/>
      <c r="M55" s="74">
        <f>M15*$E55</f>
        <v>1053.4606741573034</v>
      </c>
      <c r="N55" s="74">
        <f>N15*$E55</f>
        <v>213.53932584269663</v>
      </c>
      <c r="O55" s="77"/>
      <c r="P55" s="74">
        <f t="shared" ref="P55:T55" si="173">P15*$E55</f>
        <v>28.471910112359549</v>
      </c>
      <c r="Q55" s="74">
        <f t="shared" si="173"/>
        <v>370.13483146067415</v>
      </c>
      <c r="R55" s="74">
        <f t="shared" si="173"/>
        <v>313.19101123595505</v>
      </c>
      <c r="S55" s="74">
        <f t="shared" si="173"/>
        <v>313.19101123595505</v>
      </c>
      <c r="T55" s="74">
        <f t="shared" si="173"/>
        <v>42.707865168539321</v>
      </c>
      <c r="U55" s="77"/>
      <c r="V55" s="74">
        <f t="shared" ref="V55:Y55" si="174">V15*$E55</f>
        <v>156.59550561797752</v>
      </c>
      <c r="W55" s="74">
        <f t="shared" si="174"/>
        <v>427.07865168539325</v>
      </c>
      <c r="X55" s="74">
        <f t="shared" si="174"/>
        <v>156.59550561797752</v>
      </c>
      <c r="Y55" s="74">
        <f t="shared" si="174"/>
        <v>526.7303370786517</v>
      </c>
      <c r="Z55" s="77"/>
      <c r="AA55" s="74">
        <f t="shared" ref="AA55:AD55" si="175">AA15*$E55</f>
        <v>0</v>
      </c>
      <c r="AB55" s="74">
        <f t="shared" si="175"/>
        <v>28.471910112359549</v>
      </c>
      <c r="AC55" s="74">
        <f t="shared" si="175"/>
        <v>170.83146067415728</v>
      </c>
      <c r="AD55" s="74">
        <f t="shared" si="175"/>
        <v>227.77528089887639</v>
      </c>
      <c r="AE55" s="74"/>
      <c r="AF55" s="74">
        <f t="shared" ref="AF55:AK55" si="176">AF15*$E55</f>
        <v>256.247191011236</v>
      </c>
      <c r="AG55" s="74">
        <f t="shared" si="176"/>
        <v>0</v>
      </c>
      <c r="AH55" s="74">
        <f t="shared" si="176"/>
        <v>199.30337078651689</v>
      </c>
      <c r="AI55" s="74">
        <f t="shared" si="176"/>
        <v>71.17977528089888</v>
      </c>
      <c r="AJ55" s="74">
        <f t="shared" si="176"/>
        <v>0</v>
      </c>
      <c r="AK55" s="74">
        <f t="shared" si="176"/>
        <v>0</v>
      </c>
      <c r="AL55" s="74"/>
      <c r="AM55" s="74">
        <f t="shared" ref="AM55:AO55" si="177">AM15*$E55</f>
        <v>0</v>
      </c>
      <c r="AN55" s="74">
        <f t="shared" si="177"/>
        <v>156.59550561797752</v>
      </c>
      <c r="AO55" s="74">
        <f t="shared" si="177"/>
        <v>0</v>
      </c>
      <c r="AP55" s="74"/>
      <c r="AQ55" s="74">
        <f t="shared" ref="AQ55:AS55" si="178">AQ15*$E55</f>
        <v>768.74157303370794</v>
      </c>
      <c r="AR55" s="74">
        <f t="shared" si="178"/>
        <v>80.305387496398723</v>
      </c>
      <c r="AS55" s="74">
        <f t="shared" si="178"/>
        <v>35.042350907519442</v>
      </c>
      <c r="AT55" s="77"/>
      <c r="AU55" s="74">
        <f>AU15*$E55</f>
        <v>1024.9887640449438</v>
      </c>
      <c r="AV55" s="74">
        <f>AV15*$E55</f>
        <v>242.01123595505618</v>
      </c>
      <c r="AW55" s="77"/>
      <c r="AX55" s="74">
        <f t="shared" ref="AX55:AY55" si="179">AX15*$E55</f>
        <v>708.66101694915244</v>
      </c>
      <c r="AY55" s="74">
        <f t="shared" si="179"/>
        <v>558.33898305084745</v>
      </c>
      <c r="AZ55" s="74"/>
      <c r="BA55" s="74">
        <f t="shared" ref="BA55:BB55" si="180">BA15*$E55</f>
        <v>703.88888888888891</v>
      </c>
      <c r="BB55" s="74">
        <f t="shared" si="180"/>
        <v>563.11111111111109</v>
      </c>
      <c r="BC55" s="77"/>
      <c r="BD55" s="74">
        <f t="shared" ref="BD55:BH55" si="181">BD15*$E55</f>
        <v>724</v>
      </c>
      <c r="BE55" s="74">
        <f t="shared" si="181"/>
        <v>362</v>
      </c>
      <c r="BF55" s="74">
        <f t="shared" si="181"/>
        <v>362</v>
      </c>
      <c r="BG55" s="74">
        <f t="shared" si="181"/>
        <v>0</v>
      </c>
      <c r="BH55" s="74">
        <f t="shared" si="181"/>
        <v>0</v>
      </c>
      <c r="BI55" s="77"/>
      <c r="BK55" s="77"/>
      <c r="BL55" s="74">
        <f t="shared" ref="BL55:BO55" si="182">BL15*$E55</f>
        <v>0</v>
      </c>
      <c r="BM55" s="74">
        <f t="shared" si="182"/>
        <v>597.91011235955057</v>
      </c>
      <c r="BN55" s="74">
        <f t="shared" si="182"/>
        <v>626.38202247191009</v>
      </c>
      <c r="BO55" s="74">
        <f t="shared" si="182"/>
        <v>42.707865168539321</v>
      </c>
      <c r="BP55" s="77"/>
      <c r="BQ55" s="74">
        <f t="shared" ref="BQ55:BR55" si="183">BQ15*$E55</f>
        <v>71.17977528089888</v>
      </c>
      <c r="BR55" s="74">
        <f t="shared" si="183"/>
        <v>1195.8202247191011</v>
      </c>
      <c r="BS55" s="77">
        <v>0</v>
      </c>
      <c r="BT55" s="74">
        <f t="shared" ref="BT55:BW55" si="184">BT15*$E55</f>
        <v>0</v>
      </c>
      <c r="BU55" s="74">
        <f t="shared" si="184"/>
        <v>1167.3483146067415</v>
      </c>
      <c r="BV55" s="74">
        <f t="shared" si="184"/>
        <v>14.235955056179774</v>
      </c>
      <c r="BW55" s="74">
        <f t="shared" si="184"/>
        <v>14.235955056179774</v>
      </c>
      <c r="BX55" s="77">
        <v>0</v>
      </c>
      <c r="BY55" s="74">
        <f t="shared" ref="BY55:CB55" si="185">BY15*$E55</f>
        <v>0</v>
      </c>
      <c r="BZ55" s="74">
        <f t="shared" si="185"/>
        <v>14.235955056179774</v>
      </c>
      <c r="CA55" s="74">
        <f t="shared" si="185"/>
        <v>14.235955056179774</v>
      </c>
      <c r="CB55" s="74">
        <f t="shared" si="185"/>
        <v>42.707865168539321</v>
      </c>
      <c r="CC55" s="77"/>
      <c r="CD55" s="74">
        <f t="shared" ref="CD55:CG55" si="186">CD15*$E55</f>
        <v>1250.5454545454545</v>
      </c>
      <c r="CE55" s="74">
        <f t="shared" si="186"/>
        <v>16.454545454545457</v>
      </c>
      <c r="CF55" s="74">
        <f t="shared" si="186"/>
        <v>0</v>
      </c>
      <c r="CG55" s="74">
        <f t="shared" si="186"/>
        <v>14.235955056179774</v>
      </c>
      <c r="CH55" s="201"/>
    </row>
    <row r="56" spans="1:153" s="22" customFormat="1" ht="7.5" customHeight="1" x14ac:dyDescent="0.4">
      <c r="A56" s="37"/>
      <c r="B56" s="77"/>
      <c r="C56" s="149"/>
      <c r="D56" s="139"/>
      <c r="E56" s="139"/>
      <c r="F56" s="161"/>
      <c r="G56" s="77"/>
      <c r="H56" s="39"/>
      <c r="I56" s="39"/>
      <c r="J56" s="38"/>
      <c r="K56" s="40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4"/>
      <c r="AF56" s="77"/>
      <c r="AG56" s="77"/>
      <c r="AH56" s="77"/>
      <c r="AI56" s="77"/>
      <c r="AJ56" s="77"/>
      <c r="AK56" s="77"/>
      <c r="AL56" s="74"/>
      <c r="AM56" s="77"/>
      <c r="AN56" s="77"/>
      <c r="AO56" s="77"/>
      <c r="AP56" s="74"/>
      <c r="AQ56" s="77"/>
      <c r="AR56" s="77"/>
      <c r="AS56" s="77"/>
      <c r="AT56" s="77"/>
      <c r="AU56" s="77"/>
      <c r="AV56" s="77"/>
      <c r="AW56" s="77"/>
      <c r="AX56" s="77"/>
      <c r="AY56" s="77"/>
      <c r="AZ56" s="74"/>
      <c r="BA56" s="77"/>
      <c r="BB56" s="77"/>
      <c r="BC56" s="77"/>
      <c r="BD56" s="77"/>
      <c r="BE56" s="77"/>
      <c r="BF56" s="77"/>
      <c r="BG56" s="77"/>
      <c r="BH56" s="77"/>
      <c r="BI56" s="77"/>
      <c r="BJ56" s="28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201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</row>
    <row r="57" spans="1:153" ht="20.25" customHeight="1" x14ac:dyDescent="0.4">
      <c r="A57" s="29" t="s">
        <v>463</v>
      </c>
      <c r="B57" s="77"/>
      <c r="C57" s="147">
        <f>VLOOKUP($A57,Sample!$B$2:$F$29,4)</f>
        <v>6.8731550425166323E-3</v>
      </c>
      <c r="D57" s="138">
        <f>VLOOKUP($A57,Sample!$B$2:$F$29,5)</f>
        <v>1.1593599738400826E-3</v>
      </c>
      <c r="E57" s="138">
        <f>VLOOKUP($A57,Sample!$B$2:$F$29,2)</f>
        <v>156</v>
      </c>
      <c r="F57" s="160">
        <f t="shared" ref="F57:F64" si="187">E57*$K17</f>
        <v>782.68965517241384</v>
      </c>
      <c r="G57" s="77"/>
      <c r="H57" s="31">
        <f>E57/SUM(E$17:E$27)</f>
        <v>6.8731550425166323E-3</v>
      </c>
      <c r="I57" s="31">
        <f>F57/SUM(F$17:F$27)</f>
        <v>5.6053960743793962E-3</v>
      </c>
      <c r="J57" s="30"/>
      <c r="K57" s="32">
        <v>5.0172413793103452</v>
      </c>
      <c r="L57" s="77"/>
      <c r="M57" s="74">
        <f t="shared" ref="M57:N64" si="188">M17*$E57</f>
        <v>115.65517241379311</v>
      </c>
      <c r="N57" s="74">
        <f t="shared" si="188"/>
        <v>40.344827586206897</v>
      </c>
      <c r="O57" s="77"/>
      <c r="P57" s="74">
        <f t="shared" ref="P57:T57" si="189">P17*$E57</f>
        <v>18.827586206896552</v>
      </c>
      <c r="Q57" s="74">
        <f t="shared" si="189"/>
        <v>88.758620689655174</v>
      </c>
      <c r="R57" s="74">
        <f t="shared" si="189"/>
        <v>88.758620689655174</v>
      </c>
      <c r="S57" s="74">
        <f t="shared" si="189"/>
        <v>96.827586206896555</v>
      </c>
      <c r="T57" s="74">
        <f t="shared" si="189"/>
        <v>5.3793103448275863</v>
      </c>
      <c r="U57" s="77"/>
      <c r="V57" s="74">
        <f t="shared" ref="V57:Y57" si="190">V17*$E57</f>
        <v>21.517241379310345</v>
      </c>
      <c r="W57" s="74">
        <f t="shared" si="190"/>
        <v>0</v>
      </c>
      <c r="X57" s="74">
        <f t="shared" si="190"/>
        <v>110.27586206896551</v>
      </c>
      <c r="Y57" s="74">
        <f t="shared" si="190"/>
        <v>24.206896551724139</v>
      </c>
      <c r="Z57" s="77"/>
      <c r="AA57" s="74">
        <f t="shared" ref="AA57:AD57" si="191">AA17*$E57</f>
        <v>0</v>
      </c>
      <c r="AB57" s="74">
        <f t="shared" si="191"/>
        <v>0</v>
      </c>
      <c r="AC57" s="74">
        <f t="shared" si="191"/>
        <v>0</v>
      </c>
      <c r="AD57" s="74">
        <f t="shared" si="191"/>
        <v>0</v>
      </c>
      <c r="AE57" s="74"/>
      <c r="AF57" s="74">
        <f t="shared" ref="AF57:AK57" si="192">AF17*$E57</f>
        <v>0</v>
      </c>
      <c r="AG57" s="74">
        <f t="shared" si="192"/>
        <v>0</v>
      </c>
      <c r="AH57" s="74">
        <f t="shared" si="192"/>
        <v>24.206896551724139</v>
      </c>
      <c r="AI57" s="74">
        <f t="shared" si="192"/>
        <v>0</v>
      </c>
      <c r="AJ57" s="74">
        <f t="shared" si="192"/>
        <v>0</v>
      </c>
      <c r="AK57" s="74">
        <f t="shared" si="192"/>
        <v>0</v>
      </c>
      <c r="AL57" s="74"/>
      <c r="AM57" s="74">
        <f t="shared" ref="AM57:AO57" si="193">AM17*$E57</f>
        <v>0</v>
      </c>
      <c r="AN57" s="74">
        <f t="shared" si="193"/>
        <v>110.27586206896551</v>
      </c>
      <c r="AO57" s="74">
        <f t="shared" si="193"/>
        <v>0</v>
      </c>
      <c r="AP57" s="74"/>
      <c r="AQ57" s="74">
        <f t="shared" ref="AQ57:AS57" si="194">AQ17*$E57</f>
        <v>72.620689655172413</v>
      </c>
      <c r="AR57" s="74">
        <f t="shared" si="194"/>
        <v>101.45379310344828</v>
      </c>
      <c r="AS57" s="74">
        <f t="shared" si="194"/>
        <v>0</v>
      </c>
      <c r="AT57" s="77"/>
      <c r="AU57" s="74">
        <f t="shared" ref="AU57:AV57" si="195">AU17*$E57</f>
        <v>72.620689655172413</v>
      </c>
      <c r="AV57" s="74">
        <f t="shared" si="195"/>
        <v>83.379310344827573</v>
      </c>
      <c r="AW57" s="77"/>
      <c r="AX57" s="74">
        <f t="shared" ref="AX57:AY57" si="196">AX17*$E57</f>
        <v>73.125</v>
      </c>
      <c r="AY57" s="74">
        <f t="shared" si="196"/>
        <v>82.875</v>
      </c>
      <c r="AZ57" s="74"/>
      <c r="BA57" s="74">
        <f t="shared" ref="BA57:BB57" si="197">BA17*$E57</f>
        <v>89.142857142857139</v>
      </c>
      <c r="BB57" s="74">
        <f t="shared" si="197"/>
        <v>66.857142857142847</v>
      </c>
      <c r="BC57" s="77"/>
      <c r="BD57" s="74">
        <f t="shared" ref="BD57:BH57" si="198">BD17*$E57</f>
        <v>78</v>
      </c>
      <c r="BE57" s="74">
        <f t="shared" si="198"/>
        <v>31.200000000000003</v>
      </c>
      <c r="BF57" s="74">
        <f t="shared" si="198"/>
        <v>31.200000000000003</v>
      </c>
      <c r="BG57" s="74">
        <f t="shared" si="198"/>
        <v>15.600000000000001</v>
      </c>
      <c r="BH57" s="74">
        <f t="shared" si="198"/>
        <v>15.600000000000001</v>
      </c>
      <c r="BI57" s="77"/>
      <c r="BK57" s="77"/>
      <c r="BL57" s="74">
        <f t="shared" ref="BL57:BO57" si="199">BL17*$E57</f>
        <v>0</v>
      </c>
      <c r="BM57" s="74">
        <f t="shared" si="199"/>
        <v>75.310344827586206</v>
      </c>
      <c r="BN57" s="74">
        <f t="shared" si="199"/>
        <v>72.620689655172413</v>
      </c>
      <c r="BO57" s="74">
        <f t="shared" si="199"/>
        <v>8.068965517241379</v>
      </c>
      <c r="BP57" s="77"/>
      <c r="BQ57" s="74">
        <f t="shared" ref="BQ57:BR57" si="200">BQ17*$E57</f>
        <v>16.137931034482758</v>
      </c>
      <c r="BR57" s="74">
        <f t="shared" si="200"/>
        <v>139.86206896551724</v>
      </c>
      <c r="BS57" s="77">
        <v>0</v>
      </c>
      <c r="BT57" s="74">
        <f t="shared" ref="BT57:BW57" si="201">BT17*$E57</f>
        <v>0</v>
      </c>
      <c r="BU57" s="74">
        <f t="shared" si="201"/>
        <v>134.48275862068965</v>
      </c>
      <c r="BV57" s="74">
        <f t="shared" si="201"/>
        <v>0</v>
      </c>
      <c r="BW57" s="74">
        <f t="shared" si="201"/>
        <v>5.3793103448275863</v>
      </c>
      <c r="BX57" s="77">
        <v>0</v>
      </c>
      <c r="BY57" s="74">
        <f t="shared" ref="BY57:CB57" si="202">BY17*$E57</f>
        <v>0</v>
      </c>
      <c r="BZ57" s="74">
        <f t="shared" si="202"/>
        <v>13.448275862068966</v>
      </c>
      <c r="CA57" s="74">
        <f t="shared" si="202"/>
        <v>0</v>
      </c>
      <c r="CB57" s="74">
        <f t="shared" si="202"/>
        <v>2.6896551724137931</v>
      </c>
      <c r="CC57" s="77"/>
      <c r="CD57" s="74">
        <f t="shared" ref="CD57:CG57" si="203">CD17*$E57</f>
        <v>156</v>
      </c>
      <c r="CE57" s="74">
        <f t="shared" si="203"/>
        <v>0</v>
      </c>
      <c r="CF57" s="74">
        <f t="shared" si="203"/>
        <v>0</v>
      </c>
      <c r="CG57" s="74">
        <f t="shared" si="203"/>
        <v>0</v>
      </c>
      <c r="CH57" s="201"/>
    </row>
    <row r="58" spans="1:153" ht="20.25" customHeight="1" x14ac:dyDescent="0.4">
      <c r="A58" s="29" t="s">
        <v>464</v>
      </c>
      <c r="B58" s="77"/>
      <c r="C58" s="147">
        <f>VLOOKUP($A58,Sample!$B$2:$F$29,4)</f>
        <v>2.2029343084989206E-3</v>
      </c>
      <c r="D58" s="138">
        <f>VLOOKUP($A58,Sample!$B$2:$F$29,5)</f>
        <v>3.715897352051547E-4</v>
      </c>
      <c r="E58" s="138">
        <f>VLOOKUP($A58,Sample!$B$2:$F$29,2)</f>
        <v>50</v>
      </c>
      <c r="F58" s="160">
        <f t="shared" si="187"/>
        <v>252.94117647058823</v>
      </c>
      <c r="G58" s="77"/>
      <c r="H58" s="31">
        <f t="shared" ref="H58:I64" si="204">E58/SUM(E$17:E$27)</f>
        <v>2.2029343084989206E-3</v>
      </c>
      <c r="I58" s="31">
        <f t="shared" si="204"/>
        <v>1.8114912702210369E-3</v>
      </c>
      <c r="J58" s="30"/>
      <c r="K58" s="32">
        <v>5.0588235294117645</v>
      </c>
      <c r="L58" s="77"/>
      <c r="M58" s="74">
        <f t="shared" si="188"/>
        <v>48.529411764705884</v>
      </c>
      <c r="N58" s="74">
        <f t="shared" si="188"/>
        <v>1.4705882352941175</v>
      </c>
      <c r="O58" s="77"/>
      <c r="P58" s="74">
        <f t="shared" ref="P58:T58" si="205">P18*$E58</f>
        <v>10.294117647058822</v>
      </c>
      <c r="Q58" s="74">
        <f t="shared" si="205"/>
        <v>32.352941176470587</v>
      </c>
      <c r="R58" s="74">
        <f t="shared" si="205"/>
        <v>32.352941176470587</v>
      </c>
      <c r="S58" s="74">
        <f t="shared" si="205"/>
        <v>33.82352941176471</v>
      </c>
      <c r="T58" s="74">
        <f t="shared" si="205"/>
        <v>2.9411764705882351</v>
      </c>
      <c r="U58" s="77"/>
      <c r="V58" s="74">
        <f t="shared" ref="V58:Y58" si="206">V18*$E58</f>
        <v>5.8823529411764701</v>
      </c>
      <c r="W58" s="74">
        <f t="shared" si="206"/>
        <v>2.9411764705882351</v>
      </c>
      <c r="X58" s="74">
        <f t="shared" si="206"/>
        <v>26.47058823529412</v>
      </c>
      <c r="Y58" s="74">
        <f t="shared" si="206"/>
        <v>14.705882352941178</v>
      </c>
      <c r="Z58" s="77"/>
      <c r="AA58" s="74">
        <f t="shared" ref="AA58:AD58" si="207">AA18*$E58</f>
        <v>0</v>
      </c>
      <c r="AB58" s="74">
        <f t="shared" si="207"/>
        <v>2.9411764705882351</v>
      </c>
      <c r="AC58" s="74">
        <f t="shared" si="207"/>
        <v>0</v>
      </c>
      <c r="AD58" s="74">
        <f t="shared" si="207"/>
        <v>0</v>
      </c>
      <c r="AE58" s="74"/>
      <c r="AF58" s="74">
        <f t="shared" ref="AF58:AK58" si="208">AF18*$E58</f>
        <v>0</v>
      </c>
      <c r="AG58" s="74">
        <f t="shared" si="208"/>
        <v>0</v>
      </c>
      <c r="AH58" s="74">
        <f t="shared" si="208"/>
        <v>13.23529411764706</v>
      </c>
      <c r="AI58" s="74">
        <f t="shared" si="208"/>
        <v>0</v>
      </c>
      <c r="AJ58" s="74">
        <f t="shared" si="208"/>
        <v>1.4705882352941178</v>
      </c>
      <c r="AK58" s="74">
        <f t="shared" si="208"/>
        <v>0</v>
      </c>
      <c r="AL58" s="74"/>
      <c r="AM58" s="74">
        <f t="shared" ref="AM58:AO58" si="209">AM18*$E58</f>
        <v>0</v>
      </c>
      <c r="AN58" s="74">
        <f t="shared" si="209"/>
        <v>26.47058823529412</v>
      </c>
      <c r="AO58" s="74">
        <f t="shared" si="209"/>
        <v>0</v>
      </c>
      <c r="AP58" s="74"/>
      <c r="AQ58" s="74">
        <f t="shared" ref="AQ58:AS58" si="210">AQ18*$E58</f>
        <v>23.52941176470588</v>
      </c>
      <c r="AR58" s="74">
        <f t="shared" si="210"/>
        <v>24.705882352941178</v>
      </c>
      <c r="AS58" s="74">
        <f t="shared" si="210"/>
        <v>0</v>
      </c>
      <c r="AT58" s="77"/>
      <c r="AU58" s="74">
        <f t="shared" ref="AU58:AV58" si="211">AU18*$E58</f>
        <v>27.941176470588236</v>
      </c>
      <c r="AV58" s="74">
        <f t="shared" si="211"/>
        <v>22.058823529411764</v>
      </c>
      <c r="AW58" s="77"/>
      <c r="AX58" s="74">
        <f t="shared" ref="AX58:AY58" si="212">AX18*$E58</f>
        <v>22.222222222222221</v>
      </c>
      <c r="AY58" s="74">
        <f t="shared" si="212"/>
        <v>27.777777777777779</v>
      </c>
      <c r="AZ58" s="74"/>
      <c r="BA58" s="74">
        <f t="shared" ref="BA58:BB58" si="213">BA18*$E58</f>
        <v>26.923076923076923</v>
      </c>
      <c r="BB58" s="74">
        <f t="shared" si="213"/>
        <v>23.076923076923077</v>
      </c>
      <c r="BC58" s="77"/>
      <c r="BD58" s="74">
        <f t="shared" ref="BD58:BH58" si="214">BD18*$E58</f>
        <v>50</v>
      </c>
      <c r="BE58" s="74">
        <f t="shared" si="214"/>
        <v>0</v>
      </c>
      <c r="BF58" s="74">
        <f t="shared" si="214"/>
        <v>0</v>
      </c>
      <c r="BG58" s="74">
        <f t="shared" si="214"/>
        <v>0</v>
      </c>
      <c r="BH58" s="74">
        <f t="shared" si="214"/>
        <v>0</v>
      </c>
      <c r="BI58" s="77"/>
      <c r="BK58" s="77"/>
      <c r="BL58" s="74">
        <f t="shared" ref="BL58:BO58" si="215">BL18*$E58</f>
        <v>0</v>
      </c>
      <c r="BM58" s="74">
        <f t="shared" si="215"/>
        <v>27.941176470588236</v>
      </c>
      <c r="BN58" s="74">
        <f t="shared" si="215"/>
        <v>20.588235294117645</v>
      </c>
      <c r="BO58" s="74">
        <f t="shared" si="215"/>
        <v>1.4705882352941175</v>
      </c>
      <c r="BP58" s="77"/>
      <c r="BQ58" s="74">
        <f t="shared" ref="BQ58:BR58" si="216">BQ18*$E58</f>
        <v>2.9411764705882351</v>
      </c>
      <c r="BR58" s="74">
        <f t="shared" si="216"/>
        <v>47.058823529411761</v>
      </c>
      <c r="BS58" s="77">
        <v>0</v>
      </c>
      <c r="BT58" s="74">
        <f t="shared" ref="BT58:BW58" si="217">BT18*$E58</f>
        <v>0</v>
      </c>
      <c r="BU58" s="74">
        <f t="shared" si="217"/>
        <v>45.588235294117645</v>
      </c>
      <c r="BV58" s="74">
        <f t="shared" si="217"/>
        <v>1.4705882352941175</v>
      </c>
      <c r="BW58" s="74">
        <f t="shared" si="217"/>
        <v>0</v>
      </c>
      <c r="BX58" s="77">
        <v>0</v>
      </c>
      <c r="BY58" s="74">
        <f t="shared" ref="BY58:CB58" si="218">BY18*$E58</f>
        <v>0</v>
      </c>
      <c r="BZ58" s="74">
        <f t="shared" si="218"/>
        <v>1.4705882352941175</v>
      </c>
      <c r="CA58" s="74">
        <f t="shared" si="218"/>
        <v>0</v>
      </c>
      <c r="CB58" s="74">
        <f t="shared" si="218"/>
        <v>1.4705882352941175</v>
      </c>
      <c r="CC58" s="77"/>
      <c r="CD58" s="74">
        <f t="shared" ref="CD58:CG58" si="219">CD18*$E58</f>
        <v>46.774193548387096</v>
      </c>
      <c r="CE58" s="74">
        <f t="shared" si="219"/>
        <v>3.225806451612903</v>
      </c>
      <c r="CF58" s="74">
        <f t="shared" si="219"/>
        <v>2.9411764705882351</v>
      </c>
      <c r="CG58" s="74">
        <f t="shared" si="219"/>
        <v>0</v>
      </c>
      <c r="CH58" s="201"/>
    </row>
    <row r="59" spans="1:153" ht="20.25" customHeight="1" x14ac:dyDescent="0.4">
      <c r="A59" s="29" t="s">
        <v>465</v>
      </c>
      <c r="B59" s="77"/>
      <c r="C59" s="147">
        <f>VLOOKUP($A59,Sample!$B$2:$F$29,4)</f>
        <v>5.5513944574172795E-2</v>
      </c>
      <c r="D59" s="138">
        <f>VLOOKUP($A59,Sample!$B$2:$F$29,5)</f>
        <v>9.3640613271698987E-3</v>
      </c>
      <c r="E59" s="138">
        <f>VLOOKUP($A59,Sample!$B$2:$F$29,2)</f>
        <v>1260</v>
      </c>
      <c r="F59" s="160">
        <f t="shared" si="187"/>
        <v>6972</v>
      </c>
      <c r="G59" s="77"/>
      <c r="H59" s="31">
        <f t="shared" si="204"/>
        <v>5.5513944574172795E-2</v>
      </c>
      <c r="I59" s="31">
        <f t="shared" si="204"/>
        <v>4.9931439839925158E-2</v>
      </c>
      <c r="J59" s="30"/>
      <c r="K59" s="32">
        <v>5.5333333333333332</v>
      </c>
      <c r="L59" s="77"/>
      <c r="M59" s="74">
        <f t="shared" si="188"/>
        <v>1022</v>
      </c>
      <c r="N59" s="74">
        <f t="shared" si="188"/>
        <v>238</v>
      </c>
      <c r="O59" s="77"/>
      <c r="P59" s="74">
        <f t="shared" ref="P59:T59" si="220">P19*$E59</f>
        <v>126</v>
      </c>
      <c r="Q59" s="74">
        <f t="shared" si="220"/>
        <v>350</v>
      </c>
      <c r="R59" s="74">
        <f t="shared" si="220"/>
        <v>461.99999999999994</v>
      </c>
      <c r="S59" s="74">
        <f t="shared" si="220"/>
        <v>392</v>
      </c>
      <c r="T59" s="74">
        <f t="shared" si="220"/>
        <v>56</v>
      </c>
      <c r="U59" s="77"/>
      <c r="V59" s="74">
        <f t="shared" ref="V59:Y59" si="221">V19*$E59</f>
        <v>224</v>
      </c>
      <c r="W59" s="74">
        <f t="shared" si="221"/>
        <v>70</v>
      </c>
      <c r="X59" s="74">
        <f t="shared" si="221"/>
        <v>840</v>
      </c>
      <c r="Y59" s="74">
        <f t="shared" si="221"/>
        <v>126</v>
      </c>
      <c r="Z59" s="77"/>
      <c r="AA59" s="74">
        <f t="shared" ref="AA59:AD59" si="222">AA19*$E59</f>
        <v>14</v>
      </c>
      <c r="AB59" s="74">
        <f t="shared" si="222"/>
        <v>14</v>
      </c>
      <c r="AC59" s="74">
        <f t="shared" si="222"/>
        <v>14</v>
      </c>
      <c r="AD59" s="74">
        <f t="shared" si="222"/>
        <v>28</v>
      </c>
      <c r="AE59" s="74"/>
      <c r="AF59" s="74">
        <f t="shared" ref="AF59:AK59" si="223">AF19*$E59</f>
        <v>0</v>
      </c>
      <c r="AG59" s="74">
        <f t="shared" si="223"/>
        <v>0</v>
      </c>
      <c r="AH59" s="74">
        <f t="shared" si="223"/>
        <v>126</v>
      </c>
      <c r="AI59" s="74">
        <f t="shared" si="223"/>
        <v>0</v>
      </c>
      <c r="AJ59" s="74">
        <f t="shared" si="223"/>
        <v>0</v>
      </c>
      <c r="AK59" s="74">
        <f t="shared" si="223"/>
        <v>0</v>
      </c>
      <c r="AL59" s="74"/>
      <c r="AM59" s="74">
        <f t="shared" ref="AM59:AO59" si="224">AM19*$E59</f>
        <v>0</v>
      </c>
      <c r="AN59" s="74">
        <f t="shared" si="224"/>
        <v>840</v>
      </c>
      <c r="AO59" s="74">
        <f t="shared" si="224"/>
        <v>0</v>
      </c>
      <c r="AP59" s="74"/>
      <c r="AQ59" s="74">
        <f t="shared" ref="AQ59:AS59" si="225">AQ19*$E59</f>
        <v>714</v>
      </c>
      <c r="AR59" s="74">
        <f t="shared" si="225"/>
        <v>476.75675675675672</v>
      </c>
      <c r="AS59" s="74">
        <f t="shared" si="225"/>
        <v>26.486486486486484</v>
      </c>
      <c r="AT59" s="77"/>
      <c r="AU59" s="74">
        <f t="shared" ref="AU59:AV59" si="226">AU19*$E59</f>
        <v>378</v>
      </c>
      <c r="AV59" s="74">
        <f t="shared" si="226"/>
        <v>882</v>
      </c>
      <c r="AW59" s="77"/>
      <c r="AX59" s="74">
        <f t="shared" ref="AX59:AY59" si="227">AX19*$E59</f>
        <v>511.304347826087</v>
      </c>
      <c r="AY59" s="74">
        <f t="shared" si="227"/>
        <v>748.695652173913</v>
      </c>
      <c r="AZ59" s="74"/>
      <c r="BA59" s="74">
        <f t="shared" ref="BA59:BB59" si="228">BA19*$E59</f>
        <v>510</v>
      </c>
      <c r="BB59" s="74">
        <f t="shared" si="228"/>
        <v>750</v>
      </c>
      <c r="BC59" s="77"/>
      <c r="BD59" s="74">
        <f t="shared" ref="BD59:BH59" si="229">BD19*$E59</f>
        <v>360</v>
      </c>
      <c r="BE59" s="74">
        <f t="shared" si="229"/>
        <v>180</v>
      </c>
      <c r="BF59" s="74">
        <f t="shared" si="229"/>
        <v>180</v>
      </c>
      <c r="BG59" s="74">
        <f t="shared" si="229"/>
        <v>300</v>
      </c>
      <c r="BH59" s="74">
        <f t="shared" si="229"/>
        <v>420</v>
      </c>
      <c r="BI59" s="77"/>
      <c r="BK59" s="77"/>
      <c r="BL59" s="74">
        <f t="shared" ref="BL59:BO59" si="230">BL19*$E59</f>
        <v>28</v>
      </c>
      <c r="BM59" s="74">
        <f t="shared" si="230"/>
        <v>616</v>
      </c>
      <c r="BN59" s="74">
        <f t="shared" si="230"/>
        <v>532</v>
      </c>
      <c r="BO59" s="74">
        <f t="shared" si="230"/>
        <v>84</v>
      </c>
      <c r="BP59" s="77"/>
      <c r="BQ59" s="74">
        <f t="shared" ref="BQ59:BR59" si="231">BQ19*$E59</f>
        <v>56</v>
      </c>
      <c r="BR59" s="74">
        <f t="shared" si="231"/>
        <v>1204</v>
      </c>
      <c r="BS59" s="77">
        <v>0</v>
      </c>
      <c r="BT59" s="74">
        <f t="shared" ref="BT59:BW59" si="232">BT19*$E59</f>
        <v>14</v>
      </c>
      <c r="BU59" s="74">
        <f t="shared" si="232"/>
        <v>1148.0000000000002</v>
      </c>
      <c r="BV59" s="74">
        <f t="shared" si="232"/>
        <v>28</v>
      </c>
      <c r="BW59" s="74">
        <f t="shared" si="232"/>
        <v>14</v>
      </c>
      <c r="BX59" s="77">
        <v>0</v>
      </c>
      <c r="BY59" s="74">
        <f t="shared" ref="BY59:CB59" si="233">BY19*$E59</f>
        <v>0</v>
      </c>
      <c r="BZ59" s="74">
        <f t="shared" si="233"/>
        <v>28</v>
      </c>
      <c r="CA59" s="74">
        <f t="shared" si="233"/>
        <v>0</v>
      </c>
      <c r="CB59" s="74">
        <f t="shared" si="233"/>
        <v>28</v>
      </c>
      <c r="CC59" s="77"/>
      <c r="CD59" s="74">
        <f t="shared" ref="CD59:CG59" si="234">CD19*$E59</f>
        <v>1114.6153846153845</v>
      </c>
      <c r="CE59" s="74">
        <f t="shared" si="234"/>
        <v>145.38461538461539</v>
      </c>
      <c r="CF59" s="74">
        <f t="shared" si="234"/>
        <v>56</v>
      </c>
      <c r="CG59" s="74">
        <f t="shared" si="234"/>
        <v>84</v>
      </c>
      <c r="CH59" s="201"/>
    </row>
    <row r="60" spans="1:153" ht="20.25" customHeight="1" x14ac:dyDescent="0.4">
      <c r="A60" s="29" t="s">
        <v>466</v>
      </c>
      <c r="B60" s="77"/>
      <c r="C60" s="147">
        <f>VLOOKUP($A60,Sample!$B$2:$F$29,4)</f>
        <v>7.8865048244261354E-2</v>
      </c>
      <c r="D60" s="138">
        <f>VLOOKUP($A60,Sample!$B$2:$F$29,5)</f>
        <v>1.3302912520344538E-2</v>
      </c>
      <c r="E60" s="138">
        <f>VLOOKUP($A60,Sample!$B$2:$F$29,2)</f>
        <v>1790</v>
      </c>
      <c r="F60" s="160">
        <f t="shared" si="187"/>
        <v>14221.648351648351</v>
      </c>
      <c r="G60" s="77"/>
      <c r="H60" s="31">
        <f t="shared" si="204"/>
        <v>7.8865048244261354E-2</v>
      </c>
      <c r="I60" s="31">
        <f t="shared" si="204"/>
        <v>0.10185131656553363</v>
      </c>
      <c r="J60" s="30"/>
      <c r="K60" s="32">
        <v>7.9450549450549453</v>
      </c>
      <c r="L60" s="77"/>
      <c r="M60" s="74">
        <f t="shared" si="188"/>
        <v>1790</v>
      </c>
      <c r="N60" s="74">
        <f t="shared" si="188"/>
        <v>0</v>
      </c>
      <c r="O60" s="77"/>
      <c r="P60" s="74">
        <f t="shared" ref="P60:T60" si="235">P20*$E60</f>
        <v>0</v>
      </c>
      <c r="Q60" s="74">
        <f t="shared" si="235"/>
        <v>1790</v>
      </c>
      <c r="R60" s="74">
        <f t="shared" si="235"/>
        <v>1790</v>
      </c>
      <c r="S60" s="74">
        <f t="shared" si="235"/>
        <v>1790</v>
      </c>
      <c r="T60" s="74">
        <f t="shared" si="235"/>
        <v>0</v>
      </c>
      <c r="U60" s="77"/>
      <c r="V60" s="74">
        <f t="shared" ref="V60:Y60" si="236">V20*$E60</f>
        <v>0</v>
      </c>
      <c r="W60" s="74">
        <f t="shared" si="236"/>
        <v>39.340659340659343</v>
      </c>
      <c r="X60" s="74">
        <f t="shared" si="236"/>
        <v>590.1098901098901</v>
      </c>
      <c r="Y60" s="74">
        <f t="shared" si="236"/>
        <v>1160.5494505494505</v>
      </c>
      <c r="Z60" s="77"/>
      <c r="AA60" s="74">
        <f t="shared" ref="AA60:AD60" si="237">AA20*$E60</f>
        <v>0</v>
      </c>
      <c r="AB60" s="74">
        <f t="shared" si="237"/>
        <v>19.670329670329672</v>
      </c>
      <c r="AC60" s="74">
        <f t="shared" si="237"/>
        <v>0</v>
      </c>
      <c r="AD60" s="74">
        <f t="shared" si="237"/>
        <v>19.670329670329672</v>
      </c>
      <c r="AE60" s="74"/>
      <c r="AF60" s="74">
        <f t="shared" ref="AF60:AK60" si="238">AF20*$E60</f>
        <v>531.09890109890114</v>
      </c>
      <c r="AG60" s="74">
        <f t="shared" si="238"/>
        <v>0</v>
      </c>
      <c r="AH60" s="74">
        <f t="shared" si="238"/>
        <v>629.45054945054949</v>
      </c>
      <c r="AI60" s="74">
        <f t="shared" si="238"/>
        <v>0</v>
      </c>
      <c r="AJ60" s="74">
        <f t="shared" si="238"/>
        <v>0</v>
      </c>
      <c r="AK60" s="74">
        <f t="shared" si="238"/>
        <v>0</v>
      </c>
      <c r="AL60" s="74"/>
      <c r="AM60" s="74">
        <f t="shared" ref="AM60:AO60" si="239">AM20*$E60</f>
        <v>0</v>
      </c>
      <c r="AN60" s="74">
        <f t="shared" si="239"/>
        <v>590.1098901098901</v>
      </c>
      <c r="AO60" s="74">
        <f t="shared" si="239"/>
        <v>0</v>
      </c>
      <c r="AP60" s="74"/>
      <c r="AQ60" s="74">
        <f t="shared" ref="AQ60:AS60" si="240">AQ20*$E60</f>
        <v>39.340659340659343</v>
      </c>
      <c r="AR60" s="74">
        <f t="shared" si="240"/>
        <v>868.95302499698107</v>
      </c>
      <c r="AS60" s="74">
        <f t="shared" si="240"/>
        <v>423.23632411544503</v>
      </c>
      <c r="AT60" s="77"/>
      <c r="AU60" s="74">
        <f t="shared" ref="AU60:AV60" si="241">AU20*$E60</f>
        <v>1671.9780219780221</v>
      </c>
      <c r="AV60" s="74">
        <f t="shared" si="241"/>
        <v>118.02197802197803</v>
      </c>
      <c r="AW60" s="77"/>
      <c r="AX60" s="74">
        <f t="shared" ref="AX60:AY60" si="242">AX20*$E60</f>
        <v>1074</v>
      </c>
      <c r="AY60" s="74">
        <f t="shared" si="242"/>
        <v>716</v>
      </c>
      <c r="AZ60" s="74"/>
      <c r="BA60" s="74">
        <f t="shared" ref="BA60:BB60" si="243">BA20*$E60</f>
        <v>1052.9411764705883</v>
      </c>
      <c r="BB60" s="74">
        <f t="shared" si="243"/>
        <v>737.05882352941171</v>
      </c>
      <c r="BC60" s="77"/>
      <c r="BD60" s="74">
        <f t="shared" ref="BD60:BH60" si="244">BD20*$E60</f>
        <v>1790</v>
      </c>
      <c r="BE60" s="74">
        <f t="shared" si="244"/>
        <v>0</v>
      </c>
      <c r="BF60" s="74">
        <f t="shared" si="244"/>
        <v>0</v>
      </c>
      <c r="BG60" s="74">
        <f t="shared" si="244"/>
        <v>0</v>
      </c>
      <c r="BH60" s="74">
        <f t="shared" si="244"/>
        <v>0</v>
      </c>
      <c r="BI60" s="77"/>
      <c r="BK60" s="77"/>
      <c r="BL60" s="74">
        <f t="shared" ref="BL60:BO60" si="245">BL20*$E60</f>
        <v>0</v>
      </c>
      <c r="BM60" s="74">
        <f t="shared" si="245"/>
        <v>550.76923076923083</v>
      </c>
      <c r="BN60" s="74">
        <f t="shared" si="245"/>
        <v>1180.2197802197802</v>
      </c>
      <c r="BO60" s="74">
        <f t="shared" si="245"/>
        <v>59.010989010989015</v>
      </c>
      <c r="BP60" s="77"/>
      <c r="BQ60" s="74">
        <f t="shared" ref="BQ60:BR60" si="246">BQ20*$E60</f>
        <v>118.02197802197803</v>
      </c>
      <c r="BR60" s="74">
        <f t="shared" si="246"/>
        <v>1671.9780219780221</v>
      </c>
      <c r="BS60" s="77">
        <v>0</v>
      </c>
      <c r="BT60" s="74">
        <f t="shared" ref="BT60:BW60" si="247">BT20*$E60</f>
        <v>0</v>
      </c>
      <c r="BU60" s="74">
        <f t="shared" si="247"/>
        <v>1671.9780219780221</v>
      </c>
      <c r="BV60" s="74">
        <f t="shared" si="247"/>
        <v>0</v>
      </c>
      <c r="BW60" s="74">
        <f t="shared" si="247"/>
        <v>0</v>
      </c>
      <c r="BX60" s="77">
        <v>0</v>
      </c>
      <c r="BY60" s="74">
        <f t="shared" ref="BY60:CB60" si="248">BY20*$E60</f>
        <v>19.670329670329668</v>
      </c>
      <c r="BZ60" s="74">
        <f t="shared" si="248"/>
        <v>0</v>
      </c>
      <c r="CA60" s="74">
        <f t="shared" si="248"/>
        <v>0</v>
      </c>
      <c r="CB60" s="74">
        <f t="shared" si="248"/>
        <v>98.351648351648365</v>
      </c>
      <c r="CC60" s="77"/>
      <c r="CD60" s="74">
        <f t="shared" ref="CD60:CG60" si="249">CD20*$E60</f>
        <v>1790</v>
      </c>
      <c r="CE60" s="74">
        <f t="shared" si="249"/>
        <v>0</v>
      </c>
      <c r="CF60" s="74">
        <f t="shared" si="249"/>
        <v>0</v>
      </c>
      <c r="CG60" s="74">
        <f t="shared" si="249"/>
        <v>0</v>
      </c>
      <c r="CH60" s="201"/>
    </row>
    <row r="61" spans="1:153" ht="20.25" customHeight="1" x14ac:dyDescent="0.4">
      <c r="A61" s="29" t="s">
        <v>470</v>
      </c>
      <c r="B61" s="77"/>
      <c r="C61" s="147">
        <f>VLOOKUP($A61,Sample!$B$2:$F$29,4)</f>
        <v>0.42142133321584352</v>
      </c>
      <c r="D61" s="138">
        <f>VLOOKUP($A61,Sample!$B$2:$F$29,5)</f>
        <v>7.1085116344746097E-2</v>
      </c>
      <c r="E61" s="138">
        <f>VLOOKUP($A61,Sample!$B$2:$F$29,2)</f>
        <v>9565</v>
      </c>
      <c r="F61" s="160">
        <f t="shared" si="187"/>
        <v>55435.860215053763</v>
      </c>
      <c r="G61" s="77"/>
      <c r="H61" s="31">
        <f t="shared" si="204"/>
        <v>0.42142133321584352</v>
      </c>
      <c r="I61" s="31">
        <f t="shared" si="204"/>
        <v>0.39701553633139092</v>
      </c>
      <c r="J61" s="30"/>
      <c r="K61" s="32">
        <v>5.795698924731183</v>
      </c>
      <c r="L61" s="77"/>
      <c r="M61" s="74">
        <f t="shared" si="188"/>
        <v>8536.5053763440865</v>
      </c>
      <c r="N61" s="74">
        <f t="shared" si="188"/>
        <v>1028.494623655914</v>
      </c>
      <c r="O61" s="77"/>
      <c r="P61" s="74">
        <f t="shared" ref="P61:T61" si="250">P21*$E61</f>
        <v>925.64516129032256</v>
      </c>
      <c r="Q61" s="74">
        <f t="shared" si="250"/>
        <v>3599.7311827956987</v>
      </c>
      <c r="R61" s="74">
        <f t="shared" si="250"/>
        <v>4628.2258064516127</v>
      </c>
      <c r="S61" s="74">
        <f t="shared" si="250"/>
        <v>5039.6236559139779</v>
      </c>
      <c r="T61" s="74">
        <f t="shared" si="250"/>
        <v>719.94623655913983</v>
      </c>
      <c r="U61" s="77"/>
      <c r="V61" s="74">
        <f t="shared" ref="V61:Y61" si="251">V21*$E61</f>
        <v>0</v>
      </c>
      <c r="W61" s="74">
        <f t="shared" si="251"/>
        <v>925.64516129032256</v>
      </c>
      <c r="X61" s="74">
        <f t="shared" si="251"/>
        <v>3908.2795698924733</v>
      </c>
      <c r="Y61" s="74">
        <f t="shared" si="251"/>
        <v>4731.0752688172042</v>
      </c>
      <c r="Z61" s="77"/>
      <c r="AA61" s="74">
        <f t="shared" ref="AA61:AD61" si="252">AA21*$E61</f>
        <v>0</v>
      </c>
      <c r="AB61" s="74">
        <f t="shared" si="252"/>
        <v>308.54838709677421</v>
      </c>
      <c r="AC61" s="74">
        <f t="shared" si="252"/>
        <v>308.54838709677421</v>
      </c>
      <c r="AD61" s="74">
        <f t="shared" si="252"/>
        <v>308.54838709677421</v>
      </c>
      <c r="AE61" s="74"/>
      <c r="AF61" s="74">
        <f t="shared" ref="AF61:AK61" si="253">AF21*$E61</f>
        <v>411.39784946236557</v>
      </c>
      <c r="AG61" s="74">
        <f t="shared" si="253"/>
        <v>0</v>
      </c>
      <c r="AH61" s="74">
        <f t="shared" si="253"/>
        <v>2879.7849462365593</v>
      </c>
      <c r="AI61" s="74">
        <f t="shared" si="253"/>
        <v>0</v>
      </c>
      <c r="AJ61" s="74">
        <f t="shared" si="253"/>
        <v>1337.0430107526881</v>
      </c>
      <c r="AK61" s="74">
        <f t="shared" si="253"/>
        <v>102.84946236559139</v>
      </c>
      <c r="AL61" s="74"/>
      <c r="AM61" s="74">
        <f t="shared" ref="AM61:AO61" si="254">AM21*$E61</f>
        <v>0</v>
      </c>
      <c r="AN61" s="74">
        <f t="shared" si="254"/>
        <v>3908.2795698924733</v>
      </c>
      <c r="AO61" s="74">
        <f t="shared" si="254"/>
        <v>0</v>
      </c>
      <c r="AP61" s="74"/>
      <c r="AQ61" s="74">
        <f t="shared" ref="AQ61:AS61" si="255">AQ21*$E61</f>
        <v>4113.9784946236559</v>
      </c>
      <c r="AR61" s="74">
        <f t="shared" si="255"/>
        <v>3698.1570123713727</v>
      </c>
      <c r="AS61" s="74">
        <f t="shared" si="255"/>
        <v>836.06659729448495</v>
      </c>
      <c r="AT61" s="77"/>
      <c r="AU61" s="74">
        <f t="shared" ref="AU61:AV61" si="256">AU21*$E61</f>
        <v>6993.7634408602153</v>
      </c>
      <c r="AV61" s="74">
        <f t="shared" si="256"/>
        <v>2571.2365591397847</v>
      </c>
      <c r="AW61" s="77"/>
      <c r="AX61" s="74">
        <f t="shared" ref="AX61:AY61" si="257">AX21*$E61</f>
        <v>4611.6964285714284</v>
      </c>
      <c r="AY61" s="74">
        <f t="shared" si="257"/>
        <v>4953.3035714285716</v>
      </c>
      <c r="AZ61" s="74"/>
      <c r="BA61" s="74">
        <f t="shared" ref="BA61:BB61" si="258">BA21*$E61</f>
        <v>5181.0416666666661</v>
      </c>
      <c r="BB61" s="74">
        <f t="shared" si="258"/>
        <v>4383.958333333333</v>
      </c>
      <c r="BC61" s="77"/>
      <c r="BD61" s="74">
        <f t="shared" ref="BD61:BH61" si="259">BD21*$E61</f>
        <v>5739</v>
      </c>
      <c r="BE61" s="74">
        <f t="shared" si="259"/>
        <v>1913</v>
      </c>
      <c r="BF61" s="74">
        <f t="shared" si="259"/>
        <v>956.5</v>
      </c>
      <c r="BG61" s="74">
        <f t="shared" si="259"/>
        <v>956.5</v>
      </c>
      <c r="BH61" s="74">
        <f t="shared" si="259"/>
        <v>2869.5</v>
      </c>
      <c r="BI61" s="77"/>
      <c r="BK61" s="77"/>
      <c r="BL61" s="74">
        <f t="shared" ref="BL61:BO61" si="260">BL21*$E61</f>
        <v>0</v>
      </c>
      <c r="BM61" s="74">
        <f t="shared" si="260"/>
        <v>2776.9354838709678</v>
      </c>
      <c r="BN61" s="74">
        <f t="shared" si="260"/>
        <v>5862.4193548387102</v>
      </c>
      <c r="BO61" s="74">
        <f t="shared" si="260"/>
        <v>925.64516129032256</v>
      </c>
      <c r="BP61" s="77"/>
      <c r="BQ61" s="74">
        <f t="shared" ref="BQ61:BR61" si="261">BQ21*$E61</f>
        <v>617.09677419354841</v>
      </c>
      <c r="BR61" s="74">
        <f t="shared" si="261"/>
        <v>8947.9032258064508</v>
      </c>
      <c r="BS61" s="77">
        <v>0</v>
      </c>
      <c r="BT61" s="74">
        <f t="shared" ref="BT61:BW61" si="262">BT21*$E61</f>
        <v>0</v>
      </c>
      <c r="BU61" s="74">
        <f t="shared" si="262"/>
        <v>8742.2043010752677</v>
      </c>
      <c r="BV61" s="74">
        <f t="shared" si="262"/>
        <v>0</v>
      </c>
      <c r="BW61" s="74">
        <f t="shared" si="262"/>
        <v>205.69892473118279</v>
      </c>
      <c r="BX61" s="77">
        <v>0</v>
      </c>
      <c r="BY61" s="74">
        <f t="shared" ref="BY61:CB61" si="263">BY21*$E61</f>
        <v>102.84946236559139</v>
      </c>
      <c r="BZ61" s="74">
        <f t="shared" si="263"/>
        <v>205.69892473118279</v>
      </c>
      <c r="CA61" s="74">
        <f t="shared" si="263"/>
        <v>102.84946236559139</v>
      </c>
      <c r="CB61" s="74">
        <f t="shared" si="263"/>
        <v>205.69892473118279</v>
      </c>
      <c r="CC61" s="77"/>
      <c r="CD61" s="74">
        <f t="shared" ref="CD61:CG61" si="264">CD21*$E61</f>
        <v>9086.75</v>
      </c>
      <c r="CE61" s="74">
        <f t="shared" si="264"/>
        <v>478.25</v>
      </c>
      <c r="CF61" s="74">
        <f t="shared" si="264"/>
        <v>719.94623655913983</v>
      </c>
      <c r="CG61" s="74">
        <f t="shared" si="264"/>
        <v>0</v>
      </c>
      <c r="CH61" s="201"/>
    </row>
    <row r="62" spans="1:153" ht="20.25" customHeight="1" x14ac:dyDescent="0.4">
      <c r="A62" s="29" t="s">
        <v>614</v>
      </c>
      <c r="B62" s="77"/>
      <c r="C62" s="147">
        <f>VLOOKUP($A62,Sample!$B$2:$F$29,4)</f>
        <v>3.828699828171124E-2</v>
      </c>
      <c r="D62" s="138">
        <f>VLOOKUP($A62,Sample!$B$2:$F$29,5)</f>
        <v>6.4582295978655889E-3</v>
      </c>
      <c r="E62" s="138">
        <f>VLOOKUP($A62,Sample!$B$2:$F$29,2)</f>
        <v>869</v>
      </c>
      <c r="F62" s="160">
        <f t="shared" si="187"/>
        <v>5483.6896551724139</v>
      </c>
      <c r="G62" s="77"/>
      <c r="H62" s="31">
        <f t="shared" si="204"/>
        <v>3.828699828171124E-2</v>
      </c>
      <c r="I62" s="31">
        <f t="shared" si="204"/>
        <v>3.9272593246996744E-2</v>
      </c>
      <c r="J62" s="30"/>
      <c r="K62" s="32">
        <v>6.3103448275862073</v>
      </c>
      <c r="L62" s="77"/>
      <c r="M62" s="74">
        <f t="shared" si="188"/>
        <v>749.13793103448268</v>
      </c>
      <c r="N62" s="74">
        <f t="shared" si="188"/>
        <v>119.86206896551724</v>
      </c>
      <c r="O62" s="77"/>
      <c r="P62" s="74">
        <f t="shared" ref="P62:T62" si="265">P22*$E62</f>
        <v>9.9885057471264371</v>
      </c>
      <c r="Q62" s="74">
        <f t="shared" si="265"/>
        <v>389.55172413793105</v>
      </c>
      <c r="R62" s="74">
        <f t="shared" si="265"/>
        <v>369.57471264367814</v>
      </c>
      <c r="S62" s="74">
        <f t="shared" si="265"/>
        <v>379.56321839080459</v>
      </c>
      <c r="T62" s="74">
        <f t="shared" si="265"/>
        <v>19.977011494252874</v>
      </c>
      <c r="U62" s="77"/>
      <c r="V62" s="74">
        <f t="shared" ref="V62:Y62" si="266">V22*$E62</f>
        <v>59.931034482758619</v>
      </c>
      <c r="W62" s="74">
        <f t="shared" si="266"/>
        <v>199.77011494252872</v>
      </c>
      <c r="X62" s="74">
        <f t="shared" si="266"/>
        <v>209.75862068965517</v>
      </c>
      <c r="Y62" s="74">
        <f t="shared" si="266"/>
        <v>399.54022988505744</v>
      </c>
      <c r="Z62" s="77"/>
      <c r="AA62" s="74">
        <f t="shared" ref="AA62:AD62" si="267">AA22*$E62</f>
        <v>0</v>
      </c>
      <c r="AB62" s="74">
        <f t="shared" si="267"/>
        <v>9.9885057471264371</v>
      </c>
      <c r="AC62" s="74">
        <f t="shared" si="267"/>
        <v>109.87356321839081</v>
      </c>
      <c r="AD62" s="74">
        <f t="shared" si="267"/>
        <v>79.908045977011497</v>
      </c>
      <c r="AE62" s="74"/>
      <c r="AF62" s="74">
        <f t="shared" ref="AF62:AK62" si="268">AF22*$E62</f>
        <v>99.885057471264361</v>
      </c>
      <c r="AG62" s="74">
        <f t="shared" si="268"/>
        <v>0</v>
      </c>
      <c r="AH62" s="74">
        <f t="shared" si="268"/>
        <v>299.65517241379314</v>
      </c>
      <c r="AI62" s="74">
        <f t="shared" si="268"/>
        <v>0</v>
      </c>
      <c r="AJ62" s="74">
        <f t="shared" si="268"/>
        <v>0</v>
      </c>
      <c r="AK62" s="74">
        <f t="shared" si="268"/>
        <v>0</v>
      </c>
      <c r="AL62" s="74"/>
      <c r="AM62" s="74">
        <f t="shared" ref="AM62:AO62" si="269">AM22*$E62</f>
        <v>9.9885057471264371</v>
      </c>
      <c r="AN62" s="74">
        <f t="shared" si="269"/>
        <v>189.7816091954023</v>
      </c>
      <c r="AO62" s="74">
        <f t="shared" si="269"/>
        <v>9.9885057471264371</v>
      </c>
      <c r="AP62" s="74"/>
      <c r="AQ62" s="74">
        <f t="shared" ref="AQ62:AS62" si="270">AQ22*$E62</f>
        <v>459.47126436781599</v>
      </c>
      <c r="AR62" s="74">
        <f t="shared" si="270"/>
        <v>165.73520647083865</v>
      </c>
      <c r="AS62" s="74">
        <f t="shared" si="270"/>
        <v>22.566624095359728</v>
      </c>
      <c r="AT62" s="77"/>
      <c r="AU62" s="74">
        <f t="shared" ref="AU62:AV62" si="271">AU22*$E62</f>
        <v>639.26436781609198</v>
      </c>
      <c r="AV62" s="74">
        <f t="shared" si="271"/>
        <v>229.73563218390805</v>
      </c>
      <c r="AW62" s="77"/>
      <c r="AX62" s="74">
        <f t="shared" ref="AX62:AY62" si="272">AX22*$E62</f>
        <v>280.32258064516128</v>
      </c>
      <c r="AY62" s="74">
        <f t="shared" si="272"/>
        <v>588.67741935483866</v>
      </c>
      <c r="AZ62" s="74"/>
      <c r="BA62" s="74">
        <f t="shared" ref="BA62:BB62" si="273">BA22*$E62</f>
        <v>289.66666666666663</v>
      </c>
      <c r="BB62" s="74">
        <f t="shared" si="273"/>
        <v>579.33333333333326</v>
      </c>
      <c r="BC62" s="77"/>
      <c r="BD62" s="74">
        <f t="shared" ref="BD62:BH62" si="274">BD22*$E62</f>
        <v>668.46153846153845</v>
      </c>
      <c r="BE62" s="74">
        <f t="shared" si="274"/>
        <v>133.69230769230771</v>
      </c>
      <c r="BF62" s="74">
        <f t="shared" si="274"/>
        <v>401.07692307692309</v>
      </c>
      <c r="BG62" s="74">
        <f t="shared" si="274"/>
        <v>133.69230769230771</v>
      </c>
      <c r="BH62" s="74">
        <f t="shared" si="274"/>
        <v>267.38461538461542</v>
      </c>
      <c r="BI62" s="77"/>
      <c r="BK62" s="77"/>
      <c r="BL62" s="74">
        <f t="shared" ref="BL62:BO62" si="275">BL22*$E62</f>
        <v>0</v>
      </c>
      <c r="BM62" s="74">
        <f t="shared" si="275"/>
        <v>309.64367816091954</v>
      </c>
      <c r="BN62" s="74">
        <f t="shared" si="275"/>
        <v>519.40229885057477</v>
      </c>
      <c r="BO62" s="74">
        <f t="shared" si="275"/>
        <v>39.954022988505749</v>
      </c>
      <c r="BP62" s="77"/>
      <c r="BQ62" s="74">
        <f t="shared" ref="BQ62:BR62" si="276">BQ22*$E62</f>
        <v>119.86206896551724</v>
      </c>
      <c r="BR62" s="74">
        <f t="shared" si="276"/>
        <v>749.13793103448268</v>
      </c>
      <c r="BS62" s="77">
        <v>0</v>
      </c>
      <c r="BT62" s="74">
        <f t="shared" ref="BT62:BW62" si="277">BT22*$E62</f>
        <v>0</v>
      </c>
      <c r="BU62" s="74">
        <f t="shared" si="277"/>
        <v>749.13793103448268</v>
      </c>
      <c r="BV62" s="74">
        <f t="shared" si="277"/>
        <v>0</v>
      </c>
      <c r="BW62" s="74">
        <f t="shared" si="277"/>
        <v>0</v>
      </c>
      <c r="BX62" s="77">
        <v>0</v>
      </c>
      <c r="BY62" s="74">
        <f t="shared" ref="BY62:CB62" si="278">BY22*$E62</f>
        <v>9.9885057471264371</v>
      </c>
      <c r="BZ62" s="74">
        <f t="shared" si="278"/>
        <v>0</v>
      </c>
      <c r="CA62" s="74">
        <f t="shared" si="278"/>
        <v>0</v>
      </c>
      <c r="CB62" s="74">
        <f t="shared" si="278"/>
        <v>109.87356321839079</v>
      </c>
      <c r="CC62" s="77"/>
      <c r="CD62" s="74">
        <f t="shared" ref="CD62:CG62" si="279">CD22*$E62</f>
        <v>858.27160493827159</v>
      </c>
      <c r="CE62" s="74">
        <f t="shared" si="279"/>
        <v>10.728395061728394</v>
      </c>
      <c r="CF62" s="74">
        <f t="shared" si="279"/>
        <v>9.9885057471264371</v>
      </c>
      <c r="CG62" s="74">
        <f t="shared" si="279"/>
        <v>0</v>
      </c>
      <c r="CH62" s="201"/>
    </row>
    <row r="63" spans="1:153" ht="20.25" customHeight="1" x14ac:dyDescent="0.4">
      <c r="A63" s="29" t="s">
        <v>467</v>
      </c>
      <c r="B63" s="77"/>
      <c r="C63" s="147">
        <f>VLOOKUP($A63,Sample!$B$2:$F$29,4)</f>
        <v>9.1642067233555103E-3</v>
      </c>
      <c r="D63" s="138">
        <f>VLOOKUP($A63,Sample!$B$2:$F$29,5)</f>
        <v>1.5458132984534434E-3</v>
      </c>
      <c r="E63" s="138">
        <f>VLOOKUP($A63,Sample!$B$2:$F$29,2)</f>
        <v>208</v>
      </c>
      <c r="F63" s="160">
        <f t="shared" si="187"/>
        <v>1208.2352941176471</v>
      </c>
      <c r="G63" s="77"/>
      <c r="H63" s="31">
        <f t="shared" si="204"/>
        <v>9.1642067233555103E-3</v>
      </c>
      <c r="I63" s="31">
        <f t="shared" si="204"/>
        <v>8.6530303931023483E-3</v>
      </c>
      <c r="J63" s="30"/>
      <c r="K63" s="32">
        <v>5.8088235294117645</v>
      </c>
      <c r="L63" s="77"/>
      <c r="M63" s="74">
        <f t="shared" si="188"/>
        <v>208</v>
      </c>
      <c r="N63" s="74">
        <f t="shared" si="188"/>
        <v>0</v>
      </c>
      <c r="O63" s="77"/>
      <c r="P63" s="74">
        <f t="shared" ref="P63:T63" si="280">P23*$E63</f>
        <v>6.117647058823529</v>
      </c>
      <c r="Q63" s="74">
        <f t="shared" si="280"/>
        <v>159.05882352941177</v>
      </c>
      <c r="R63" s="74">
        <f t="shared" si="280"/>
        <v>149.88235294117646</v>
      </c>
      <c r="S63" s="74">
        <f t="shared" si="280"/>
        <v>156</v>
      </c>
      <c r="T63" s="74">
        <f t="shared" si="280"/>
        <v>6.117647058823529</v>
      </c>
      <c r="U63" s="77"/>
      <c r="V63" s="74">
        <f t="shared" ref="V63:Y63" si="281">V23*$E63</f>
        <v>0</v>
      </c>
      <c r="W63" s="74">
        <f t="shared" si="281"/>
        <v>3.0588235294117645</v>
      </c>
      <c r="X63" s="74">
        <f t="shared" si="281"/>
        <v>125.41176470588235</v>
      </c>
      <c r="Y63" s="74">
        <f t="shared" si="281"/>
        <v>79.529411764705884</v>
      </c>
      <c r="Z63" s="77"/>
      <c r="AA63" s="74">
        <f t="shared" ref="AA63:AD63" si="282">AA23*$E63</f>
        <v>0</v>
      </c>
      <c r="AB63" s="74">
        <f t="shared" si="282"/>
        <v>0</v>
      </c>
      <c r="AC63" s="74">
        <f t="shared" si="282"/>
        <v>3.0588235294117645</v>
      </c>
      <c r="AD63" s="74">
        <f t="shared" si="282"/>
        <v>0</v>
      </c>
      <c r="AE63" s="74"/>
      <c r="AF63" s="74">
        <f t="shared" ref="AF63:AK63" si="283">AF23*$E63</f>
        <v>3.0588235294117645</v>
      </c>
      <c r="AG63" s="74">
        <f t="shared" si="283"/>
        <v>36.705882352941181</v>
      </c>
      <c r="AH63" s="74">
        <f t="shared" si="283"/>
        <v>36.705882352941181</v>
      </c>
      <c r="AI63" s="74">
        <f t="shared" si="283"/>
        <v>0</v>
      </c>
      <c r="AJ63" s="74">
        <f t="shared" si="283"/>
        <v>3.0588235294117645</v>
      </c>
      <c r="AK63" s="74">
        <f t="shared" si="283"/>
        <v>0</v>
      </c>
      <c r="AL63" s="74"/>
      <c r="AM63" s="74">
        <f t="shared" ref="AM63:AO63" si="284">AM23*$E63</f>
        <v>0</v>
      </c>
      <c r="AN63" s="74">
        <f t="shared" si="284"/>
        <v>125.41176470588235</v>
      </c>
      <c r="AO63" s="74">
        <f t="shared" si="284"/>
        <v>0</v>
      </c>
      <c r="AP63" s="74"/>
      <c r="AQ63" s="74">
        <f t="shared" ref="AQ63:AS63" si="285">AQ23*$E63</f>
        <v>67.294117647058812</v>
      </c>
      <c r="AR63" s="74">
        <f t="shared" si="285"/>
        <v>154.92041522491351</v>
      </c>
      <c r="AS63" s="74">
        <f t="shared" si="285"/>
        <v>12.055363321799307</v>
      </c>
      <c r="AT63" s="77"/>
      <c r="AU63" s="74">
        <f t="shared" ref="AU63:AV63" si="286">AU23*$E63</f>
        <v>162.11764705882354</v>
      </c>
      <c r="AV63" s="74">
        <f t="shared" si="286"/>
        <v>45.882352941176471</v>
      </c>
      <c r="AW63" s="77"/>
      <c r="AX63" s="74">
        <f t="shared" ref="AX63:AY63" si="287">AX23*$E63</f>
        <v>97.361702127659584</v>
      </c>
      <c r="AY63" s="74">
        <f t="shared" si="287"/>
        <v>110.63829787234042</v>
      </c>
      <c r="AZ63" s="74"/>
      <c r="BA63" s="74">
        <f t="shared" ref="BA63:BB63" si="288">BA23*$E63</f>
        <v>109.77777777777779</v>
      </c>
      <c r="BB63" s="74">
        <f t="shared" si="288"/>
        <v>98.222222222222214</v>
      </c>
      <c r="BC63" s="77"/>
      <c r="BD63" s="74">
        <f t="shared" ref="BD63:BH63" si="289">BD23*$E63</f>
        <v>156</v>
      </c>
      <c r="BE63" s="74">
        <f t="shared" si="289"/>
        <v>0</v>
      </c>
      <c r="BF63" s="74">
        <f t="shared" si="289"/>
        <v>52</v>
      </c>
      <c r="BG63" s="74">
        <f t="shared" si="289"/>
        <v>0</v>
      </c>
      <c r="BH63" s="74">
        <f t="shared" si="289"/>
        <v>0</v>
      </c>
      <c r="BI63" s="77"/>
      <c r="BK63" s="77"/>
      <c r="BL63" s="74">
        <f t="shared" ref="BL63:BO63" si="290">BL23*$E63</f>
        <v>0</v>
      </c>
      <c r="BM63" s="74">
        <f t="shared" si="290"/>
        <v>97.882352941176464</v>
      </c>
      <c r="BN63" s="74">
        <f t="shared" si="290"/>
        <v>94.82352941176471</v>
      </c>
      <c r="BO63" s="74">
        <f t="shared" si="290"/>
        <v>15.294117647058824</v>
      </c>
      <c r="BP63" s="77"/>
      <c r="BQ63" s="74">
        <f t="shared" ref="BQ63:BR63" si="291">BQ23*$E63</f>
        <v>3.0588235294117645</v>
      </c>
      <c r="BR63" s="74">
        <f t="shared" si="291"/>
        <v>204.94117647058823</v>
      </c>
      <c r="BS63" s="77">
        <v>0</v>
      </c>
      <c r="BT63" s="74">
        <f t="shared" ref="BT63:BW63" si="292">BT23*$E63</f>
        <v>0</v>
      </c>
      <c r="BU63" s="74">
        <f t="shared" si="292"/>
        <v>201.88235294117646</v>
      </c>
      <c r="BV63" s="74">
        <f t="shared" si="292"/>
        <v>0</v>
      </c>
      <c r="BW63" s="74">
        <f t="shared" si="292"/>
        <v>3.0588235294117645</v>
      </c>
      <c r="BX63" s="77">
        <v>0</v>
      </c>
      <c r="BY63" s="74">
        <f t="shared" ref="BY63:CB63" si="293">BY23*$E63</f>
        <v>0</v>
      </c>
      <c r="BZ63" s="74">
        <f t="shared" si="293"/>
        <v>3.0588235294117645</v>
      </c>
      <c r="CA63" s="74">
        <f t="shared" si="293"/>
        <v>0</v>
      </c>
      <c r="CB63" s="74">
        <f t="shared" si="293"/>
        <v>0</v>
      </c>
      <c r="CC63" s="77"/>
      <c r="CD63" s="74">
        <f t="shared" ref="CD63:CG63" si="294">CD23*$E63</f>
        <v>208</v>
      </c>
      <c r="CE63" s="74">
        <f t="shared" si="294"/>
        <v>0</v>
      </c>
      <c r="CF63" s="74">
        <f t="shared" si="294"/>
        <v>0</v>
      </c>
      <c r="CG63" s="74">
        <f t="shared" si="294"/>
        <v>0</v>
      </c>
      <c r="CH63" s="201"/>
    </row>
    <row r="64" spans="1:153" ht="20.25" customHeight="1" x14ac:dyDescent="0.4">
      <c r="A64" s="29" t="s">
        <v>468</v>
      </c>
      <c r="B64" s="77"/>
      <c r="C64" s="147">
        <f>VLOOKUP($A64,Sample!$B$2:$F$29,4)</f>
        <v>7.397453407939375E-2</v>
      </c>
      <c r="D64" s="138">
        <f>VLOOKUP($A64,Sample!$B$2:$F$29,5)</f>
        <v>1.2477983308189094E-2</v>
      </c>
      <c r="E64" s="138">
        <f>VLOOKUP($A64,Sample!$B$2:$F$29,2)</f>
        <v>1679</v>
      </c>
      <c r="F64" s="160">
        <f t="shared" si="187"/>
        <v>10666.588235294117</v>
      </c>
      <c r="G64" s="77"/>
      <c r="H64" s="31">
        <f t="shared" si="204"/>
        <v>7.397453407939375E-2</v>
      </c>
      <c r="I64" s="31">
        <f t="shared" si="204"/>
        <v>7.6391008142260713E-2</v>
      </c>
      <c r="J64" s="30"/>
      <c r="K64" s="32">
        <v>6.3529411764705879</v>
      </c>
      <c r="L64" s="77"/>
      <c r="M64" s="74">
        <f t="shared" si="188"/>
        <v>1481.4705882352941</v>
      </c>
      <c r="N64" s="74">
        <f t="shared" si="188"/>
        <v>197.52941176470588</v>
      </c>
      <c r="O64" s="77"/>
      <c r="P64" s="74">
        <f t="shared" ref="P64:T64" si="295">P24*$E64</f>
        <v>39.505882352941178</v>
      </c>
      <c r="Q64" s="74">
        <f t="shared" si="295"/>
        <v>59.258823529411764</v>
      </c>
      <c r="R64" s="74">
        <f t="shared" si="295"/>
        <v>19.752941176470589</v>
      </c>
      <c r="S64" s="74">
        <f t="shared" si="295"/>
        <v>39.505882352941178</v>
      </c>
      <c r="T64" s="74">
        <f t="shared" si="295"/>
        <v>19.752941176470589</v>
      </c>
      <c r="U64" s="77"/>
      <c r="V64" s="74">
        <f t="shared" ref="V64:Y64" si="296">V24*$E64</f>
        <v>237.03529411764706</v>
      </c>
      <c r="W64" s="74">
        <f t="shared" si="296"/>
        <v>197.52941176470588</v>
      </c>
      <c r="X64" s="74">
        <f t="shared" si="296"/>
        <v>0</v>
      </c>
      <c r="Y64" s="74">
        <f t="shared" si="296"/>
        <v>1244.4352941176471</v>
      </c>
      <c r="Z64" s="77"/>
      <c r="AA64" s="74">
        <f t="shared" ref="AA64:AD64" si="297">AA24*$E64</f>
        <v>0</v>
      </c>
      <c r="AB64" s="74">
        <f t="shared" si="297"/>
        <v>39.505882352941178</v>
      </c>
      <c r="AC64" s="74">
        <f t="shared" si="297"/>
        <v>118.51764705882353</v>
      </c>
      <c r="AD64" s="74">
        <f t="shared" si="297"/>
        <v>39.505882352941178</v>
      </c>
      <c r="AE64" s="74"/>
      <c r="AF64" s="74">
        <f t="shared" ref="AF64:AK64" si="298">AF24*$E64</f>
        <v>158.02352941176471</v>
      </c>
      <c r="AG64" s="74">
        <f t="shared" si="298"/>
        <v>0</v>
      </c>
      <c r="AH64" s="74">
        <f t="shared" si="298"/>
        <v>908.63529411764705</v>
      </c>
      <c r="AI64" s="74">
        <f t="shared" si="298"/>
        <v>0</v>
      </c>
      <c r="AJ64" s="74">
        <f t="shared" si="298"/>
        <v>177.7764705882353</v>
      </c>
      <c r="AK64" s="74">
        <f t="shared" si="298"/>
        <v>0</v>
      </c>
      <c r="AL64" s="74"/>
      <c r="AM64" s="74">
        <f t="shared" ref="AM64:AO64" si="299">AM24*$E64</f>
        <v>0</v>
      </c>
      <c r="AN64" s="74">
        <f t="shared" si="299"/>
        <v>0</v>
      </c>
      <c r="AO64" s="74">
        <f t="shared" si="299"/>
        <v>0</v>
      </c>
      <c r="AP64" s="74"/>
      <c r="AQ64" s="74">
        <f t="shared" ref="AQ64:AS64" si="300">AQ24*$E64</f>
        <v>1224.6823529411763</v>
      </c>
      <c r="AR64" s="74">
        <f t="shared" si="300"/>
        <v>0</v>
      </c>
      <c r="AS64" s="74">
        <f t="shared" si="300"/>
        <v>17.047058823529412</v>
      </c>
      <c r="AT64" s="77"/>
      <c r="AU64" s="74">
        <f t="shared" ref="AU64:AV64" si="301">AU24*$E64</f>
        <v>1086.4117647058824</v>
      </c>
      <c r="AV64" s="74">
        <f t="shared" si="301"/>
        <v>592.58823529411768</v>
      </c>
      <c r="AW64" s="77"/>
      <c r="AX64" s="74">
        <f t="shared" ref="AX64:AY64" si="302">AX24*$E64</f>
        <v>363.78333333333336</v>
      </c>
      <c r="AY64" s="74">
        <f t="shared" si="302"/>
        <v>1315.2166666666667</v>
      </c>
      <c r="AZ64" s="74"/>
      <c r="BA64" s="74">
        <f t="shared" ref="BA64:BB64" si="303">BA24*$E64</f>
        <v>488.43636363636364</v>
      </c>
      <c r="BB64" s="74">
        <f t="shared" si="303"/>
        <v>1190.5636363636363</v>
      </c>
      <c r="BC64" s="77"/>
      <c r="BD64" s="74">
        <f t="shared" ref="BD64:BH64" si="304">BD24*$E64</f>
        <v>1283.9411764705881</v>
      </c>
      <c r="BE64" s="74">
        <f t="shared" si="304"/>
        <v>98.764705882352942</v>
      </c>
      <c r="BF64" s="74">
        <f t="shared" si="304"/>
        <v>493.8235294117647</v>
      </c>
      <c r="BG64" s="74">
        <f t="shared" si="304"/>
        <v>296.29411764705884</v>
      </c>
      <c r="BH64" s="74">
        <f t="shared" si="304"/>
        <v>296.29411764705884</v>
      </c>
      <c r="BI64" s="77"/>
      <c r="BK64" s="77"/>
      <c r="BL64" s="74">
        <f t="shared" ref="BL64:BO64" si="305">BL24*$E64</f>
        <v>0</v>
      </c>
      <c r="BM64" s="74">
        <f t="shared" si="305"/>
        <v>533.32941176470581</v>
      </c>
      <c r="BN64" s="74">
        <f t="shared" si="305"/>
        <v>1007.4</v>
      </c>
      <c r="BO64" s="74">
        <f t="shared" si="305"/>
        <v>138.27058823529413</v>
      </c>
      <c r="BP64" s="77"/>
      <c r="BQ64" s="74">
        <f t="shared" ref="BQ64:BR64" si="306">BQ24*$E64</f>
        <v>138.27058823529413</v>
      </c>
      <c r="BR64" s="74">
        <f t="shared" si="306"/>
        <v>1540.7294117647059</v>
      </c>
      <c r="BS64" s="77">
        <v>0</v>
      </c>
      <c r="BT64" s="74">
        <f t="shared" ref="BT64:BW64" si="307">BT24*$E64</f>
        <v>0</v>
      </c>
      <c r="BU64" s="74">
        <f t="shared" si="307"/>
        <v>1540.7294117647059</v>
      </c>
      <c r="BV64" s="74">
        <f t="shared" si="307"/>
        <v>0</v>
      </c>
      <c r="BW64" s="74">
        <f t="shared" si="307"/>
        <v>0</v>
      </c>
      <c r="BX64" s="77">
        <v>0</v>
      </c>
      <c r="BY64" s="74">
        <f t="shared" ref="BY64:CB64" si="308">BY24*$E64</f>
        <v>0</v>
      </c>
      <c r="BZ64" s="74">
        <f t="shared" si="308"/>
        <v>19.752941176470589</v>
      </c>
      <c r="CA64" s="74">
        <f t="shared" si="308"/>
        <v>0</v>
      </c>
      <c r="CB64" s="74">
        <f t="shared" si="308"/>
        <v>118.51764705882353</v>
      </c>
      <c r="CC64" s="77"/>
      <c r="CD64" s="74">
        <f t="shared" ref="CD64:CG64" si="309">CD24*$E64</f>
        <v>1616.0375000000001</v>
      </c>
      <c r="CE64" s="74">
        <f t="shared" si="309"/>
        <v>62.962499999999999</v>
      </c>
      <c r="CF64" s="74">
        <f t="shared" si="309"/>
        <v>138.27058823529413</v>
      </c>
      <c r="CG64" s="74">
        <f t="shared" si="309"/>
        <v>0</v>
      </c>
      <c r="CH64" s="201"/>
    </row>
    <row r="65" spans="1:153" s="22" customFormat="1" ht="7.5" customHeight="1" x14ac:dyDescent="0.4">
      <c r="A65" s="37"/>
      <c r="B65" s="77"/>
      <c r="C65" s="149"/>
      <c r="D65" s="139"/>
      <c r="E65" s="139"/>
      <c r="F65" s="161"/>
      <c r="G65" s="77"/>
      <c r="H65" s="39"/>
      <c r="I65" s="39"/>
      <c r="J65" s="38"/>
      <c r="K65" s="40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4"/>
      <c r="AF65" s="77"/>
      <c r="AG65" s="77"/>
      <c r="AH65" s="77"/>
      <c r="AI65" s="77"/>
      <c r="AJ65" s="77"/>
      <c r="AK65" s="77"/>
      <c r="AL65" s="74"/>
      <c r="AM65" s="77"/>
      <c r="AN65" s="77"/>
      <c r="AO65" s="77"/>
      <c r="AP65" s="74"/>
      <c r="AQ65" s="77"/>
      <c r="AR65" s="77"/>
      <c r="AS65" s="77"/>
      <c r="AT65" s="77"/>
      <c r="AU65" s="77"/>
      <c r="AV65" s="77"/>
      <c r="AW65" s="77"/>
      <c r="AX65" s="77"/>
      <c r="AY65" s="77"/>
      <c r="AZ65" s="74"/>
      <c r="BA65" s="77"/>
      <c r="BB65" s="77"/>
      <c r="BC65" s="77"/>
      <c r="BD65" s="77"/>
      <c r="BE65" s="77"/>
      <c r="BF65" s="77"/>
      <c r="BG65" s="77"/>
      <c r="BH65" s="77"/>
      <c r="BI65" s="77"/>
      <c r="BJ65" s="28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201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</row>
    <row r="66" spans="1:153" ht="20.25" customHeight="1" x14ac:dyDescent="0.4">
      <c r="A66" s="29" t="s">
        <v>127</v>
      </c>
      <c r="B66" s="77"/>
      <c r="C66" s="147">
        <f>VLOOKUP($A66,Sample!$B$2:$F$29,4)</f>
        <v>0.11314270608450457</v>
      </c>
      <c r="D66" s="138">
        <f>VLOOKUP($A66,Sample!$B$2:$F$29,5)</f>
        <v>1.9084848800136747E-2</v>
      </c>
      <c r="E66" s="138">
        <f>VLOOKUP($A66,Sample!$B$2:$F$29,2)</f>
        <v>2568</v>
      </c>
      <c r="F66" s="160">
        <f>E66*$K26</f>
        <v>16050</v>
      </c>
      <c r="G66" s="77"/>
      <c r="H66" s="31">
        <f t="shared" ref="H66:H67" si="310">E66/SUM(E$17:E$27)</f>
        <v>0.11314270608450457</v>
      </c>
      <c r="I66" s="31">
        <f>F66/SUM(F$17:F$27)</f>
        <v>0.11494544025111858</v>
      </c>
      <c r="J66" s="30"/>
      <c r="K66" s="32">
        <v>6.25</v>
      </c>
      <c r="L66" s="77"/>
      <c r="M66" s="74">
        <f t="shared" ref="M66:N67" si="311">M26*$E66</f>
        <v>2305.3636363636365</v>
      </c>
      <c r="N66" s="74">
        <f t="shared" si="311"/>
        <v>262.63636363636363</v>
      </c>
      <c r="O66" s="77"/>
      <c r="P66" s="74">
        <f t="shared" ref="P66:T66" si="312">P26*$E66</f>
        <v>0</v>
      </c>
      <c r="Q66" s="74">
        <f t="shared" si="312"/>
        <v>29.181818181818183</v>
      </c>
      <c r="R66" s="74">
        <f t="shared" si="312"/>
        <v>58.363636363636367</v>
      </c>
      <c r="S66" s="74">
        <f t="shared" si="312"/>
        <v>29.181818181818183</v>
      </c>
      <c r="T66" s="74">
        <f t="shared" si="312"/>
        <v>29.181818181818183</v>
      </c>
      <c r="U66" s="77"/>
      <c r="V66" s="74">
        <f t="shared" ref="V66:Y66" si="313">V26*$E66</f>
        <v>1400.7272727272725</v>
      </c>
      <c r="W66" s="74">
        <f t="shared" si="313"/>
        <v>58.363636363636367</v>
      </c>
      <c r="X66" s="74">
        <f t="shared" si="313"/>
        <v>0</v>
      </c>
      <c r="Y66" s="74">
        <f t="shared" si="313"/>
        <v>1108.909090909091</v>
      </c>
      <c r="Z66" s="77"/>
      <c r="AA66" s="74">
        <f t="shared" ref="AA66:AD66" si="314">AA26*$E66</f>
        <v>0</v>
      </c>
      <c r="AB66" s="74">
        <f t="shared" si="314"/>
        <v>0</v>
      </c>
      <c r="AC66" s="74">
        <f t="shared" si="314"/>
        <v>0</v>
      </c>
      <c r="AD66" s="74">
        <f t="shared" si="314"/>
        <v>58.363636363636367</v>
      </c>
      <c r="AE66" s="74"/>
      <c r="AF66" s="74">
        <f t="shared" ref="AF66:AK66" si="315">AF26*$E66</f>
        <v>466.90909090909093</v>
      </c>
      <c r="AG66" s="74">
        <f t="shared" si="315"/>
        <v>0</v>
      </c>
      <c r="AH66" s="74">
        <f t="shared" si="315"/>
        <v>262.63636363636363</v>
      </c>
      <c r="AI66" s="74">
        <f t="shared" si="315"/>
        <v>0</v>
      </c>
      <c r="AJ66" s="74">
        <f t="shared" si="315"/>
        <v>350.18181818181813</v>
      </c>
      <c r="AK66" s="74">
        <f t="shared" si="315"/>
        <v>29.181818181818183</v>
      </c>
      <c r="AL66" s="74"/>
      <c r="AM66" s="74">
        <f t="shared" ref="AM66:AO66" si="316">AM26*$E66</f>
        <v>0</v>
      </c>
      <c r="AN66" s="74">
        <f t="shared" si="316"/>
        <v>0</v>
      </c>
      <c r="AO66" s="74">
        <f t="shared" si="316"/>
        <v>0</v>
      </c>
      <c r="AP66" s="74"/>
      <c r="AQ66" s="74">
        <f t="shared" ref="AQ66:AS66" si="317">AQ26*$E66</f>
        <v>1024.9223946784923</v>
      </c>
      <c r="AR66" s="74">
        <f t="shared" si="317"/>
        <v>0</v>
      </c>
      <c r="AS66" s="74">
        <f t="shared" si="317"/>
        <v>135.23281596452327</v>
      </c>
      <c r="AT66" s="77"/>
      <c r="AU66" s="74">
        <f t="shared" ref="AU66:AV66" si="318">AU26*$E66</f>
        <v>2013.5454545454545</v>
      </c>
      <c r="AV66" s="74">
        <f t="shared" si="318"/>
        <v>554.4545454545455</v>
      </c>
      <c r="AW66" s="77"/>
      <c r="AX66" s="74">
        <f t="shared" ref="AX66:AY66" si="319">AX26*$E66</f>
        <v>321</v>
      </c>
      <c r="AY66" s="74">
        <f t="shared" si="319"/>
        <v>2247</v>
      </c>
      <c r="AZ66" s="74"/>
      <c r="BA66" s="74">
        <f t="shared" ref="BA66:BB66" si="320">BA26*$E66</f>
        <v>160.5</v>
      </c>
      <c r="BB66" s="74">
        <f t="shared" si="320"/>
        <v>2407.5</v>
      </c>
      <c r="BC66" s="77"/>
      <c r="BD66" s="74">
        <f t="shared" ref="BD66:BH66" si="321">BD26*$E66</f>
        <v>2114.8235294117644</v>
      </c>
      <c r="BE66" s="74">
        <f t="shared" si="321"/>
        <v>604.23529411764707</v>
      </c>
      <c r="BF66" s="74">
        <f t="shared" si="321"/>
        <v>755.2941176470589</v>
      </c>
      <c r="BG66" s="74">
        <f t="shared" si="321"/>
        <v>453.1764705882353</v>
      </c>
      <c r="BH66" s="74">
        <f t="shared" si="321"/>
        <v>453.1764705882353</v>
      </c>
      <c r="BI66" s="77"/>
      <c r="BK66" s="77"/>
      <c r="BL66" s="74">
        <f t="shared" ref="BL66:BO66" si="322">BL26*$E66</f>
        <v>0</v>
      </c>
      <c r="BM66" s="74">
        <f t="shared" si="322"/>
        <v>642</v>
      </c>
      <c r="BN66" s="74">
        <f t="shared" si="322"/>
        <v>1459.0909090909092</v>
      </c>
      <c r="BO66" s="74">
        <f t="shared" si="322"/>
        <v>466.90909090909093</v>
      </c>
      <c r="BP66" s="77"/>
      <c r="BQ66" s="74">
        <f t="shared" ref="BQ66:BR66" si="323">BQ26*$E66</f>
        <v>175.09090909090907</v>
      </c>
      <c r="BR66" s="74">
        <f t="shared" si="323"/>
        <v>2392.909090909091</v>
      </c>
      <c r="BS66" s="77">
        <v>0</v>
      </c>
      <c r="BT66" s="74">
        <f t="shared" ref="BT66:BW66" si="324">BT26*$E66</f>
        <v>0</v>
      </c>
      <c r="BU66" s="74">
        <f t="shared" si="324"/>
        <v>2276.181818181818</v>
      </c>
      <c r="BV66" s="74">
        <f t="shared" si="324"/>
        <v>58.363636363636367</v>
      </c>
      <c r="BW66" s="74">
        <f t="shared" si="324"/>
        <v>58.363636363636367</v>
      </c>
      <c r="BX66" s="77">
        <v>0</v>
      </c>
      <c r="BY66" s="74">
        <f t="shared" ref="BY66:CB66" si="325">BY26*$E66</f>
        <v>29.18181818181818</v>
      </c>
      <c r="BZ66" s="74">
        <f t="shared" si="325"/>
        <v>0</v>
      </c>
      <c r="CA66" s="74">
        <f t="shared" si="325"/>
        <v>0</v>
      </c>
      <c r="CB66" s="74">
        <f t="shared" si="325"/>
        <v>145.90909090909091</v>
      </c>
      <c r="CC66" s="77"/>
      <c r="CD66" s="74">
        <f t="shared" ref="CD66:CG66" si="326">CD26*$E66</f>
        <v>2389.6666666666665</v>
      </c>
      <c r="CE66" s="74">
        <f t="shared" si="326"/>
        <v>178.33333333333334</v>
      </c>
      <c r="CF66" s="74">
        <f t="shared" si="326"/>
        <v>291.81818181818181</v>
      </c>
      <c r="CG66" s="74">
        <f t="shared" si="326"/>
        <v>0</v>
      </c>
      <c r="CH66" s="201"/>
    </row>
    <row r="67" spans="1:153" ht="20.25" customHeight="1" x14ac:dyDescent="0.4">
      <c r="A67" s="29" t="s">
        <v>126</v>
      </c>
      <c r="B67" s="77"/>
      <c r="C67" s="147">
        <f>VLOOKUP($A67,Sample!$B$2:$F$29,4)</f>
        <v>0.20055513944574171</v>
      </c>
      <c r="D67" s="138">
        <f>VLOOKUP($A67,Sample!$B$2:$F$29,5)</f>
        <v>3.3829529493077284E-2</v>
      </c>
      <c r="E67" s="138">
        <f>VLOOKUP($A67,Sample!$B$2:$F$29,2)</f>
        <v>4552</v>
      </c>
      <c r="F67" s="160">
        <f>E67*$K27</f>
        <v>28557.810526315789</v>
      </c>
      <c r="G67" s="77"/>
      <c r="H67" s="31">
        <f t="shared" si="310"/>
        <v>0.20055513944574171</v>
      </c>
      <c r="I67" s="31">
        <f>F67/SUM(F$17:F$27)</f>
        <v>0.20452274788507147</v>
      </c>
      <c r="J67" s="30"/>
      <c r="K67" s="32">
        <v>6.2736842105263158</v>
      </c>
      <c r="L67" s="77"/>
      <c r="M67" s="74">
        <f t="shared" si="311"/>
        <v>4216.5894736842101</v>
      </c>
      <c r="N67" s="74">
        <f t="shared" si="311"/>
        <v>335.41052631578947</v>
      </c>
      <c r="O67" s="77"/>
      <c r="P67" s="74">
        <f t="shared" ref="P67:T67" si="327">P27*$E67</f>
        <v>47.915789473684207</v>
      </c>
      <c r="Q67" s="74">
        <f t="shared" si="327"/>
        <v>47.915789473684207</v>
      </c>
      <c r="R67" s="74">
        <f t="shared" si="327"/>
        <v>0</v>
      </c>
      <c r="S67" s="74">
        <f t="shared" si="327"/>
        <v>95.831578947368413</v>
      </c>
      <c r="T67" s="74">
        <f t="shared" si="327"/>
        <v>47.915789473684207</v>
      </c>
      <c r="U67" s="77"/>
      <c r="V67" s="74">
        <f t="shared" ref="V67:Y67" si="328">V27*$E67</f>
        <v>2491.621052631579</v>
      </c>
      <c r="W67" s="74">
        <f t="shared" si="328"/>
        <v>47.915789473684207</v>
      </c>
      <c r="X67" s="74">
        <f t="shared" si="328"/>
        <v>0</v>
      </c>
      <c r="Y67" s="74">
        <f t="shared" si="328"/>
        <v>2012.4631578947367</v>
      </c>
      <c r="Z67" s="77"/>
      <c r="AA67" s="74">
        <f t="shared" ref="AA67:AD67" si="329">AA27*$E67</f>
        <v>0</v>
      </c>
      <c r="AB67" s="74">
        <f t="shared" si="329"/>
        <v>47.915789473684207</v>
      </c>
      <c r="AC67" s="74">
        <f t="shared" si="329"/>
        <v>0</v>
      </c>
      <c r="AD67" s="74">
        <f t="shared" si="329"/>
        <v>0</v>
      </c>
      <c r="AE67" s="74"/>
      <c r="AF67" s="74">
        <f t="shared" ref="AF67:AK67" si="330">AF27*$E67</f>
        <v>0</v>
      </c>
      <c r="AG67" s="74">
        <f t="shared" si="330"/>
        <v>0</v>
      </c>
      <c r="AH67" s="74">
        <f t="shared" si="330"/>
        <v>191.66315789473683</v>
      </c>
      <c r="AI67" s="74">
        <f t="shared" si="330"/>
        <v>0</v>
      </c>
      <c r="AJ67" s="74">
        <f t="shared" si="330"/>
        <v>1820.8</v>
      </c>
      <c r="AK67" s="74">
        <f t="shared" si="330"/>
        <v>0</v>
      </c>
      <c r="AL67" s="74"/>
      <c r="AM67" s="74">
        <f t="shared" ref="AM67:AO67" si="331">AM27*$E67</f>
        <v>0</v>
      </c>
      <c r="AN67" s="74">
        <f t="shared" si="331"/>
        <v>0</v>
      </c>
      <c r="AO67" s="74">
        <f t="shared" si="331"/>
        <v>0</v>
      </c>
      <c r="AP67" s="74"/>
      <c r="AQ67" s="74">
        <f t="shared" ref="AQ67:AS67" si="332">AQ27*$E67</f>
        <v>1826.2449760765548</v>
      </c>
      <c r="AR67" s="74">
        <f t="shared" si="332"/>
        <v>0</v>
      </c>
      <c r="AS67" s="74">
        <f t="shared" si="332"/>
        <v>137.21339712918657</v>
      </c>
      <c r="AT67" s="77"/>
      <c r="AU67" s="74">
        <f t="shared" ref="AU67:AV67" si="333">AU27*$E67</f>
        <v>3162.4421052631583</v>
      </c>
      <c r="AV67" s="74">
        <f t="shared" si="333"/>
        <v>1389.5578947368422</v>
      </c>
      <c r="AW67" s="77"/>
      <c r="AX67" s="74">
        <f t="shared" ref="AX67:AY67" si="334">AX27*$E67</f>
        <v>722.53968253968253</v>
      </c>
      <c r="AY67" s="74">
        <f t="shared" si="334"/>
        <v>3829.4603174603176</v>
      </c>
      <c r="AZ67" s="74"/>
      <c r="BA67" s="74">
        <f t="shared" ref="BA67:BB67" si="335">BA27*$E67</f>
        <v>590.07407407407402</v>
      </c>
      <c r="BB67" s="74">
        <f t="shared" si="335"/>
        <v>3961.9259259259256</v>
      </c>
      <c r="BC67" s="77"/>
      <c r="BD67" s="74">
        <f t="shared" ref="BD67:BH67" si="336">BD27*$E67</f>
        <v>2945.4117647058824</v>
      </c>
      <c r="BE67" s="74">
        <f t="shared" si="336"/>
        <v>803.2941176470589</v>
      </c>
      <c r="BF67" s="74">
        <f t="shared" si="336"/>
        <v>1071.0588235294117</v>
      </c>
      <c r="BG67" s="74">
        <f t="shared" si="336"/>
        <v>267.76470588235293</v>
      </c>
      <c r="BH67" s="74">
        <f t="shared" si="336"/>
        <v>0</v>
      </c>
      <c r="BI67" s="77"/>
      <c r="BK67" s="77"/>
      <c r="BL67" s="74">
        <f t="shared" ref="BL67:BO67" si="337">BL27*$E67</f>
        <v>0</v>
      </c>
      <c r="BM67" s="74">
        <f t="shared" si="337"/>
        <v>1293.7263157894736</v>
      </c>
      <c r="BN67" s="74">
        <f t="shared" si="337"/>
        <v>2779.1157894736843</v>
      </c>
      <c r="BO67" s="74">
        <f t="shared" si="337"/>
        <v>479.15789473684208</v>
      </c>
      <c r="BP67" s="77"/>
      <c r="BQ67" s="74">
        <f t="shared" ref="BQ67:BR67" si="338">BQ27*$E67</f>
        <v>431.2421052631579</v>
      </c>
      <c r="BR67" s="74">
        <f t="shared" si="338"/>
        <v>4120.757894736842</v>
      </c>
      <c r="BS67" s="77">
        <v>0</v>
      </c>
      <c r="BT67" s="74">
        <f t="shared" ref="BT67:BW67" si="339">BT27*$E67</f>
        <v>0</v>
      </c>
      <c r="BU67" s="74">
        <f t="shared" si="339"/>
        <v>4024.9263157894734</v>
      </c>
      <c r="BV67" s="74">
        <f t="shared" si="339"/>
        <v>0</v>
      </c>
      <c r="BW67" s="74">
        <f t="shared" si="339"/>
        <v>95.831578947368413</v>
      </c>
      <c r="BX67" s="77">
        <v>0</v>
      </c>
      <c r="BY67" s="74">
        <f t="shared" ref="BY67:CB67" si="340">BY27*$E67</f>
        <v>143.74736842105264</v>
      </c>
      <c r="BZ67" s="74">
        <f t="shared" si="340"/>
        <v>0</v>
      </c>
      <c r="CA67" s="74">
        <f t="shared" si="340"/>
        <v>0</v>
      </c>
      <c r="CB67" s="74">
        <f t="shared" si="340"/>
        <v>287.49473684210528</v>
      </c>
      <c r="CC67" s="77"/>
      <c r="CD67" s="74">
        <f t="shared" ref="CD67:CG67" si="341">CD27*$E67</f>
        <v>4391.3411764705879</v>
      </c>
      <c r="CE67" s="74">
        <f t="shared" si="341"/>
        <v>160.65882352941176</v>
      </c>
      <c r="CF67" s="74">
        <f t="shared" si="341"/>
        <v>431.2421052631579</v>
      </c>
      <c r="CG67" s="74">
        <f t="shared" si="341"/>
        <v>0</v>
      </c>
      <c r="CH67" s="201"/>
    </row>
    <row r="68" spans="1:153" s="22" customFormat="1" ht="7.5" customHeight="1" x14ac:dyDescent="0.4">
      <c r="A68" s="37"/>
      <c r="B68" s="77"/>
      <c r="C68" s="139"/>
      <c r="D68" s="139"/>
      <c r="E68" s="139"/>
      <c r="F68" s="161"/>
      <c r="G68" s="77"/>
      <c r="H68" s="43"/>
      <c r="I68" s="43"/>
      <c r="J68" s="38"/>
      <c r="K68" s="42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4"/>
      <c r="AF68" s="77"/>
      <c r="AG68" s="77"/>
      <c r="AH68" s="77"/>
      <c r="AI68" s="77"/>
      <c r="AJ68" s="77"/>
      <c r="AK68" s="77"/>
      <c r="AL68" s="74"/>
      <c r="AM68" s="77"/>
      <c r="AN68" s="77"/>
      <c r="AO68" s="77"/>
      <c r="AP68" s="74"/>
      <c r="AQ68" s="77"/>
      <c r="AR68" s="77"/>
      <c r="AS68" s="77"/>
      <c r="AT68" s="77"/>
      <c r="AU68" s="77"/>
      <c r="AV68" s="77"/>
      <c r="AW68" s="77"/>
      <c r="AX68" s="77"/>
      <c r="AY68" s="77"/>
      <c r="AZ68" s="74"/>
      <c r="BA68" s="77"/>
      <c r="BB68" s="77"/>
      <c r="BC68" s="77"/>
      <c r="BD68" s="77"/>
      <c r="BE68" s="77"/>
      <c r="BF68" s="77"/>
      <c r="BG68" s="77"/>
      <c r="BH68" s="77"/>
      <c r="BI68" s="77"/>
      <c r="BJ68" s="28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201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</row>
    <row r="69" spans="1:153" s="82" customFormat="1" ht="20.25" hidden="1" customHeight="1" x14ac:dyDescent="0.4">
      <c r="A69" s="49" t="s">
        <v>457</v>
      </c>
      <c r="B69" s="19"/>
      <c r="C69" s="140"/>
      <c r="D69" s="140"/>
      <c r="E69" s="140"/>
      <c r="F69" s="164"/>
      <c r="G69" s="19"/>
      <c r="H69" s="50">
        <v>0.50366327311245807</v>
      </c>
      <c r="I69" s="50">
        <v>0.50366327311245807</v>
      </c>
      <c r="J69" s="38"/>
      <c r="K69" s="51">
        <v>5.8151204277492949</v>
      </c>
      <c r="L69" s="19"/>
      <c r="M69" s="79">
        <v>44364.220589617747</v>
      </c>
      <c r="N69" s="79">
        <v>44364.220589617747</v>
      </c>
      <c r="O69" s="19"/>
      <c r="P69" s="79">
        <v>44364.220589617747</v>
      </c>
      <c r="Q69" s="79">
        <v>44364.220589617747</v>
      </c>
      <c r="R69" s="79">
        <v>44364.220589617747</v>
      </c>
      <c r="S69" s="79">
        <v>44364.220589617747</v>
      </c>
      <c r="T69" s="79">
        <v>44364.220589617747</v>
      </c>
      <c r="U69" s="19"/>
      <c r="V69" s="79">
        <v>44364.220589617747</v>
      </c>
      <c r="W69" s="79">
        <v>44364.220589617747</v>
      </c>
      <c r="X69" s="79">
        <v>44364.220589617747</v>
      </c>
      <c r="Y69" s="79">
        <v>44364.220589617747</v>
      </c>
      <c r="Z69" s="19"/>
      <c r="AA69" s="79">
        <v>44364.220589617747</v>
      </c>
      <c r="AB69" s="79">
        <v>44364.220589617747</v>
      </c>
      <c r="AC69" s="79">
        <v>44364.220589617747</v>
      </c>
      <c r="AD69" s="79">
        <v>44364.220589617747</v>
      </c>
      <c r="AE69" s="80"/>
      <c r="AF69" s="79">
        <v>44364.220589617747</v>
      </c>
      <c r="AG69" s="79">
        <v>44364.220589617747</v>
      </c>
      <c r="AH69" s="79">
        <v>44364.220589617747</v>
      </c>
      <c r="AI69" s="79">
        <v>44364.220589617747</v>
      </c>
      <c r="AJ69" s="79">
        <v>44364.220589617747</v>
      </c>
      <c r="AK69" s="79">
        <v>44364.220589617747</v>
      </c>
      <c r="AL69" s="80"/>
      <c r="AM69" s="79">
        <v>44364.220589617747</v>
      </c>
      <c r="AN69" s="79">
        <v>44364.220589617747</v>
      </c>
      <c r="AO69" s="79">
        <v>44364.220589617747</v>
      </c>
      <c r="AP69" s="80"/>
      <c r="AQ69" s="79">
        <v>44364.220589617747</v>
      </c>
      <c r="AR69" s="79">
        <v>44364.220589617747</v>
      </c>
      <c r="AS69" s="79">
        <v>44364.220589617747</v>
      </c>
      <c r="AT69" s="19"/>
      <c r="AU69" s="79">
        <v>44364.220589617747</v>
      </c>
      <c r="AV69" s="79">
        <v>44364.220589617747</v>
      </c>
      <c r="AW69" s="19"/>
      <c r="AX69" s="79">
        <v>44364.220589617747</v>
      </c>
      <c r="AY69" s="79">
        <v>44364.220589617747</v>
      </c>
      <c r="AZ69" s="80"/>
      <c r="BA69" s="79">
        <v>44364.220589617747</v>
      </c>
      <c r="BB69" s="79">
        <v>44364.220589617747</v>
      </c>
      <c r="BC69" s="19"/>
      <c r="BD69" s="79">
        <v>44364.220589617747</v>
      </c>
      <c r="BE69" s="79">
        <v>44364.220589617747</v>
      </c>
      <c r="BF69" s="79">
        <v>44364.220589617747</v>
      </c>
      <c r="BG69" s="79">
        <v>44364.220589617747</v>
      </c>
      <c r="BH69" s="79">
        <v>44364.220589617747</v>
      </c>
      <c r="BI69" s="19"/>
      <c r="BJ69" s="28"/>
      <c r="BK69" s="19"/>
      <c r="BL69" s="79">
        <v>44364.220589617747</v>
      </c>
      <c r="BM69" s="79">
        <v>44364.220589617747</v>
      </c>
      <c r="BN69" s="79">
        <v>44364.220589617747</v>
      </c>
      <c r="BO69" s="79">
        <v>44364.220589617747</v>
      </c>
      <c r="BP69" s="19"/>
      <c r="BQ69" s="79">
        <v>44364.220589617747</v>
      </c>
      <c r="BR69" s="79">
        <v>44364.220589617747</v>
      </c>
      <c r="BS69" s="19">
        <v>0</v>
      </c>
      <c r="BT69" s="79">
        <v>44364.220589617747</v>
      </c>
      <c r="BU69" s="79">
        <v>44364.220589617747</v>
      </c>
      <c r="BV69" s="79">
        <v>44364.220589617747</v>
      </c>
      <c r="BW69" s="79">
        <v>44364.220589617747</v>
      </c>
      <c r="BX69" s="19">
        <v>0</v>
      </c>
      <c r="BY69" s="79">
        <v>44364.220589617747</v>
      </c>
      <c r="BZ69" s="79">
        <v>44364.220589617747</v>
      </c>
      <c r="CA69" s="79">
        <v>44364.220589617747</v>
      </c>
      <c r="CB69" s="79">
        <v>44364.220589617747</v>
      </c>
      <c r="CC69" s="19"/>
      <c r="CD69" s="79">
        <v>44364.220589617747</v>
      </c>
      <c r="CE69" s="79">
        <v>44364.220589617747</v>
      </c>
      <c r="CF69" s="79">
        <v>44364.220589617747</v>
      </c>
      <c r="CG69" s="79">
        <v>44364.220589617747</v>
      </c>
      <c r="CH69" s="189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</row>
    <row r="70" spans="1:153" s="82" customFormat="1" ht="20.25" hidden="1" customHeight="1" x14ac:dyDescent="0.4">
      <c r="A70" s="49" t="s">
        <v>469</v>
      </c>
      <c r="B70" s="19"/>
      <c r="C70" s="140"/>
      <c r="D70" s="140"/>
      <c r="E70" s="140"/>
      <c r="F70" s="164"/>
      <c r="G70" s="19"/>
      <c r="H70" s="50">
        <v>0.14463308421114576</v>
      </c>
      <c r="I70" s="50">
        <v>0.14463308421114576</v>
      </c>
      <c r="J70" s="38"/>
      <c r="K70" s="51">
        <v>6.1047298048075858</v>
      </c>
      <c r="L70" s="19"/>
      <c r="M70" s="79">
        <v>11232.301892777836</v>
      </c>
      <c r="N70" s="79">
        <v>11232.301892777836</v>
      </c>
      <c r="O70" s="19"/>
      <c r="P70" s="79">
        <v>11232.301892777836</v>
      </c>
      <c r="Q70" s="79">
        <v>11232.301892777836</v>
      </c>
      <c r="R70" s="79">
        <v>11232.301892777836</v>
      </c>
      <c r="S70" s="79">
        <v>11232.301892777836</v>
      </c>
      <c r="T70" s="79">
        <v>11232.301892777836</v>
      </c>
      <c r="U70" s="19"/>
      <c r="V70" s="79">
        <v>11232.301892777836</v>
      </c>
      <c r="W70" s="79">
        <v>11232.301892777836</v>
      </c>
      <c r="X70" s="79">
        <v>11232.301892777836</v>
      </c>
      <c r="Y70" s="79">
        <v>11232.301892777836</v>
      </c>
      <c r="Z70" s="19"/>
      <c r="AA70" s="79">
        <v>11232.301892777836</v>
      </c>
      <c r="AB70" s="79">
        <v>11232.301892777836</v>
      </c>
      <c r="AC70" s="79">
        <v>11232.301892777836</v>
      </c>
      <c r="AD70" s="79">
        <v>11232.301892777836</v>
      </c>
      <c r="AE70" s="80"/>
      <c r="AF70" s="79">
        <v>11232.301892777836</v>
      </c>
      <c r="AG70" s="79">
        <v>11232.301892777836</v>
      </c>
      <c r="AH70" s="79">
        <v>11232.301892777836</v>
      </c>
      <c r="AI70" s="79">
        <v>11232.301892777836</v>
      </c>
      <c r="AJ70" s="79">
        <v>11232.301892777836</v>
      </c>
      <c r="AK70" s="79">
        <v>11232.301892777836</v>
      </c>
      <c r="AL70" s="80"/>
      <c r="AM70" s="79">
        <v>11232.301892777836</v>
      </c>
      <c r="AN70" s="79">
        <v>11232.301892777836</v>
      </c>
      <c r="AO70" s="79">
        <v>11232.301892777836</v>
      </c>
      <c r="AP70" s="80"/>
      <c r="AQ70" s="79">
        <v>11232.301892777836</v>
      </c>
      <c r="AR70" s="79">
        <v>11232.301892777836</v>
      </c>
      <c r="AS70" s="79">
        <v>11232.301892777836</v>
      </c>
      <c r="AT70" s="19"/>
      <c r="AU70" s="79">
        <v>11232.301892777836</v>
      </c>
      <c r="AV70" s="79">
        <v>11232.301892777836</v>
      </c>
      <c r="AW70" s="19"/>
      <c r="AX70" s="79">
        <v>11232.301892777836</v>
      </c>
      <c r="AY70" s="79">
        <v>11232.301892777836</v>
      </c>
      <c r="AZ70" s="80"/>
      <c r="BA70" s="79">
        <v>11232.301892777836</v>
      </c>
      <c r="BB70" s="79">
        <v>11232.301892777836</v>
      </c>
      <c r="BC70" s="19"/>
      <c r="BD70" s="79">
        <v>11232.301892777836</v>
      </c>
      <c r="BE70" s="79">
        <v>11232.301892777836</v>
      </c>
      <c r="BF70" s="79">
        <v>11232.301892777836</v>
      </c>
      <c r="BG70" s="79">
        <v>11232.301892777836</v>
      </c>
      <c r="BH70" s="79">
        <v>11232.301892777836</v>
      </c>
      <c r="BI70" s="19"/>
      <c r="BJ70" s="28"/>
      <c r="BK70" s="19"/>
      <c r="BL70" s="79">
        <v>11232.301892777836</v>
      </c>
      <c r="BM70" s="79">
        <v>11232.301892777836</v>
      </c>
      <c r="BN70" s="79">
        <v>11232.301892777836</v>
      </c>
      <c r="BO70" s="79">
        <v>11232.301892777836</v>
      </c>
      <c r="BP70" s="19"/>
      <c r="BQ70" s="79">
        <v>11232.301892777836</v>
      </c>
      <c r="BR70" s="79">
        <v>11232.301892777836</v>
      </c>
      <c r="BS70" s="19">
        <v>0</v>
      </c>
      <c r="BT70" s="79">
        <v>11232.301892777836</v>
      </c>
      <c r="BU70" s="79">
        <v>11232.301892777836</v>
      </c>
      <c r="BV70" s="79">
        <v>11232.301892777836</v>
      </c>
      <c r="BW70" s="79">
        <v>11232.301892777836</v>
      </c>
      <c r="BX70" s="19">
        <v>0</v>
      </c>
      <c r="BY70" s="79">
        <v>11232.301892777836</v>
      </c>
      <c r="BZ70" s="79">
        <v>11232.301892777836</v>
      </c>
      <c r="CA70" s="79">
        <v>11232.301892777836</v>
      </c>
      <c r="CB70" s="79">
        <v>11232.301892777836</v>
      </c>
      <c r="CC70" s="19"/>
      <c r="CD70" s="79">
        <v>11232.301892777836</v>
      </c>
      <c r="CE70" s="79">
        <v>11232.301892777836</v>
      </c>
      <c r="CF70" s="79">
        <v>11232.301892777836</v>
      </c>
      <c r="CG70" s="79">
        <v>11232.301892777836</v>
      </c>
      <c r="CH70" s="189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</row>
    <row r="71" spans="1:153" s="82" customFormat="1" ht="20.25" hidden="1" customHeight="1" x14ac:dyDescent="0.4">
      <c r="A71" s="49" t="s">
        <v>459</v>
      </c>
      <c r="B71" s="19"/>
      <c r="C71" s="140"/>
      <c r="D71" s="140"/>
      <c r="E71" s="140"/>
      <c r="F71" s="164"/>
      <c r="G71" s="19"/>
      <c r="H71" s="50">
        <v>0.18075089742835285</v>
      </c>
      <c r="I71" s="50">
        <v>0.18075089742835285</v>
      </c>
      <c r="J71" s="38"/>
      <c r="K71" s="51">
        <v>4.8265291601136102</v>
      </c>
      <c r="L71" s="19"/>
      <c r="M71" s="79">
        <v>12306.889316296183</v>
      </c>
      <c r="N71" s="79">
        <v>12306.889316296183</v>
      </c>
      <c r="O71" s="19"/>
      <c r="P71" s="79">
        <v>12306.889316296183</v>
      </c>
      <c r="Q71" s="79">
        <v>12306.889316296183</v>
      </c>
      <c r="R71" s="79">
        <v>12306.889316296183</v>
      </c>
      <c r="S71" s="79">
        <v>12306.889316296183</v>
      </c>
      <c r="T71" s="79">
        <v>12306.889316296183</v>
      </c>
      <c r="U71" s="19"/>
      <c r="V71" s="79">
        <v>12306.889316296183</v>
      </c>
      <c r="W71" s="79">
        <v>12306.889316296183</v>
      </c>
      <c r="X71" s="79">
        <v>12306.889316296183</v>
      </c>
      <c r="Y71" s="79">
        <v>12306.889316296183</v>
      </c>
      <c r="Z71" s="19"/>
      <c r="AA71" s="79">
        <v>12306.889316296183</v>
      </c>
      <c r="AB71" s="79">
        <v>12306.889316296183</v>
      </c>
      <c r="AC71" s="79">
        <v>12306.889316296183</v>
      </c>
      <c r="AD71" s="79">
        <v>12306.889316296183</v>
      </c>
      <c r="AE71" s="80"/>
      <c r="AF71" s="79">
        <v>12306.889316296183</v>
      </c>
      <c r="AG71" s="79">
        <v>12306.889316296183</v>
      </c>
      <c r="AH71" s="79">
        <v>12306.889316296183</v>
      </c>
      <c r="AI71" s="79">
        <v>12306.889316296183</v>
      </c>
      <c r="AJ71" s="79">
        <v>12306.889316296183</v>
      </c>
      <c r="AK71" s="79">
        <v>12306.889316296183</v>
      </c>
      <c r="AL71" s="80"/>
      <c r="AM71" s="79">
        <v>12306.889316296183</v>
      </c>
      <c r="AN71" s="79">
        <v>12306.889316296183</v>
      </c>
      <c r="AO71" s="79">
        <v>12306.889316296183</v>
      </c>
      <c r="AP71" s="80"/>
      <c r="AQ71" s="79">
        <v>12306.889316296183</v>
      </c>
      <c r="AR71" s="79">
        <v>12306.889316296183</v>
      </c>
      <c r="AS71" s="79">
        <v>12306.889316296183</v>
      </c>
      <c r="AT71" s="19"/>
      <c r="AU71" s="79">
        <v>12306.889316296183</v>
      </c>
      <c r="AV71" s="79">
        <v>12306.889316296183</v>
      </c>
      <c r="AW71" s="19"/>
      <c r="AX71" s="79">
        <v>12306.889316296183</v>
      </c>
      <c r="AY71" s="79">
        <v>12306.889316296183</v>
      </c>
      <c r="AZ71" s="80"/>
      <c r="BA71" s="79">
        <v>12306.889316296183</v>
      </c>
      <c r="BB71" s="79">
        <v>12306.889316296183</v>
      </c>
      <c r="BC71" s="19"/>
      <c r="BD71" s="79">
        <v>12306.889316296183</v>
      </c>
      <c r="BE71" s="79">
        <v>12306.889316296183</v>
      </c>
      <c r="BF71" s="79">
        <v>12306.889316296183</v>
      </c>
      <c r="BG71" s="79">
        <v>12306.889316296183</v>
      </c>
      <c r="BH71" s="79">
        <v>12306.889316296183</v>
      </c>
      <c r="BI71" s="19"/>
      <c r="BJ71" s="28"/>
      <c r="BK71" s="19"/>
      <c r="BL71" s="79">
        <v>12306.889316296183</v>
      </c>
      <c r="BM71" s="79">
        <v>12306.889316296183</v>
      </c>
      <c r="BN71" s="79">
        <v>12306.889316296183</v>
      </c>
      <c r="BO71" s="79">
        <v>12306.889316296183</v>
      </c>
      <c r="BP71" s="19"/>
      <c r="BQ71" s="79">
        <v>12306.889316296183</v>
      </c>
      <c r="BR71" s="79">
        <v>12306.889316296183</v>
      </c>
      <c r="BS71" s="19">
        <v>0</v>
      </c>
      <c r="BT71" s="79">
        <v>12306.889316296183</v>
      </c>
      <c r="BU71" s="79">
        <v>12306.889316296183</v>
      </c>
      <c r="BV71" s="79">
        <v>12306.889316296183</v>
      </c>
      <c r="BW71" s="79">
        <v>12306.889316296183</v>
      </c>
      <c r="BX71" s="19">
        <v>0</v>
      </c>
      <c r="BY71" s="79">
        <v>12306.889316296183</v>
      </c>
      <c r="BZ71" s="79">
        <v>12306.889316296183</v>
      </c>
      <c r="CA71" s="79">
        <v>12306.889316296183</v>
      </c>
      <c r="CB71" s="79">
        <v>12306.889316296183</v>
      </c>
      <c r="CC71" s="19"/>
      <c r="CD71" s="79">
        <v>12306.889316296183</v>
      </c>
      <c r="CE71" s="79">
        <v>12306.889316296183</v>
      </c>
      <c r="CF71" s="79">
        <v>12306.889316296183</v>
      </c>
      <c r="CG71" s="79">
        <v>12306.889316296183</v>
      </c>
      <c r="CH71" s="189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</row>
    <row r="72" spans="1:153" s="82" customFormat="1" ht="20.25" hidden="1" customHeight="1" x14ac:dyDescent="0.4">
      <c r="A72" s="49" t="s">
        <v>470</v>
      </c>
      <c r="B72" s="19"/>
      <c r="C72" s="140"/>
      <c r="D72" s="140"/>
      <c r="E72" s="140"/>
      <c r="F72" s="164"/>
      <c r="G72" s="19"/>
      <c r="H72" s="50">
        <v>0.11795298063908669</v>
      </c>
      <c r="I72" s="50">
        <v>0.11795298063908669</v>
      </c>
      <c r="J72" s="38"/>
      <c r="K72" s="51">
        <v>6.1047020923049002</v>
      </c>
      <c r="L72" s="19"/>
      <c r="M72" s="79">
        <v>12005.988593407807</v>
      </c>
      <c r="N72" s="79">
        <v>12005.988593407807</v>
      </c>
      <c r="O72" s="19"/>
      <c r="P72" s="79">
        <v>12005.988593407807</v>
      </c>
      <c r="Q72" s="79">
        <v>12005.988593407807</v>
      </c>
      <c r="R72" s="79">
        <v>12005.988593407807</v>
      </c>
      <c r="S72" s="79">
        <v>12005.988593407807</v>
      </c>
      <c r="T72" s="79">
        <v>12005.988593407807</v>
      </c>
      <c r="U72" s="19"/>
      <c r="V72" s="79">
        <v>12005.988593407807</v>
      </c>
      <c r="W72" s="79">
        <v>12005.988593407807</v>
      </c>
      <c r="X72" s="79">
        <v>12005.988593407807</v>
      </c>
      <c r="Y72" s="79">
        <v>12005.988593407807</v>
      </c>
      <c r="Z72" s="19"/>
      <c r="AA72" s="79">
        <v>12005.988593407807</v>
      </c>
      <c r="AB72" s="79">
        <v>12005.988593407807</v>
      </c>
      <c r="AC72" s="79">
        <v>12005.988593407807</v>
      </c>
      <c r="AD72" s="79">
        <v>12005.988593407807</v>
      </c>
      <c r="AE72" s="80"/>
      <c r="AF72" s="79">
        <v>12005.988593407807</v>
      </c>
      <c r="AG72" s="79">
        <v>12005.988593407807</v>
      </c>
      <c r="AH72" s="79">
        <v>12005.988593407807</v>
      </c>
      <c r="AI72" s="79">
        <v>12005.988593407807</v>
      </c>
      <c r="AJ72" s="79">
        <v>12005.988593407807</v>
      </c>
      <c r="AK72" s="79">
        <v>12005.988593407807</v>
      </c>
      <c r="AL72" s="80"/>
      <c r="AM72" s="79">
        <v>12005.988593407807</v>
      </c>
      <c r="AN72" s="79">
        <v>12005.988593407807</v>
      </c>
      <c r="AO72" s="79">
        <v>12005.988593407807</v>
      </c>
      <c r="AP72" s="80"/>
      <c r="AQ72" s="79">
        <v>12005.988593407807</v>
      </c>
      <c r="AR72" s="79">
        <v>12005.988593407807</v>
      </c>
      <c r="AS72" s="79">
        <v>12005.988593407807</v>
      </c>
      <c r="AT72" s="19"/>
      <c r="AU72" s="79">
        <v>12005.988593407807</v>
      </c>
      <c r="AV72" s="79">
        <v>12005.988593407807</v>
      </c>
      <c r="AW72" s="19"/>
      <c r="AX72" s="79">
        <v>12005.988593407807</v>
      </c>
      <c r="AY72" s="79">
        <v>12005.988593407807</v>
      </c>
      <c r="AZ72" s="80"/>
      <c r="BA72" s="79">
        <v>12005.988593407807</v>
      </c>
      <c r="BB72" s="79">
        <v>12005.988593407807</v>
      </c>
      <c r="BC72" s="19"/>
      <c r="BD72" s="79">
        <v>12005.988593407807</v>
      </c>
      <c r="BE72" s="79">
        <v>12005.988593407807</v>
      </c>
      <c r="BF72" s="79">
        <v>12005.988593407807</v>
      </c>
      <c r="BG72" s="79">
        <v>12005.988593407807</v>
      </c>
      <c r="BH72" s="79">
        <v>12005.988593407807</v>
      </c>
      <c r="BI72" s="19"/>
      <c r="BJ72" s="28"/>
      <c r="BK72" s="19"/>
      <c r="BL72" s="79">
        <v>12005.988593407807</v>
      </c>
      <c r="BM72" s="79">
        <v>12005.988593407807</v>
      </c>
      <c r="BN72" s="79">
        <v>12005.988593407807</v>
      </c>
      <c r="BO72" s="79">
        <v>12005.988593407807</v>
      </c>
      <c r="BP72" s="19"/>
      <c r="BQ72" s="79">
        <v>12005.988593407807</v>
      </c>
      <c r="BR72" s="79">
        <v>12005.988593407807</v>
      </c>
      <c r="BS72" s="19">
        <v>0</v>
      </c>
      <c r="BT72" s="79">
        <v>12005.988593407807</v>
      </c>
      <c r="BU72" s="79">
        <v>12005.988593407807</v>
      </c>
      <c r="BV72" s="79">
        <v>12005.988593407807</v>
      </c>
      <c r="BW72" s="79">
        <v>12005.988593407807</v>
      </c>
      <c r="BX72" s="19">
        <v>0</v>
      </c>
      <c r="BY72" s="79">
        <v>12005.988593407807</v>
      </c>
      <c r="BZ72" s="79">
        <v>12005.988593407807</v>
      </c>
      <c r="CA72" s="79">
        <v>12005.988593407807</v>
      </c>
      <c r="CB72" s="79">
        <v>12005.988593407807</v>
      </c>
      <c r="CC72" s="19"/>
      <c r="CD72" s="79">
        <v>12005.988593407807</v>
      </c>
      <c r="CE72" s="79">
        <v>12005.988593407807</v>
      </c>
      <c r="CF72" s="79">
        <v>12005.988593407807</v>
      </c>
      <c r="CG72" s="79">
        <v>12005.988593407807</v>
      </c>
      <c r="CH72" s="189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</row>
    <row r="73" spans="1:153" s="82" customFormat="1" ht="20.25" hidden="1" customHeight="1" x14ac:dyDescent="0.4">
      <c r="A73" s="49" t="s">
        <v>471</v>
      </c>
      <c r="B73" s="19"/>
      <c r="C73" s="140"/>
      <c r="D73" s="140"/>
      <c r="E73" s="140"/>
      <c r="F73" s="164"/>
      <c r="G73" s="19"/>
      <c r="H73" s="50">
        <v>5.2999764608956626E-2</v>
      </c>
      <c r="I73" s="50">
        <v>5.2999764608956626E-2</v>
      </c>
      <c r="J73" s="38"/>
      <c r="K73" s="51">
        <v>6.2652427042623913</v>
      </c>
      <c r="L73" s="19"/>
      <c r="M73" s="79">
        <v>4620.7198211624436</v>
      </c>
      <c r="N73" s="79">
        <v>4620.7198211624436</v>
      </c>
      <c r="O73" s="19"/>
      <c r="P73" s="79">
        <v>4620.7198211624436</v>
      </c>
      <c r="Q73" s="79">
        <v>4620.7198211624436</v>
      </c>
      <c r="R73" s="79">
        <v>4620.7198211624436</v>
      </c>
      <c r="S73" s="79">
        <v>4620.7198211624436</v>
      </c>
      <c r="T73" s="79">
        <v>4620.7198211624436</v>
      </c>
      <c r="U73" s="19"/>
      <c r="V73" s="79">
        <v>4620.7198211624436</v>
      </c>
      <c r="W73" s="79">
        <v>4620.7198211624436</v>
      </c>
      <c r="X73" s="79">
        <v>4620.7198211624436</v>
      </c>
      <c r="Y73" s="79">
        <v>4620.7198211624436</v>
      </c>
      <c r="Z73" s="19"/>
      <c r="AA73" s="79">
        <v>4620.7198211624436</v>
      </c>
      <c r="AB73" s="79">
        <v>4620.7198211624436</v>
      </c>
      <c r="AC73" s="79">
        <v>4620.7198211624436</v>
      </c>
      <c r="AD73" s="79">
        <v>4620.7198211624436</v>
      </c>
      <c r="AE73" s="80"/>
      <c r="AF73" s="79">
        <v>4620.7198211624436</v>
      </c>
      <c r="AG73" s="79">
        <v>4620.7198211624436</v>
      </c>
      <c r="AH73" s="79">
        <v>4620.7198211624436</v>
      </c>
      <c r="AI73" s="79">
        <v>4620.7198211624436</v>
      </c>
      <c r="AJ73" s="79">
        <v>4620.7198211624436</v>
      </c>
      <c r="AK73" s="79">
        <v>4620.7198211624436</v>
      </c>
      <c r="AL73" s="80"/>
      <c r="AM73" s="79">
        <v>4620.7198211624436</v>
      </c>
      <c r="AN73" s="79">
        <v>4620.7198211624436</v>
      </c>
      <c r="AO73" s="79">
        <v>4620.7198211624436</v>
      </c>
      <c r="AP73" s="80"/>
      <c r="AQ73" s="79">
        <v>4620.7198211624436</v>
      </c>
      <c r="AR73" s="79">
        <v>4620.7198211624436</v>
      </c>
      <c r="AS73" s="79">
        <v>4620.7198211624436</v>
      </c>
      <c r="AT73" s="19"/>
      <c r="AU73" s="79">
        <v>4620.7198211624436</v>
      </c>
      <c r="AV73" s="79">
        <v>4620.7198211624436</v>
      </c>
      <c r="AW73" s="19"/>
      <c r="AX73" s="79">
        <v>4620.7198211624436</v>
      </c>
      <c r="AY73" s="79">
        <v>4620.7198211624436</v>
      </c>
      <c r="AZ73" s="80"/>
      <c r="BA73" s="79">
        <v>4620.7198211624436</v>
      </c>
      <c r="BB73" s="79">
        <v>4620.7198211624436</v>
      </c>
      <c r="BC73" s="19"/>
      <c r="BD73" s="79">
        <v>4620.7198211624436</v>
      </c>
      <c r="BE73" s="79">
        <v>4620.7198211624436</v>
      </c>
      <c r="BF73" s="79">
        <v>4620.7198211624436</v>
      </c>
      <c r="BG73" s="79">
        <v>4620.7198211624436</v>
      </c>
      <c r="BH73" s="79">
        <v>4620.7198211624436</v>
      </c>
      <c r="BI73" s="19"/>
      <c r="BJ73" s="28"/>
      <c r="BK73" s="19"/>
      <c r="BL73" s="79">
        <v>4620.7198211624436</v>
      </c>
      <c r="BM73" s="79">
        <v>4620.7198211624436</v>
      </c>
      <c r="BN73" s="79">
        <v>4620.7198211624436</v>
      </c>
      <c r="BO73" s="79">
        <v>4620.7198211624436</v>
      </c>
      <c r="BP73" s="19"/>
      <c r="BQ73" s="79">
        <v>4620.7198211624436</v>
      </c>
      <c r="BR73" s="79">
        <v>4620.7198211624436</v>
      </c>
      <c r="BS73" s="19">
        <v>0</v>
      </c>
      <c r="BT73" s="79">
        <v>4620.7198211624436</v>
      </c>
      <c r="BU73" s="79">
        <v>4620.7198211624436</v>
      </c>
      <c r="BV73" s="79">
        <v>4620.7198211624436</v>
      </c>
      <c r="BW73" s="79">
        <v>4620.7198211624436</v>
      </c>
      <c r="BX73" s="19">
        <v>0</v>
      </c>
      <c r="BY73" s="79">
        <v>4620.7198211624436</v>
      </c>
      <c r="BZ73" s="79">
        <v>4620.7198211624436</v>
      </c>
      <c r="CA73" s="79">
        <v>4620.7198211624436</v>
      </c>
      <c r="CB73" s="79">
        <v>4620.7198211624436</v>
      </c>
      <c r="CC73" s="19"/>
      <c r="CD73" s="79">
        <v>4620.7198211624436</v>
      </c>
      <c r="CE73" s="79">
        <v>4620.7198211624436</v>
      </c>
      <c r="CF73" s="79">
        <v>4620.7198211624436</v>
      </c>
      <c r="CG73" s="79">
        <v>4620.7198211624436</v>
      </c>
      <c r="CH73" s="189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</row>
    <row r="74" spans="1:153" s="21" customFormat="1" ht="7.5" hidden="1" customHeight="1" x14ac:dyDescent="0.4">
      <c r="A74" s="17"/>
      <c r="B74" s="19"/>
      <c r="C74" s="137"/>
      <c r="D74" s="137"/>
      <c r="E74" s="137"/>
      <c r="F74" s="165"/>
      <c r="G74" s="19"/>
      <c r="H74" s="58"/>
      <c r="I74" s="58"/>
      <c r="J74" s="57"/>
      <c r="K74" s="57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80"/>
      <c r="AF74" s="19"/>
      <c r="AG74" s="19"/>
      <c r="AH74" s="19"/>
      <c r="AI74" s="19"/>
      <c r="AJ74" s="19"/>
      <c r="AK74" s="19"/>
      <c r="AL74" s="80"/>
      <c r="AM74" s="19"/>
      <c r="AN74" s="19"/>
      <c r="AO74" s="19"/>
      <c r="AP74" s="80"/>
      <c r="AQ74" s="19"/>
      <c r="AR74" s="19"/>
      <c r="AS74" s="19"/>
      <c r="AT74" s="19"/>
      <c r="AU74" s="19"/>
      <c r="AV74" s="19"/>
      <c r="AW74" s="19"/>
      <c r="AX74" s="19"/>
      <c r="AY74" s="19"/>
      <c r="AZ74" s="80"/>
      <c r="BA74" s="19"/>
      <c r="BB74" s="19"/>
      <c r="BC74" s="19"/>
      <c r="BD74" s="19"/>
      <c r="BE74" s="19"/>
      <c r="BF74" s="19"/>
      <c r="BG74" s="19"/>
      <c r="BH74" s="19"/>
      <c r="BI74" s="19"/>
      <c r="BJ74" s="28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89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</row>
    <row r="75" spans="1:153" s="85" customFormat="1" ht="20.25" customHeight="1" x14ac:dyDescent="0.4">
      <c r="A75" s="59" t="s">
        <v>480</v>
      </c>
      <c r="B75" s="75"/>
      <c r="C75" s="141"/>
      <c r="D75" s="163"/>
      <c r="E75" s="141">
        <f>SUM(E44:E50)</f>
        <v>84813</v>
      </c>
      <c r="F75" s="163">
        <f>SUM(F44:F50)</f>
        <v>500744.22527130082</v>
      </c>
      <c r="G75" s="75"/>
      <c r="H75" s="60">
        <f>E75/E$39</f>
        <v>0.63031280423909575</v>
      </c>
      <c r="I75" s="60">
        <f>F75/F$39</f>
        <v>0.65089360849584466</v>
      </c>
      <c r="J75" s="38"/>
      <c r="K75" s="61">
        <f>SUM(K44*$C44,K45*$C45,K46*$C46,K47*$C47,K49*$C49,K50*$C50)</f>
        <v>5.904097547207396</v>
      </c>
      <c r="L75" s="75"/>
      <c r="M75" s="83">
        <f t="shared" ref="M75:N75" si="342">SUM(M44:M50)</f>
        <v>82479.417796360431</v>
      </c>
      <c r="N75" s="83">
        <f t="shared" si="342"/>
        <v>2333.5822036395589</v>
      </c>
      <c r="O75" s="75"/>
      <c r="P75" s="83">
        <f t="shared" ref="P75:T75" si="343">SUM(P44:P50)</f>
        <v>1682.3868612797883</v>
      </c>
      <c r="Q75" s="83">
        <f t="shared" si="343"/>
        <v>3990.1395893271365</v>
      </c>
      <c r="R75" s="83">
        <f t="shared" si="343"/>
        <v>6363.6732673839861</v>
      </c>
      <c r="S75" s="83">
        <f t="shared" si="343"/>
        <v>4711.2760836431089</v>
      </c>
      <c r="T75" s="83">
        <f t="shared" si="343"/>
        <v>1915.2424324323863</v>
      </c>
      <c r="U75" s="75"/>
      <c r="V75" s="83">
        <f t="shared" ref="V75:Y75" si="344">SUM(V44:V50)</f>
        <v>83300.816665611303</v>
      </c>
      <c r="W75" s="83">
        <f t="shared" si="344"/>
        <v>271.76288659793812</v>
      </c>
      <c r="X75" s="83">
        <f t="shared" si="344"/>
        <v>245.10679611650482</v>
      </c>
      <c r="Y75" s="83">
        <f t="shared" si="344"/>
        <v>995.31365167426191</v>
      </c>
      <c r="Z75" s="75"/>
      <c r="AA75" s="83">
        <f t="shared" ref="AA75:AD75" si="345">SUM(AA44:AA50)</f>
        <v>0</v>
      </c>
      <c r="AB75" s="83">
        <f t="shared" si="345"/>
        <v>0</v>
      </c>
      <c r="AC75" s="83">
        <f t="shared" si="345"/>
        <v>271.76288659793812</v>
      </c>
      <c r="AD75" s="83">
        <f t="shared" si="345"/>
        <v>0</v>
      </c>
      <c r="AE75" s="84"/>
      <c r="AF75" s="83">
        <f t="shared" ref="AF75:AK75" si="346">SUM(AF44:AF50)</f>
        <v>578.79611650485435</v>
      </c>
      <c r="AG75" s="83">
        <f t="shared" si="346"/>
        <v>0</v>
      </c>
      <c r="AH75" s="83">
        <f t="shared" si="346"/>
        <v>0</v>
      </c>
      <c r="AI75" s="83">
        <f t="shared" si="346"/>
        <v>0</v>
      </c>
      <c r="AJ75" s="83">
        <f t="shared" si="346"/>
        <v>416.51753516940755</v>
      </c>
      <c r="AK75" s="83">
        <f t="shared" si="346"/>
        <v>0</v>
      </c>
      <c r="AL75" s="84"/>
      <c r="AM75" s="83">
        <f t="shared" ref="AM75:AO75" si="347">SUM(AM44:AM50)</f>
        <v>0</v>
      </c>
      <c r="AN75" s="83">
        <f t="shared" si="347"/>
        <v>245.10679611650482</v>
      </c>
      <c r="AO75" s="83">
        <f t="shared" si="347"/>
        <v>0</v>
      </c>
      <c r="AP75" s="84"/>
      <c r="AQ75" s="83">
        <f t="shared" ref="AQ75:AS75" si="348">SUM(AQ44:AQ50)</f>
        <v>468.69229245096091</v>
      </c>
      <c r="AR75" s="83">
        <f t="shared" si="348"/>
        <v>0</v>
      </c>
      <c r="AS75" s="83">
        <f t="shared" si="348"/>
        <v>771.72815533980577</v>
      </c>
      <c r="AT75" s="75"/>
      <c r="AU75" s="83">
        <f t="shared" ref="AU75:AV75" si="349">SUM(AU44:AU50)</f>
        <v>64876.352022111249</v>
      </c>
      <c r="AV75" s="83">
        <f t="shared" si="349"/>
        <v>19936.647977888744</v>
      </c>
      <c r="AW75" s="75"/>
      <c r="AX75" s="83">
        <f t="shared" ref="AX75:AY75" si="350">SUM(AX44:AX50)</f>
        <v>36172.072787832039</v>
      </c>
      <c r="AY75" s="83">
        <f t="shared" si="350"/>
        <v>48640.927212167953</v>
      </c>
      <c r="AZ75" s="84"/>
      <c r="BA75" s="83">
        <f t="shared" ref="BA75:BB75" si="351">SUM(BA44:BA50)</f>
        <v>38864.817665450028</v>
      </c>
      <c r="BB75" s="83">
        <f t="shared" si="351"/>
        <v>45948.18233454998</v>
      </c>
      <c r="BC75" s="75"/>
      <c r="BD75" s="83">
        <f t="shared" ref="BD75:BH75" si="352">SUM(BD44:BD50)</f>
        <v>58500.347802197801</v>
      </c>
      <c r="BE75" s="83">
        <f t="shared" si="352"/>
        <v>26190.474450549453</v>
      </c>
      <c r="BF75" s="83">
        <f t="shared" si="352"/>
        <v>8179.5054945054944</v>
      </c>
      <c r="BG75" s="83">
        <f t="shared" si="352"/>
        <v>8288.6170329670331</v>
      </c>
      <c r="BH75" s="83">
        <f t="shared" si="352"/>
        <v>4251.2241758241762</v>
      </c>
      <c r="BI75" s="75"/>
      <c r="BJ75" s="28"/>
      <c r="BK75" s="75"/>
      <c r="BL75" s="83">
        <f t="shared" ref="BL75:BO75" si="353">SUM(BL44:BL50)</f>
        <v>0</v>
      </c>
      <c r="BM75" s="83">
        <f t="shared" si="353"/>
        <v>35927.677014360816</v>
      </c>
      <c r="BN75" s="83">
        <f t="shared" si="353"/>
        <v>44011.778312725466</v>
      </c>
      <c r="BO75" s="83">
        <f t="shared" si="353"/>
        <v>4873.544672913732</v>
      </c>
      <c r="BP75" s="75"/>
      <c r="BQ75" s="83">
        <f t="shared" ref="BQ75:BR75" si="354">SUM(BQ44:BQ50)</f>
        <v>7492.2057235628617</v>
      </c>
      <c r="BR75" s="83">
        <f t="shared" si="354"/>
        <v>77320.79427643714</v>
      </c>
      <c r="BS75" s="75">
        <v>0</v>
      </c>
      <c r="BT75" s="83">
        <f t="shared" ref="BT75:BW75" si="355">SUM(BT44:BT50)</f>
        <v>67.061224489795919</v>
      </c>
      <c r="BU75" s="83">
        <f t="shared" si="355"/>
        <v>75910.450916091664</v>
      </c>
      <c r="BV75" s="83">
        <f t="shared" si="355"/>
        <v>647.87528775898306</v>
      </c>
      <c r="BW75" s="83">
        <f t="shared" si="355"/>
        <v>695.40684809669187</v>
      </c>
      <c r="BX75" s="75">
        <v>0</v>
      </c>
      <c r="BY75" s="83">
        <f t="shared" ref="BY75:CB75" si="356">SUM(BY44:BY50)</f>
        <v>234.02892394822004</v>
      </c>
      <c r="BZ75" s="83">
        <f t="shared" si="356"/>
        <v>3260.5088092494848</v>
      </c>
      <c r="CA75" s="83">
        <f t="shared" si="356"/>
        <v>148.76423096576391</v>
      </c>
      <c r="CB75" s="83">
        <f t="shared" si="356"/>
        <v>3848.9037593993917</v>
      </c>
      <c r="CC75" s="75"/>
      <c r="CD75" s="83">
        <f t="shared" ref="CD75:CG75" si="357">SUM(CD44:CD50)</f>
        <v>84376.252747252744</v>
      </c>
      <c r="CE75" s="83">
        <f t="shared" si="357"/>
        <v>436.74725274725279</v>
      </c>
      <c r="CF75" s="83">
        <f t="shared" si="357"/>
        <v>192.93203883495144</v>
      </c>
      <c r="CG75" s="83">
        <f t="shared" si="357"/>
        <v>192.93203883495144</v>
      </c>
      <c r="CH75" s="200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</row>
    <row r="76" spans="1:153" s="85" customFormat="1" ht="20.25" customHeight="1" x14ac:dyDescent="0.4">
      <c r="A76" s="59" t="s">
        <v>459</v>
      </c>
      <c r="B76" s="75"/>
      <c r="C76" s="141"/>
      <c r="D76" s="163"/>
      <c r="E76" s="141">
        <f>SUM(E52:E55)</f>
        <v>27047</v>
      </c>
      <c r="F76" s="163">
        <f>SUM(F52:F55)</f>
        <v>128942.39791695947</v>
      </c>
      <c r="G76" s="75"/>
      <c r="H76" s="60">
        <f t="shared" ref="H76:I77" si="358">E76/E$39</f>
        <v>0.20100775136187637</v>
      </c>
      <c r="I76" s="60">
        <f t="shared" si="358"/>
        <v>0.16760609195803539</v>
      </c>
      <c r="J76" s="38"/>
      <c r="K76" s="61">
        <f>SUM(K52*$C52,K53*$C53,K54*$C54,K55*$C55)</f>
        <v>4.7673456544888335</v>
      </c>
      <c r="L76" s="75"/>
      <c r="M76" s="83">
        <f t="shared" ref="M76:N76" si="359">SUM(M52:M55)</f>
        <v>25620.579598339875</v>
      </c>
      <c r="N76" s="83">
        <f t="shared" si="359"/>
        <v>1426.4204016601204</v>
      </c>
      <c r="O76" s="75"/>
      <c r="P76" s="83">
        <f t="shared" ref="P76:T76" si="360">SUM(P52:P55)</f>
        <v>3151.0414459912276</v>
      </c>
      <c r="Q76" s="83">
        <f t="shared" si="360"/>
        <v>1701.0887210810386</v>
      </c>
      <c r="R76" s="83">
        <f t="shared" si="360"/>
        <v>1041.6030010318734</v>
      </c>
      <c r="S76" s="83">
        <f t="shared" si="360"/>
        <v>1401.34090425768</v>
      </c>
      <c r="T76" s="83">
        <f t="shared" si="360"/>
        <v>879.68703183520608</v>
      </c>
      <c r="U76" s="75"/>
      <c r="V76" s="83">
        <f t="shared" ref="V76:Y76" si="361">SUM(V52:V55)</f>
        <v>13404.981573754909</v>
      </c>
      <c r="W76" s="83">
        <f t="shared" si="361"/>
        <v>8635.7024721813341</v>
      </c>
      <c r="X76" s="83">
        <f t="shared" si="361"/>
        <v>1579.5370653063692</v>
      </c>
      <c r="Y76" s="83">
        <f t="shared" si="361"/>
        <v>3426.7788887573879</v>
      </c>
      <c r="Z76" s="75"/>
      <c r="AA76" s="83">
        <f t="shared" ref="AA76:AD76" si="362">SUM(AA52:AA55)</f>
        <v>377.04081632653055</v>
      </c>
      <c r="AB76" s="83">
        <f t="shared" si="362"/>
        <v>1317.4845554930926</v>
      </c>
      <c r="AC76" s="83">
        <f t="shared" si="362"/>
        <v>3150.2743507334067</v>
      </c>
      <c r="AD76" s="83">
        <f t="shared" si="362"/>
        <v>3790.9027496283034</v>
      </c>
      <c r="AE76" s="84"/>
      <c r="AF76" s="83">
        <f t="shared" ref="AF76:AK76" si="363">SUM(AF52:AF55)</f>
        <v>2821.5040760233051</v>
      </c>
      <c r="AG76" s="83">
        <f t="shared" si="363"/>
        <v>0</v>
      </c>
      <c r="AH76" s="83">
        <f t="shared" si="363"/>
        <v>534.09503745318352</v>
      </c>
      <c r="AI76" s="83">
        <f t="shared" si="363"/>
        <v>71.17977528089888</v>
      </c>
      <c r="AJ76" s="83">
        <f t="shared" si="363"/>
        <v>0</v>
      </c>
      <c r="AK76" s="83">
        <f t="shared" si="363"/>
        <v>0</v>
      </c>
      <c r="AL76" s="84"/>
      <c r="AM76" s="83">
        <f t="shared" ref="AM76:AO76" si="364">SUM(AM52:AM55)</f>
        <v>0</v>
      </c>
      <c r="AN76" s="83">
        <f t="shared" si="364"/>
        <v>1412.1412319730357</v>
      </c>
      <c r="AO76" s="83">
        <f t="shared" si="364"/>
        <v>167.39583333333331</v>
      </c>
      <c r="AP76" s="84"/>
      <c r="AQ76" s="83">
        <f t="shared" ref="AQ76:AS76" si="365">SUM(AQ52:AQ55)</f>
        <v>12019.140135684574</v>
      </c>
      <c r="AR76" s="83">
        <f t="shared" si="365"/>
        <v>432.86637121123078</v>
      </c>
      <c r="AS76" s="83">
        <f t="shared" si="365"/>
        <v>57.322035508632617</v>
      </c>
      <c r="AT76" s="75"/>
      <c r="AU76" s="83">
        <f t="shared" ref="AU76:AV76" si="366">SUM(AU52:AU55)</f>
        <v>21860.337883531451</v>
      </c>
      <c r="AV76" s="83">
        <f t="shared" si="366"/>
        <v>5186.6621164685512</v>
      </c>
      <c r="AW76" s="75"/>
      <c r="AX76" s="83">
        <f t="shared" ref="AX76:AY76" si="367">SUM(AX52:AX55)</f>
        <v>19975.850157220648</v>
      </c>
      <c r="AY76" s="83">
        <f t="shared" si="367"/>
        <v>7071.1498427793549</v>
      </c>
      <c r="AZ76" s="84"/>
      <c r="BA76" s="83">
        <f t="shared" ref="BA76:BB76" si="368">SUM(BA52:BA55)</f>
        <v>17976.325528661077</v>
      </c>
      <c r="BB76" s="83">
        <f t="shared" si="368"/>
        <v>9070.6744713389235</v>
      </c>
      <c r="BC76" s="75"/>
      <c r="BD76" s="83">
        <f t="shared" ref="BD76:BH76" si="369">SUM(BD52:BD55)</f>
        <v>20566.333864965443</v>
      </c>
      <c r="BE76" s="83">
        <f t="shared" si="369"/>
        <v>4935.9287612971821</v>
      </c>
      <c r="BF76" s="83">
        <f t="shared" si="369"/>
        <v>2147.5555555555557</v>
      </c>
      <c r="BG76" s="83">
        <f t="shared" si="369"/>
        <v>777.8947368421052</v>
      </c>
      <c r="BH76" s="83">
        <f t="shared" si="369"/>
        <v>388.9473684210526</v>
      </c>
      <c r="BI76" s="75"/>
      <c r="BJ76" s="28"/>
      <c r="BK76" s="75"/>
      <c r="BL76" s="83">
        <f t="shared" ref="BL76:BO76" si="370">SUM(BL52:BL55)</f>
        <v>0</v>
      </c>
      <c r="BM76" s="83">
        <f t="shared" si="370"/>
        <v>7105.5667395265464</v>
      </c>
      <c r="BN76" s="83">
        <f t="shared" si="370"/>
        <v>16199.699103336514</v>
      </c>
      <c r="BO76" s="83">
        <f t="shared" si="370"/>
        <v>3741.7341571369398</v>
      </c>
      <c r="BP76" s="75"/>
      <c r="BQ76" s="83">
        <f t="shared" ref="BQ76:BR76" si="371">SUM(BQ52:BQ55)</f>
        <v>3384.9524738764662</v>
      </c>
      <c r="BR76" s="83">
        <f t="shared" si="371"/>
        <v>23662.047526123533</v>
      </c>
      <c r="BS76" s="75">
        <v>0</v>
      </c>
      <c r="BT76" s="83">
        <f t="shared" ref="BT76:BW76" si="372">SUM(BT52:BT55)</f>
        <v>0</v>
      </c>
      <c r="BU76" s="83">
        <f t="shared" si="372"/>
        <v>21933.947639820697</v>
      </c>
      <c r="BV76" s="83">
        <f t="shared" si="372"/>
        <v>1303.6641013146832</v>
      </c>
      <c r="BW76" s="83">
        <f t="shared" si="372"/>
        <v>424.43578498815253</v>
      </c>
      <c r="BX76" s="75">
        <v>0</v>
      </c>
      <c r="BY76" s="83">
        <f t="shared" ref="BY76:CB76" si="373">SUM(BY52:BY55)</f>
        <v>167.39583333333331</v>
      </c>
      <c r="BZ76" s="83">
        <f t="shared" si="373"/>
        <v>139.53659143976546</v>
      </c>
      <c r="CA76" s="83">
        <f t="shared" si="373"/>
        <v>349.02762172284639</v>
      </c>
      <c r="CB76" s="83">
        <f t="shared" si="373"/>
        <v>2728.9924273805204</v>
      </c>
      <c r="CC76" s="75"/>
      <c r="CD76" s="83">
        <f t="shared" ref="CD76:CG76" si="374">SUM(CD52:CD55)</f>
        <v>26672.166022728503</v>
      </c>
      <c r="CE76" s="83">
        <f t="shared" si="374"/>
        <v>374.83397727149554</v>
      </c>
      <c r="CF76" s="83">
        <f t="shared" si="374"/>
        <v>292.69646971691901</v>
      </c>
      <c r="CG76" s="83">
        <f t="shared" si="374"/>
        <v>14.235955056179774</v>
      </c>
      <c r="CH76" s="200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</row>
    <row r="77" spans="1:153" s="85" customFormat="1" ht="20.25" customHeight="1" x14ac:dyDescent="0.4">
      <c r="A77" s="59" t="s">
        <v>481</v>
      </c>
      <c r="B77" s="75"/>
      <c r="C77" s="141"/>
      <c r="D77" s="163"/>
      <c r="E77" s="141">
        <f>SUM(E57:E67)</f>
        <v>22697</v>
      </c>
      <c r="F77" s="163">
        <f>SUM(F57:F67)</f>
        <v>139631.46310924509</v>
      </c>
      <c r="G77" s="75"/>
      <c r="H77" s="60">
        <f t="shared" si="358"/>
        <v>0.16867944439902793</v>
      </c>
      <c r="I77" s="60">
        <f t="shared" si="358"/>
        <v>0.1815002995461201</v>
      </c>
      <c r="J77" s="38"/>
      <c r="K77" s="61">
        <f>SUM(K57*$C57,K58*$C58,K59*$C59,K60*$C60,K61*$C61,K62*$C62,K63*$C63,K64*$C64,K66*$C66,K67*$C67)</f>
        <v>6.1519788125851473</v>
      </c>
      <c r="L77" s="75"/>
      <c r="M77" s="83">
        <f t="shared" ref="M77:N77" si="375">SUM(M57:M67)</f>
        <v>20473.251589840205</v>
      </c>
      <c r="N77" s="83">
        <f t="shared" si="375"/>
        <v>2223.7484101597911</v>
      </c>
      <c r="O77" s="75"/>
      <c r="P77" s="83">
        <f t="shared" ref="P77:T77" si="376">SUM(P57:P67)</f>
        <v>1184.2946897768534</v>
      </c>
      <c r="Q77" s="83">
        <f t="shared" si="376"/>
        <v>6545.8097235140813</v>
      </c>
      <c r="R77" s="83">
        <f t="shared" si="376"/>
        <v>7598.9110114426994</v>
      </c>
      <c r="S77" s="83">
        <f t="shared" si="376"/>
        <v>8052.3572694055711</v>
      </c>
      <c r="T77" s="83">
        <f t="shared" si="376"/>
        <v>907.21193075960502</v>
      </c>
      <c r="U77" s="75"/>
      <c r="V77" s="83">
        <f t="shared" ref="V77:Y77" si="377">SUM(V57:V67)</f>
        <v>4440.7142482797444</v>
      </c>
      <c r="W77" s="83">
        <f t="shared" si="377"/>
        <v>1544.5647731755371</v>
      </c>
      <c r="X77" s="83">
        <f t="shared" si="377"/>
        <v>5810.3062957021593</v>
      </c>
      <c r="Y77" s="83">
        <f t="shared" si="377"/>
        <v>10901.414682842558</v>
      </c>
      <c r="Z77" s="75"/>
      <c r="AA77" s="83">
        <f t="shared" ref="AA77:AD77" si="378">SUM(AA57:AA67)</f>
        <v>14</v>
      </c>
      <c r="AB77" s="83">
        <f t="shared" si="378"/>
        <v>442.57007081144394</v>
      </c>
      <c r="AC77" s="83">
        <f t="shared" si="378"/>
        <v>553.9984209034003</v>
      </c>
      <c r="AD77" s="83">
        <f t="shared" si="378"/>
        <v>533.9962814606929</v>
      </c>
      <c r="AE77" s="84"/>
      <c r="AF77" s="83">
        <f t="shared" ref="AF77:AK77" si="379">SUM(AF57:AF67)</f>
        <v>1670.3732518827985</v>
      </c>
      <c r="AG77" s="83">
        <f t="shared" si="379"/>
        <v>36.705882352941181</v>
      </c>
      <c r="AH77" s="83">
        <f t="shared" si="379"/>
        <v>5371.9735567719626</v>
      </c>
      <c r="AI77" s="83">
        <f t="shared" si="379"/>
        <v>0</v>
      </c>
      <c r="AJ77" s="83">
        <f t="shared" si="379"/>
        <v>3690.3307112874472</v>
      </c>
      <c r="AK77" s="83">
        <f t="shared" si="379"/>
        <v>132.03128054740958</v>
      </c>
      <c r="AL77" s="84"/>
      <c r="AM77" s="83">
        <f t="shared" ref="AM77:AO77" si="380">SUM(AM57:AM67)</f>
        <v>9.9885057471264371</v>
      </c>
      <c r="AN77" s="83">
        <f t="shared" si="380"/>
        <v>5790.3292842079063</v>
      </c>
      <c r="AO77" s="83">
        <f t="shared" si="380"/>
        <v>9.9885057471264371</v>
      </c>
      <c r="AP77" s="84"/>
      <c r="AQ77" s="83">
        <f t="shared" ref="AQ77:AS77" si="381">SUM(AQ57:AQ67)</f>
        <v>9566.0843610952907</v>
      </c>
      <c r="AR77" s="83">
        <f t="shared" si="381"/>
        <v>5490.6820912772519</v>
      </c>
      <c r="AS77" s="83">
        <f t="shared" si="381"/>
        <v>1609.9046672308148</v>
      </c>
      <c r="AT77" s="75"/>
      <c r="AU77" s="83">
        <f t="shared" ref="AU77:AV77" si="382">SUM(AU57:AU67)</f>
        <v>16208.084668353407</v>
      </c>
      <c r="AV77" s="83">
        <f t="shared" si="382"/>
        <v>6488.9153316465918</v>
      </c>
      <c r="AW77" s="75"/>
      <c r="AX77" s="83">
        <f t="shared" ref="AX77:AY77" si="383">SUM(AX57:AX67)</f>
        <v>8077.3552972655752</v>
      </c>
      <c r="AY77" s="83">
        <f t="shared" si="383"/>
        <v>14619.644702734426</v>
      </c>
      <c r="AZ77" s="84"/>
      <c r="BA77" s="83">
        <f t="shared" ref="BA77:BB77" si="384">SUM(BA57:BA67)</f>
        <v>8498.5036593580699</v>
      </c>
      <c r="BB77" s="83">
        <f t="shared" si="384"/>
        <v>14198.496340641928</v>
      </c>
      <c r="BC77" s="75"/>
      <c r="BD77" s="83">
        <f t="shared" ref="BD77:BH77" si="385">SUM(BD57:BD67)</f>
        <v>15185.638009049773</v>
      </c>
      <c r="BE77" s="83">
        <f t="shared" si="385"/>
        <v>3764.1864253393665</v>
      </c>
      <c r="BF77" s="83">
        <f t="shared" si="385"/>
        <v>3940.9533936651587</v>
      </c>
      <c r="BG77" s="83">
        <f t="shared" si="385"/>
        <v>2423.0276018099548</v>
      </c>
      <c r="BH77" s="83">
        <f t="shared" si="385"/>
        <v>4321.9552036199093</v>
      </c>
      <c r="BI77" s="75"/>
      <c r="BJ77" s="28"/>
      <c r="BK77" s="75"/>
      <c r="BL77" s="83">
        <f t="shared" ref="BL77:BO77" si="386">SUM(BL57:BL67)</f>
        <v>28</v>
      </c>
      <c r="BM77" s="83">
        <f t="shared" si="386"/>
        <v>6923.5379945946479</v>
      </c>
      <c r="BN77" s="83">
        <f t="shared" si="386"/>
        <v>13527.680586834713</v>
      </c>
      <c r="BO77" s="83">
        <f t="shared" si="386"/>
        <v>2217.7814185706388</v>
      </c>
      <c r="BP77" s="75"/>
      <c r="BQ77" s="83">
        <f t="shared" ref="BQ77:BR77" si="387">SUM(BQ57:BQ67)</f>
        <v>1677.7223548048873</v>
      </c>
      <c r="BR77" s="83">
        <f t="shared" si="387"/>
        <v>21019.27764519511</v>
      </c>
      <c r="BS77" s="75">
        <v>0</v>
      </c>
      <c r="BT77" s="83">
        <f t="shared" ref="BT77:BW77" si="388">SUM(BT57:BT67)</f>
        <v>14</v>
      </c>
      <c r="BU77" s="83">
        <f t="shared" si="388"/>
        <v>20535.111146679752</v>
      </c>
      <c r="BV77" s="83">
        <f t="shared" si="388"/>
        <v>87.83422459893049</v>
      </c>
      <c r="BW77" s="83">
        <f t="shared" si="388"/>
        <v>382.33227391642691</v>
      </c>
      <c r="BX77" s="75">
        <v>0</v>
      </c>
      <c r="BY77" s="83">
        <f t="shared" ref="BY77:CB77" si="389">SUM(BY57:BY67)</f>
        <v>305.43748438591831</v>
      </c>
      <c r="BZ77" s="83">
        <f t="shared" si="389"/>
        <v>271.42955353442824</v>
      </c>
      <c r="CA77" s="83">
        <f t="shared" si="389"/>
        <v>102.84946236559139</v>
      </c>
      <c r="CB77" s="83">
        <f t="shared" si="389"/>
        <v>998.00585451894949</v>
      </c>
      <c r="CC77" s="75"/>
      <c r="CD77" s="83">
        <f t="shared" ref="CD77:CG77" si="390">SUM(CD57:CD67)</f>
        <v>21657.456526239297</v>
      </c>
      <c r="CE77" s="83">
        <f t="shared" si="390"/>
        <v>1039.5434737607018</v>
      </c>
      <c r="CF77" s="83">
        <f t="shared" si="390"/>
        <v>1650.2067940934885</v>
      </c>
      <c r="CG77" s="83">
        <f t="shared" si="390"/>
        <v>84</v>
      </c>
      <c r="CH77" s="200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</row>
    <row r="78" spans="1:153" s="21" customFormat="1" ht="7.5" customHeight="1" x14ac:dyDescent="0.4">
      <c r="A78" s="17"/>
      <c r="B78" s="19"/>
      <c r="C78" s="137"/>
      <c r="D78" s="137"/>
      <c r="E78" s="137"/>
      <c r="F78" s="165"/>
      <c r="G78" s="19"/>
      <c r="H78" s="58"/>
      <c r="I78" s="58"/>
      <c r="J78" s="57"/>
      <c r="K78" s="4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80"/>
      <c r="AF78" s="19"/>
      <c r="AG78" s="19"/>
      <c r="AH78" s="19"/>
      <c r="AI78" s="19"/>
      <c r="AJ78" s="19"/>
      <c r="AK78" s="19"/>
      <c r="AL78" s="80"/>
      <c r="AM78" s="19"/>
      <c r="AN78" s="19"/>
      <c r="AO78" s="19"/>
      <c r="AP78" s="80"/>
      <c r="AQ78" s="19"/>
      <c r="AR78" s="19"/>
      <c r="AS78" s="19"/>
      <c r="AT78" s="19"/>
      <c r="AU78" s="19"/>
      <c r="AV78" s="19"/>
      <c r="AW78" s="19"/>
      <c r="AX78" s="19"/>
      <c r="AY78" s="19"/>
      <c r="AZ78" s="80"/>
      <c r="BA78" s="19"/>
      <c r="BB78" s="19"/>
      <c r="BC78" s="19"/>
      <c r="BD78" s="19"/>
      <c r="BE78" s="19"/>
      <c r="BF78" s="19"/>
      <c r="BG78" s="19"/>
      <c r="BH78" s="19"/>
      <c r="BI78" s="19"/>
      <c r="BJ78" s="28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89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</row>
    <row r="79" spans="1:153" s="87" customFormat="1" ht="20.25" customHeight="1" x14ac:dyDescent="0.4">
      <c r="A79" s="65" t="s">
        <v>472</v>
      </c>
      <c r="B79" s="19"/>
      <c r="C79" s="142"/>
      <c r="D79" s="142"/>
      <c r="E79" s="142">
        <f>SUM(E75:E77)</f>
        <v>134557</v>
      </c>
      <c r="F79" s="166">
        <f>SUM(F75:F77)</f>
        <v>769318.0862975053</v>
      </c>
      <c r="G79" s="19"/>
      <c r="H79" s="66">
        <v>1</v>
      </c>
      <c r="I79" s="66">
        <v>1</v>
      </c>
      <c r="J79" s="38"/>
      <c r="K79" s="67">
        <f>SUM(K44*$D44,K45*$D45,K46*$D46,K47*$D47,K49*$D49,K50*$D50,K52*$D52,K53*$D53,K54*$D54,K55*$D55,K57*$D57,K58*$D58,K59*$D59,K60*$D60,K61*$D61,K62*$D62,K63*$D63,K64*$D64,K66*$D66,K67*$D67)</f>
        <v>5.7174140795165282</v>
      </c>
      <c r="L79" s="19"/>
      <c r="M79" s="86">
        <f t="shared" ref="M79:N79" si="391">SUM(M75:M77)</f>
        <v>128573.24898454051</v>
      </c>
      <c r="N79" s="86">
        <f t="shared" si="391"/>
        <v>5983.7510154594702</v>
      </c>
      <c r="O79" s="19"/>
      <c r="P79" s="86">
        <f t="shared" ref="P79:T79" si="392">SUM(P75:P77)</f>
        <v>6017.7229970478693</v>
      </c>
      <c r="Q79" s="86">
        <f t="shared" si="392"/>
        <v>12237.038033922257</v>
      </c>
      <c r="R79" s="86">
        <f t="shared" si="392"/>
        <v>15004.187279858559</v>
      </c>
      <c r="S79" s="86">
        <f t="shared" si="392"/>
        <v>14164.97425730636</v>
      </c>
      <c r="T79" s="86">
        <f t="shared" si="392"/>
        <v>3702.1413950271972</v>
      </c>
      <c r="U79" s="19"/>
      <c r="V79" s="86">
        <f t="shared" ref="V79:Y79" si="393">SUM(V75:V77)</f>
        <v>101146.51248764596</v>
      </c>
      <c r="W79" s="86">
        <f t="shared" si="393"/>
        <v>10452.030131954809</v>
      </c>
      <c r="X79" s="86">
        <f t="shared" si="393"/>
        <v>7634.950157125033</v>
      </c>
      <c r="Y79" s="86">
        <f t="shared" si="393"/>
        <v>15323.507223274208</v>
      </c>
      <c r="Z79" s="19"/>
      <c r="AA79" s="86">
        <f t="shared" ref="AA79:AD79" si="394">SUM(AA75:AA77)</f>
        <v>391.04081632653055</v>
      </c>
      <c r="AB79" s="86">
        <f t="shared" si="394"/>
        <v>1760.0546263045364</v>
      </c>
      <c r="AC79" s="86">
        <f t="shared" si="394"/>
        <v>3976.0356582347449</v>
      </c>
      <c r="AD79" s="86">
        <f t="shared" si="394"/>
        <v>4324.8990310889967</v>
      </c>
      <c r="AE79" s="80"/>
      <c r="AF79" s="86">
        <f t="shared" ref="AF79:AK79" si="395">SUM(AF75:AF77)</f>
        <v>5070.6734444109579</v>
      </c>
      <c r="AG79" s="86">
        <f t="shared" si="395"/>
        <v>36.705882352941181</v>
      </c>
      <c r="AH79" s="86">
        <f t="shared" si="395"/>
        <v>5906.0685942251457</v>
      </c>
      <c r="AI79" s="86">
        <f t="shared" si="395"/>
        <v>71.17977528089888</v>
      </c>
      <c r="AJ79" s="86">
        <f t="shared" si="395"/>
        <v>4106.8482464568551</v>
      </c>
      <c r="AK79" s="86">
        <f t="shared" si="395"/>
        <v>132.03128054740958</v>
      </c>
      <c r="AL79" s="80"/>
      <c r="AM79" s="86">
        <f t="shared" ref="AM79:AO79" si="396">SUM(AM75:AM77)</f>
        <v>9.9885057471264371</v>
      </c>
      <c r="AN79" s="86">
        <f t="shared" si="396"/>
        <v>7447.577312297447</v>
      </c>
      <c r="AO79" s="86">
        <f t="shared" si="396"/>
        <v>177.38433908045974</v>
      </c>
      <c r="AP79" s="80"/>
      <c r="AQ79" s="86">
        <f t="shared" ref="AQ79:AS79" si="397">SUM(AQ75:AQ77)</f>
        <v>22053.916789230825</v>
      </c>
      <c r="AR79" s="86">
        <f t="shared" si="397"/>
        <v>5923.548462488483</v>
      </c>
      <c r="AS79" s="86">
        <f t="shared" si="397"/>
        <v>2438.9548580792534</v>
      </c>
      <c r="AT79" s="19"/>
      <c r="AU79" s="86">
        <f t="shared" ref="AU79:AV79" si="398">SUM(AU75:AU77)</f>
        <v>102944.77457399611</v>
      </c>
      <c r="AV79" s="86">
        <f t="shared" si="398"/>
        <v>31612.225426003886</v>
      </c>
      <c r="AW79" s="19"/>
      <c r="AX79" s="86">
        <f t="shared" ref="AX79:AY79" si="399">SUM(AX75:AX77)</f>
        <v>64225.278242318265</v>
      </c>
      <c r="AY79" s="86">
        <f t="shared" si="399"/>
        <v>70331.721757681735</v>
      </c>
      <c r="AZ79" s="80"/>
      <c r="BA79" s="86">
        <f t="shared" ref="BA79:BB79" si="400">SUM(BA75:BA77)</f>
        <v>65339.646853469181</v>
      </c>
      <c r="BB79" s="86">
        <f t="shared" si="400"/>
        <v>69217.353146530833</v>
      </c>
      <c r="BC79" s="19"/>
      <c r="BD79" s="86">
        <f t="shared" ref="BD79:BH79" si="401">SUM(BD75:BD77)</f>
        <v>94252.31967621301</v>
      </c>
      <c r="BE79" s="86">
        <f t="shared" si="401"/>
        <v>34890.589637186</v>
      </c>
      <c r="BF79" s="86">
        <f t="shared" si="401"/>
        <v>14268.014443726208</v>
      </c>
      <c r="BG79" s="86">
        <f t="shared" si="401"/>
        <v>11489.539371619092</v>
      </c>
      <c r="BH79" s="86">
        <f t="shared" si="401"/>
        <v>8962.1267478651389</v>
      </c>
      <c r="BI79" s="19"/>
      <c r="BJ79" s="28"/>
      <c r="BK79" s="19"/>
      <c r="BL79" s="86">
        <f t="shared" ref="BL79:BO79" si="402">SUM(BL75:BL77)</f>
        <v>28</v>
      </c>
      <c r="BM79" s="86">
        <f t="shared" si="402"/>
        <v>49956.781748482012</v>
      </c>
      <c r="BN79" s="86">
        <f t="shared" si="402"/>
        <v>73739.158002896686</v>
      </c>
      <c r="BO79" s="86">
        <f t="shared" si="402"/>
        <v>10833.060248621312</v>
      </c>
      <c r="BP79" s="19"/>
      <c r="BQ79" s="86">
        <f t="shared" ref="BQ79:BR79" si="403">SUM(BQ75:BQ77)</f>
        <v>12554.880552244216</v>
      </c>
      <c r="BR79" s="86">
        <f t="shared" si="403"/>
        <v>122002.11944775577</v>
      </c>
      <c r="BS79" s="19">
        <v>0</v>
      </c>
      <c r="BT79" s="86">
        <f t="shared" ref="BT79:BW79" si="404">SUM(BT75:BT77)</f>
        <v>81.061224489795919</v>
      </c>
      <c r="BU79" s="86">
        <f t="shared" si="404"/>
        <v>118379.50970259213</v>
      </c>
      <c r="BV79" s="86">
        <f t="shared" si="404"/>
        <v>2039.3736136725968</v>
      </c>
      <c r="BW79" s="86">
        <f t="shared" si="404"/>
        <v>1502.1749070012713</v>
      </c>
      <c r="BX79" s="19">
        <v>0</v>
      </c>
      <c r="BY79" s="86">
        <f t="shared" ref="BY79:CB79" si="405">SUM(BY75:BY77)</f>
        <v>706.86224166747161</v>
      </c>
      <c r="BZ79" s="86">
        <f t="shared" si="405"/>
        <v>3671.4749542236782</v>
      </c>
      <c r="CA79" s="86">
        <f t="shared" si="405"/>
        <v>600.64131505420175</v>
      </c>
      <c r="CB79" s="86">
        <f t="shared" si="405"/>
        <v>7575.9020412988611</v>
      </c>
      <c r="CC79" s="19"/>
      <c r="CD79" s="86">
        <f t="shared" ref="CD79:CG79" si="406">SUM(CD75:CD77)</f>
        <v>132705.87529622053</v>
      </c>
      <c r="CE79" s="86">
        <f t="shared" si="406"/>
        <v>1851.1247037794501</v>
      </c>
      <c r="CF79" s="86">
        <f t="shared" si="406"/>
        <v>2135.8353026453588</v>
      </c>
      <c r="CG79" s="86">
        <f t="shared" si="406"/>
        <v>291.16799389113123</v>
      </c>
      <c r="CH79" s="189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</row>
    <row r="80" spans="1:153" s="81" customFormat="1" ht="20.25" customHeight="1" x14ac:dyDescent="0.4">
      <c r="A80" s="37"/>
      <c r="B80" s="21"/>
      <c r="C80" s="137"/>
      <c r="D80" s="137"/>
      <c r="E80" s="137"/>
      <c r="F80" s="137"/>
      <c r="G80" s="189"/>
      <c r="H80" s="200"/>
      <c r="I80" s="200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>
        <f>Y77/Y79</f>
        <v>0.71141772728666675</v>
      </c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1"/>
      <c r="BE80" s="211"/>
      <c r="BF80" s="211"/>
      <c r="BG80" s="211"/>
      <c r="BH80" s="21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</row>
    <row r="81" spans="1:60" ht="20.25" customHeight="1" x14ac:dyDescent="0.4">
      <c r="A81" s="95" t="s">
        <v>548</v>
      </c>
      <c r="C81" s="143"/>
      <c r="D81" s="143"/>
      <c r="E81" s="143"/>
      <c r="F81" s="143"/>
      <c r="M81" s="71"/>
      <c r="AE81" s="72"/>
      <c r="AF81" s="72"/>
      <c r="AG81" s="72"/>
      <c r="AH81" s="72"/>
      <c r="AM81" s="72"/>
      <c r="AN81" s="72"/>
      <c r="AO81" s="72"/>
      <c r="AP81" s="72"/>
      <c r="AQ81" s="72"/>
      <c r="AR81" s="72"/>
      <c r="AS81" s="72"/>
      <c r="AT81" s="72"/>
      <c r="BD81" s="28"/>
      <c r="BE81" s="28"/>
      <c r="BF81" s="28"/>
      <c r="BG81" s="28"/>
      <c r="BH81" s="28"/>
    </row>
    <row r="82" spans="1:60" ht="20.25" customHeight="1" x14ac:dyDescent="0.4">
      <c r="A82" s="95" t="s">
        <v>550</v>
      </c>
      <c r="C82" s="143"/>
      <c r="D82" s="143"/>
      <c r="E82" s="143"/>
      <c r="F82" s="143"/>
      <c r="M82" s="71"/>
      <c r="AE82" s="72"/>
      <c r="AF82" s="72"/>
      <c r="AG82" s="72"/>
      <c r="AH82" s="72"/>
      <c r="AM82" s="72"/>
      <c r="AN82" s="72"/>
      <c r="AO82" s="72"/>
      <c r="AP82" s="72"/>
      <c r="AQ82" s="72"/>
      <c r="AR82" s="72"/>
      <c r="AS82" s="72"/>
      <c r="AT82" s="72"/>
      <c r="BD82" s="28"/>
      <c r="BE82" s="28"/>
      <c r="BF82" s="28"/>
      <c r="BG82" s="28"/>
      <c r="BH82" s="28"/>
    </row>
    <row r="83" spans="1:60" ht="20.25" customHeight="1" x14ac:dyDescent="0.4">
      <c r="A83" s="29"/>
      <c r="M83" s="71"/>
      <c r="AE83" s="72"/>
      <c r="AF83" s="72"/>
      <c r="AG83" s="72"/>
      <c r="AH83" s="72"/>
      <c r="AM83" s="72"/>
      <c r="AN83" s="72"/>
      <c r="AO83" s="72"/>
      <c r="AP83" s="72"/>
      <c r="AQ83" s="72"/>
      <c r="AR83" s="72"/>
      <c r="AS83" s="72"/>
      <c r="AT83" s="72"/>
      <c r="BD83" s="28"/>
      <c r="BE83" s="28"/>
      <c r="BF83" s="28"/>
      <c r="BG83" s="28"/>
      <c r="BH83" s="28"/>
    </row>
    <row r="84" spans="1:60" ht="20.25" customHeight="1" x14ac:dyDescent="0.4">
      <c r="A84" s="95" t="s">
        <v>646</v>
      </c>
      <c r="C84" s="143"/>
      <c r="D84" s="143"/>
      <c r="E84" s="143"/>
      <c r="F84" s="143"/>
      <c r="M84" s="71"/>
      <c r="AE84" s="72"/>
      <c r="AF84" s="72"/>
      <c r="AG84" s="72"/>
      <c r="AH84" s="72"/>
      <c r="AM84" s="72"/>
      <c r="AN84" s="72"/>
      <c r="AO84" s="72"/>
      <c r="AP84" s="72"/>
      <c r="AQ84" s="72"/>
      <c r="AR84" s="72"/>
      <c r="AS84" s="72"/>
      <c r="AT84" s="72"/>
      <c r="BD84" s="28"/>
      <c r="BE84" s="28"/>
      <c r="BF84" s="28"/>
      <c r="BG84" s="28"/>
      <c r="BH84" s="28"/>
    </row>
    <row r="85" spans="1:60" ht="20.25" customHeight="1" x14ac:dyDescent="0.4">
      <c r="A85" s="95" t="s">
        <v>549</v>
      </c>
      <c r="C85" s="143"/>
      <c r="D85" s="143"/>
      <c r="E85" s="143"/>
      <c r="F85" s="143"/>
      <c r="M85" s="71"/>
      <c r="AE85" s="72"/>
      <c r="AF85" s="72"/>
      <c r="AG85" s="72"/>
      <c r="AH85" s="72"/>
      <c r="AM85" s="72"/>
      <c r="AN85" s="72"/>
      <c r="AO85" s="72"/>
      <c r="AP85" s="72"/>
      <c r="AQ85" s="72"/>
      <c r="AR85" s="72"/>
      <c r="AS85" s="72"/>
      <c r="AT85" s="72"/>
      <c r="BD85" s="28"/>
      <c r="BE85" s="28"/>
      <c r="BF85" s="28"/>
      <c r="BG85" s="28"/>
      <c r="BH85" s="28"/>
    </row>
  </sheetData>
  <mergeCells count="34">
    <mergeCell ref="H1:I1"/>
    <mergeCell ref="H41:I41"/>
    <mergeCell ref="AQ41:AS41"/>
    <mergeCell ref="AU41:AV41"/>
    <mergeCell ref="CD41:CG41"/>
    <mergeCell ref="BA41:BB41"/>
    <mergeCell ref="BD41:BH41"/>
    <mergeCell ref="BL41:BO41"/>
    <mergeCell ref="BQ41:BR41"/>
    <mergeCell ref="BT41:BW41"/>
    <mergeCell ref="BY41:CB41"/>
    <mergeCell ref="CD1:CG1"/>
    <mergeCell ref="BA1:BB1"/>
    <mergeCell ref="BD1:BH1"/>
    <mergeCell ref="BL1:BO1"/>
    <mergeCell ref="BQ1:BR1"/>
    <mergeCell ref="BT1:BW1"/>
    <mergeCell ref="BY1:CB1"/>
    <mergeCell ref="AX1:AY1"/>
    <mergeCell ref="M1:N1"/>
    <mergeCell ref="P1:T1"/>
    <mergeCell ref="V1:Y1"/>
    <mergeCell ref="AX41:AY41"/>
    <mergeCell ref="M41:N41"/>
    <mergeCell ref="P41:T41"/>
    <mergeCell ref="V41:Y41"/>
    <mergeCell ref="AA1:AD1"/>
    <mergeCell ref="AF1:AK1"/>
    <mergeCell ref="AM1:AO1"/>
    <mergeCell ref="AQ1:AS1"/>
    <mergeCell ref="AU1:AV1"/>
    <mergeCell ref="AA41:AD41"/>
    <mergeCell ref="AF41:AK41"/>
    <mergeCell ref="AM41:AO41"/>
  </mergeCells>
  <pageMargins left="0.7" right="0.7" top="0.75" bottom="0.75" header="0.3" footer="0.3"/>
  <pageSetup paperSize="8" scale="51" fitToWidth="0" orientation="landscape" r:id="rId1"/>
  <colBreaks count="2" manualBreakCount="2">
    <brk id="31" max="1048575" man="1"/>
    <brk id="6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ES85"/>
  <sheetViews>
    <sheetView topLeftCell="A10" zoomScale="50" zoomScaleNormal="50" workbookViewId="0">
      <pane xSplit="1" topLeftCell="B1" activePane="topRight" state="frozen"/>
      <selection activeCell="C4" sqref="C4"/>
      <selection pane="topRight" activeCell="A81" sqref="A81:A85"/>
    </sheetView>
  </sheetViews>
  <sheetFormatPr defaultColWidth="17.1796875" defaultRowHeight="20.25" customHeight="1" x14ac:dyDescent="0.4"/>
  <cols>
    <col min="1" max="1" width="48.453125" style="88" bestFit="1" customWidth="1"/>
    <col min="2" max="2" width="1.453125" style="28" customWidth="1"/>
    <col min="3" max="3" width="33.26953125" style="138" customWidth="1"/>
    <col min="4" max="4" width="19.26953125" style="138" bestFit="1" customWidth="1"/>
    <col min="5" max="6" width="19.26953125" style="138" customWidth="1"/>
    <col min="7" max="7" width="1.453125" style="28" customWidth="1"/>
    <col min="8" max="8" width="21.453125" style="71" bestFit="1" customWidth="1"/>
    <col min="9" max="9" width="21.453125" style="71" customWidth="1"/>
    <col min="10" max="10" width="1.453125" style="28" customWidth="1"/>
    <col min="11" max="11" width="24.81640625" style="28" bestFit="1" customWidth="1"/>
    <col min="12" max="12" width="1.453125" style="28" customWidth="1"/>
    <col min="13" max="13" width="13.81640625" style="72" bestFit="1" customWidth="1"/>
    <col min="14" max="14" width="15.1796875" style="72" bestFit="1" customWidth="1"/>
    <col min="15" max="15" width="1.453125" style="28" customWidth="1"/>
    <col min="16" max="19" width="13.54296875" style="72" customWidth="1"/>
    <col min="20" max="20" width="1.453125" style="28" customWidth="1"/>
    <col min="21" max="32" width="20.1796875" style="28" customWidth="1"/>
    <col min="33" max="33" width="22.26953125" style="28" customWidth="1"/>
    <col min="34" max="34" width="26" style="28" customWidth="1"/>
    <col min="35" max="35" width="20.1796875" style="28" customWidth="1"/>
    <col min="36" max="36" width="1.453125" style="28" customWidth="1"/>
    <col min="37" max="37" width="26" style="28" customWidth="1"/>
    <col min="38" max="38" width="16.26953125" style="28" bestFit="1" customWidth="1"/>
    <col min="39" max="39" width="13.453125" style="28" bestFit="1" customWidth="1"/>
    <col min="40" max="40" width="1.453125" style="190" customWidth="1"/>
    <col min="41" max="49" width="15.1796875" style="28" customWidth="1"/>
    <col min="50" max="50" width="22.26953125" style="28" customWidth="1"/>
    <col min="51" max="53" width="15.1796875" style="28" customWidth="1"/>
    <col min="54" max="54" width="1.453125" style="190" customWidth="1"/>
    <col min="55" max="16384" width="17.1796875" style="28"/>
  </cols>
  <sheetData>
    <row r="1" spans="1:149" s="3" customFormat="1" ht="74.25" customHeight="1" x14ac:dyDescent="0.35">
      <c r="A1" s="89" t="s">
        <v>511</v>
      </c>
      <c r="B1" s="1"/>
      <c r="C1" s="162" t="s">
        <v>615</v>
      </c>
      <c r="D1" s="162"/>
      <c r="E1" s="162"/>
      <c r="F1" s="162"/>
      <c r="G1" s="1"/>
      <c r="H1" s="215" t="s">
        <v>621</v>
      </c>
      <c r="I1" s="215"/>
      <c r="J1" s="1"/>
      <c r="K1" s="167"/>
      <c r="L1" s="1"/>
      <c r="M1" s="214" t="s">
        <v>26</v>
      </c>
      <c r="N1" s="214"/>
      <c r="O1" s="1"/>
      <c r="P1" s="214" t="s">
        <v>27</v>
      </c>
      <c r="Q1" s="214"/>
      <c r="R1" s="214"/>
      <c r="S1" s="214"/>
      <c r="T1" s="1"/>
      <c r="U1" s="212" t="s">
        <v>28</v>
      </c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1"/>
      <c r="AK1" s="212" t="s">
        <v>29</v>
      </c>
      <c r="AL1" s="212"/>
      <c r="AM1" s="212"/>
      <c r="AN1" s="185"/>
      <c r="AO1" s="212" t="s">
        <v>30</v>
      </c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185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</row>
    <row r="2" spans="1:149" s="9" customFormat="1" ht="39.75" customHeight="1" x14ac:dyDescent="0.4">
      <c r="A2" s="6" t="s">
        <v>482</v>
      </c>
      <c r="B2" s="7"/>
      <c r="C2" s="136" t="s">
        <v>616</v>
      </c>
      <c r="D2" s="136" t="s">
        <v>617</v>
      </c>
      <c r="E2" s="136" t="s">
        <v>618</v>
      </c>
      <c r="F2" s="136" t="s">
        <v>619</v>
      </c>
      <c r="G2" s="7"/>
      <c r="H2" s="168" t="s">
        <v>620</v>
      </c>
      <c r="I2" s="168" t="s">
        <v>622</v>
      </c>
      <c r="J2" s="7"/>
      <c r="K2" s="9" t="s">
        <v>493</v>
      </c>
      <c r="L2" s="7"/>
      <c r="M2" s="10" t="s">
        <v>146</v>
      </c>
      <c r="N2" s="10" t="s">
        <v>145</v>
      </c>
      <c r="O2" s="7"/>
      <c r="P2" s="10" t="s">
        <v>187</v>
      </c>
      <c r="Q2" s="10" t="s">
        <v>188</v>
      </c>
      <c r="R2" s="10" t="s">
        <v>189</v>
      </c>
      <c r="S2" s="10" t="s">
        <v>190</v>
      </c>
      <c r="T2" s="7"/>
      <c r="U2" s="10" t="s">
        <v>191</v>
      </c>
      <c r="V2" s="10" t="s">
        <v>187</v>
      </c>
      <c r="W2" s="10" t="s">
        <v>520</v>
      </c>
      <c r="X2" s="10" t="s">
        <v>193</v>
      </c>
      <c r="Y2" s="10" t="s">
        <v>192</v>
      </c>
      <c r="Z2" s="10" t="s">
        <v>519</v>
      </c>
      <c r="AA2" s="10" t="s">
        <v>195</v>
      </c>
      <c r="AB2" s="10" t="s">
        <v>194</v>
      </c>
      <c r="AC2" s="10" t="s">
        <v>196</v>
      </c>
      <c r="AD2" s="10" t="s">
        <v>197</v>
      </c>
      <c r="AE2" s="10" t="s">
        <v>198</v>
      </c>
      <c r="AF2" s="10" t="s">
        <v>188</v>
      </c>
      <c r="AG2" s="10" t="s">
        <v>199</v>
      </c>
      <c r="AH2" s="10" t="s">
        <v>200</v>
      </c>
      <c r="AI2" s="10" t="s">
        <v>201</v>
      </c>
      <c r="AJ2" s="7"/>
      <c r="AK2" s="9" t="s">
        <v>202</v>
      </c>
      <c r="AL2" s="9" t="s">
        <v>203</v>
      </c>
      <c r="AM2" s="9" t="s">
        <v>204</v>
      </c>
      <c r="AN2" s="186"/>
      <c r="AO2" s="9" t="s">
        <v>205</v>
      </c>
      <c r="AP2" s="9" t="s">
        <v>206</v>
      </c>
      <c r="AQ2" s="9" t="s">
        <v>207</v>
      </c>
      <c r="AR2" s="9" t="s">
        <v>209</v>
      </c>
      <c r="AS2" s="9" t="s">
        <v>208</v>
      </c>
      <c r="AT2" s="9" t="s">
        <v>211</v>
      </c>
      <c r="AU2" s="9" t="s">
        <v>210</v>
      </c>
      <c r="AV2" s="9" t="s">
        <v>212</v>
      </c>
      <c r="AW2" s="9" t="s">
        <v>213</v>
      </c>
      <c r="AX2" s="9" t="s">
        <v>214</v>
      </c>
      <c r="AY2" s="9" t="s">
        <v>215</v>
      </c>
      <c r="AZ2" s="9" t="s">
        <v>216</v>
      </c>
      <c r="BA2" s="9" t="s">
        <v>217</v>
      </c>
      <c r="BB2" s="186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</row>
    <row r="3" spans="1:149" s="22" customFormat="1" ht="20.25" customHeight="1" x14ac:dyDescent="0.4">
      <c r="A3" s="17"/>
      <c r="B3" s="18"/>
      <c r="C3" s="137"/>
      <c r="D3" s="137"/>
      <c r="E3" s="137"/>
      <c r="F3" s="137"/>
      <c r="G3" s="18"/>
      <c r="H3" s="19"/>
      <c r="I3" s="19"/>
      <c r="J3" s="18"/>
      <c r="K3" s="20"/>
      <c r="L3" s="18"/>
      <c r="M3" s="24"/>
      <c r="N3" s="24"/>
      <c r="O3" s="18"/>
      <c r="P3" s="24"/>
      <c r="Q3" s="24"/>
      <c r="R3" s="24"/>
      <c r="S3" s="24"/>
      <c r="T3" s="18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18"/>
      <c r="AK3" s="18"/>
      <c r="AL3" s="18"/>
      <c r="AM3" s="18"/>
      <c r="AN3" s="18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</row>
    <row r="4" spans="1:149" s="36" customFormat="1" ht="20.25" customHeight="1" x14ac:dyDescent="0.4">
      <c r="A4" s="29" t="s">
        <v>455</v>
      </c>
      <c r="B4" s="30"/>
      <c r="C4" s="145">
        <f>VLOOKUP($A4,Sample!$B$2:$F$29,4)</f>
        <v>0.20584108568261941</v>
      </c>
      <c r="D4" s="145">
        <f>VLOOKUP($A4,Sample!$B$2:$F$29,5)</f>
        <v>0.12974427194423183</v>
      </c>
      <c r="E4" s="138">
        <f>VLOOKUP($A4,Sample!$B$2:$F$29,2)</f>
        <v>17458</v>
      </c>
      <c r="F4" s="160">
        <f>E4*$K4</f>
        <v>98746.8125</v>
      </c>
      <c r="G4" s="30"/>
      <c r="H4" s="171">
        <f>E4/SUM(E$4:E$10)</f>
        <v>0.20584108568261941</v>
      </c>
      <c r="I4" s="171">
        <f>F4/SUM(F$4:F$10)</f>
        <v>0.19720010240058075</v>
      </c>
      <c r="J4" s="30"/>
      <c r="K4" s="32">
        <v>5.65625</v>
      </c>
      <c r="L4" s="30"/>
      <c r="M4" s="31">
        <v>7.2916666666666671E-2</v>
      </c>
      <c r="N4" s="31">
        <v>0.92708333333333337</v>
      </c>
      <c r="O4" s="30"/>
      <c r="P4" s="31">
        <v>7.2916666666666671E-2</v>
      </c>
      <c r="Q4" s="31">
        <v>1.0416666666666666E-2</v>
      </c>
      <c r="R4" s="31">
        <v>5.2083333333333336E-2</v>
      </c>
      <c r="S4" s="31">
        <v>0</v>
      </c>
      <c r="T4" s="30"/>
      <c r="U4" s="31">
        <v>0.88541666666666663</v>
      </c>
      <c r="V4" s="31">
        <v>0.38541666666666669</v>
      </c>
      <c r="W4" s="31">
        <v>0.4375</v>
      </c>
      <c r="X4" s="31">
        <v>0.3125</v>
      </c>
      <c r="Y4" s="31">
        <v>0.125</v>
      </c>
      <c r="Z4" s="31">
        <v>0.26041666666666669</v>
      </c>
      <c r="AA4" s="31">
        <v>0.17708333333333334</v>
      </c>
      <c r="AB4" s="31">
        <v>0.125</v>
      </c>
      <c r="AC4" s="31">
        <v>0</v>
      </c>
      <c r="AD4" s="31">
        <v>7.2916666666666671E-2</v>
      </c>
      <c r="AE4" s="31">
        <v>5.2083333333333336E-2</v>
      </c>
      <c r="AF4" s="31">
        <v>1.0416666666666666E-2</v>
      </c>
      <c r="AG4" s="31">
        <v>0</v>
      </c>
      <c r="AH4" s="31">
        <v>1.0416666666666666E-2</v>
      </c>
      <c r="AI4" s="31">
        <v>0</v>
      </c>
      <c r="AJ4" s="30"/>
      <c r="AK4" s="31">
        <v>5.2083333333333329E-2</v>
      </c>
      <c r="AL4" s="31">
        <v>0.13541666666666669</v>
      </c>
      <c r="AM4" s="31">
        <v>0.3125</v>
      </c>
      <c r="AN4" s="191"/>
      <c r="AO4" s="31">
        <v>0.39583333333333331</v>
      </c>
      <c r="AP4" s="31">
        <v>0.1875</v>
      </c>
      <c r="AQ4" s="31">
        <v>0.26041666666666669</v>
      </c>
      <c r="AR4" s="31">
        <v>0.17708333333333334</v>
      </c>
      <c r="AS4" s="31">
        <v>0.10416666666666666</v>
      </c>
      <c r="AT4" s="31">
        <v>8.3333333333333329E-2</v>
      </c>
      <c r="AU4" s="31">
        <v>6.25E-2</v>
      </c>
      <c r="AV4" s="31">
        <v>1.0416666666666666E-2</v>
      </c>
      <c r="AW4" s="31">
        <v>0</v>
      </c>
      <c r="AX4" s="31">
        <v>2.0833333333333332E-2</v>
      </c>
      <c r="AY4" s="31">
        <v>0</v>
      </c>
      <c r="AZ4" s="31">
        <v>0</v>
      </c>
      <c r="BA4" s="31">
        <v>0</v>
      </c>
      <c r="BB4" s="191"/>
    </row>
    <row r="5" spans="1:149" s="36" customFormat="1" ht="20.25" customHeight="1" x14ac:dyDescent="0.4">
      <c r="A5" s="29" t="s">
        <v>456</v>
      </c>
      <c r="B5" s="30"/>
      <c r="C5" s="145">
        <f>VLOOKUP($A5,Sample!$B$2:$F$29,4)</f>
        <v>0.31081320080648012</v>
      </c>
      <c r="D5" s="145">
        <f>VLOOKUP($A5,Sample!$B$2:$F$29,5)</f>
        <v>0.19590954019486165</v>
      </c>
      <c r="E5" s="138">
        <f>VLOOKUP($A5,Sample!$B$2:$F$29,2)</f>
        <v>26361</v>
      </c>
      <c r="F5" s="160">
        <f>E5*$K5</f>
        <v>153274.26804123711</v>
      </c>
      <c r="G5" s="30"/>
      <c r="H5" s="171">
        <f t="shared" ref="H5:I10" si="0">E5/SUM(E$4:E$10)</f>
        <v>0.31081320080648012</v>
      </c>
      <c r="I5" s="171">
        <f t="shared" si="0"/>
        <v>0.30609293189191317</v>
      </c>
      <c r="J5" s="30"/>
      <c r="K5" s="32">
        <v>5.8144329896907214</v>
      </c>
      <c r="L5" s="30"/>
      <c r="M5" s="31">
        <v>0</v>
      </c>
      <c r="N5" s="31">
        <v>1</v>
      </c>
      <c r="O5" s="30"/>
      <c r="P5" s="31">
        <v>0</v>
      </c>
      <c r="Q5" s="31">
        <v>0</v>
      </c>
      <c r="R5" s="31">
        <v>0</v>
      </c>
      <c r="S5" s="31">
        <v>0</v>
      </c>
      <c r="T5" s="30"/>
      <c r="U5" s="31">
        <v>0.73195876288659789</v>
      </c>
      <c r="V5" s="31">
        <v>0.26804123711340205</v>
      </c>
      <c r="W5" s="31">
        <v>0.53608247422680411</v>
      </c>
      <c r="X5" s="31">
        <v>0.50515463917525771</v>
      </c>
      <c r="Y5" s="31">
        <v>0.18556701030927836</v>
      </c>
      <c r="Z5" s="31">
        <v>0.22680412371134021</v>
      </c>
      <c r="AA5" s="31">
        <v>0.23711340206185566</v>
      </c>
      <c r="AB5" s="31">
        <v>6.1855670103092786E-2</v>
      </c>
      <c r="AC5" s="31">
        <v>0</v>
      </c>
      <c r="AD5" s="31">
        <v>1.0309278350515464E-2</v>
      </c>
      <c r="AE5" s="31">
        <v>3.0927835051546393E-2</v>
      </c>
      <c r="AF5" s="31">
        <v>0.1134020618556701</v>
      </c>
      <c r="AG5" s="31">
        <v>0</v>
      </c>
      <c r="AH5" s="31">
        <v>2.0618556701030927E-2</v>
      </c>
      <c r="AI5" s="31">
        <v>0</v>
      </c>
      <c r="AJ5" s="30"/>
      <c r="AK5" s="33">
        <v>0.1134020618556701</v>
      </c>
      <c r="AL5" s="33">
        <v>0.12371134020618556</v>
      </c>
      <c r="AM5" s="33">
        <v>0.47422680412371132</v>
      </c>
      <c r="AN5" s="191"/>
      <c r="AO5" s="33">
        <v>0.47422680412371132</v>
      </c>
      <c r="AP5" s="33">
        <v>0.25773195876288657</v>
      </c>
      <c r="AQ5" s="33">
        <v>0.17525773195876287</v>
      </c>
      <c r="AR5" s="33">
        <v>0.28865979381443296</v>
      </c>
      <c r="AS5" s="33">
        <v>0.19587628865979378</v>
      </c>
      <c r="AT5" s="33">
        <v>0.1134020618556701</v>
      </c>
      <c r="AU5" s="33">
        <v>2.0618556701030927E-2</v>
      </c>
      <c r="AV5" s="33">
        <v>5.1546391752577324E-2</v>
      </c>
      <c r="AW5" s="33">
        <v>0</v>
      </c>
      <c r="AX5" s="33">
        <v>0</v>
      </c>
      <c r="AY5" s="33">
        <v>1.0309278350515464E-2</v>
      </c>
      <c r="AZ5" s="33">
        <v>2.0618556701030927E-2</v>
      </c>
      <c r="BA5" s="33">
        <v>0</v>
      </c>
      <c r="BB5" s="191"/>
    </row>
    <row r="6" spans="1:149" s="36" customFormat="1" ht="20.25" customHeight="1" x14ac:dyDescent="0.4">
      <c r="A6" s="29" t="s">
        <v>457</v>
      </c>
      <c r="B6" s="30"/>
      <c r="C6" s="145">
        <f>VLOOKUP($A6,Sample!$B$2:$F$29,4)</f>
        <v>0.23430370344168935</v>
      </c>
      <c r="D6" s="145">
        <f>VLOOKUP($A6,Sample!$B$2:$F$29,5)</f>
        <v>0.14768462435993668</v>
      </c>
      <c r="E6" s="138">
        <f>VLOOKUP($A6,Sample!$B$2:$F$29,2)</f>
        <v>19872</v>
      </c>
      <c r="F6" s="160">
        <f>E6*$K6</f>
        <v>125212.8932038835</v>
      </c>
      <c r="G6" s="30"/>
      <c r="H6" s="171">
        <f t="shared" si="0"/>
        <v>0.23430370344168935</v>
      </c>
      <c r="I6" s="171">
        <f t="shared" si="0"/>
        <v>0.25005359400009808</v>
      </c>
      <c r="J6" s="30"/>
      <c r="K6" s="32">
        <v>6.3009708737864081</v>
      </c>
      <c r="L6" s="30"/>
      <c r="M6" s="31">
        <v>3.8834951456310676E-2</v>
      </c>
      <c r="N6" s="31">
        <v>0.96116504854368934</v>
      </c>
      <c r="O6" s="30"/>
      <c r="P6" s="31">
        <v>1.9417475728155338E-2</v>
      </c>
      <c r="Q6" s="31">
        <v>9.7087378640776691E-3</v>
      </c>
      <c r="R6" s="31">
        <v>0</v>
      </c>
      <c r="S6" s="31">
        <v>3.8834951456310676E-2</v>
      </c>
      <c r="T6" s="30"/>
      <c r="U6" s="31">
        <v>0.75728155339805825</v>
      </c>
      <c r="V6" s="31">
        <v>0.39805825242718446</v>
      </c>
      <c r="W6" s="31">
        <v>0.35922330097087379</v>
      </c>
      <c r="X6" s="31">
        <v>0.50485436893203883</v>
      </c>
      <c r="Y6" s="31">
        <v>0.29126213592233008</v>
      </c>
      <c r="Z6" s="31">
        <v>0.22330097087378642</v>
      </c>
      <c r="AA6" s="31">
        <v>8.7378640776699032E-2</v>
      </c>
      <c r="AB6" s="31">
        <v>0.11650485436893204</v>
      </c>
      <c r="AC6" s="31">
        <v>0</v>
      </c>
      <c r="AD6" s="31">
        <v>2.9126213592233011E-2</v>
      </c>
      <c r="AE6" s="31">
        <v>3.8834951456310676E-2</v>
      </c>
      <c r="AF6" s="31">
        <v>0</v>
      </c>
      <c r="AG6" s="31">
        <v>1.9417475728155338E-2</v>
      </c>
      <c r="AH6" s="31">
        <v>5.8252427184466021E-2</v>
      </c>
      <c r="AI6" s="31">
        <v>0</v>
      </c>
      <c r="AJ6" s="30"/>
      <c r="AK6" s="33">
        <v>8.7378640776699032E-2</v>
      </c>
      <c r="AL6" s="33">
        <v>0.12621359223300971</v>
      </c>
      <c r="AM6" s="33">
        <v>0.49514563106796117</v>
      </c>
      <c r="AN6" s="191"/>
      <c r="AO6" s="33">
        <v>0.25242718446601942</v>
      </c>
      <c r="AP6" s="33">
        <v>0.24271844660194175</v>
      </c>
      <c r="AQ6" s="33">
        <v>0.28155339805825241</v>
      </c>
      <c r="AR6" s="33">
        <v>9.7087378640776711E-2</v>
      </c>
      <c r="AS6" s="33">
        <v>2.9126213592233011E-2</v>
      </c>
      <c r="AT6" s="33">
        <v>4.8543689320388356E-2</v>
      </c>
      <c r="AU6" s="33">
        <v>2.9126213592233011E-2</v>
      </c>
      <c r="AV6" s="33">
        <v>1.9417475728155342E-2</v>
      </c>
      <c r="AW6" s="33">
        <v>0</v>
      </c>
      <c r="AX6" s="33">
        <v>0</v>
      </c>
      <c r="AY6" s="33">
        <v>0</v>
      </c>
      <c r="AZ6" s="33">
        <v>0</v>
      </c>
      <c r="BA6" s="33">
        <v>9.7087378640776708E-3</v>
      </c>
      <c r="BB6" s="191"/>
    </row>
    <row r="7" spans="1:149" s="36" customFormat="1" ht="20.25" customHeight="1" x14ac:dyDescent="0.4">
      <c r="A7" s="29" t="s">
        <v>458</v>
      </c>
      <c r="B7" s="30"/>
      <c r="C7" s="145">
        <f>VLOOKUP($A7,Sample!$B$2:$F$29,4)</f>
        <v>6.3362927853041401E-2</v>
      </c>
      <c r="D7" s="145">
        <f>VLOOKUP($A7,Sample!$B$2:$F$29,5)</f>
        <v>3.9938464739850028E-2</v>
      </c>
      <c r="E7" s="138">
        <f>VLOOKUP($A7,Sample!$B$2:$F$29,2)</f>
        <v>5374</v>
      </c>
      <c r="F7" s="160">
        <f>E7*$K7</f>
        <v>28435.2427184466</v>
      </c>
      <c r="G7" s="30"/>
      <c r="H7" s="171">
        <f t="shared" si="0"/>
        <v>6.3362927853041401E-2</v>
      </c>
      <c r="I7" s="171">
        <f t="shared" si="0"/>
        <v>5.6785962340435425E-2</v>
      </c>
      <c r="J7" s="30"/>
      <c r="K7" s="32">
        <v>5.29126213592233</v>
      </c>
      <c r="L7" s="30"/>
      <c r="M7" s="31">
        <v>0.10679611650485436</v>
      </c>
      <c r="N7" s="31">
        <v>0.89320388349514568</v>
      </c>
      <c r="O7" s="30"/>
      <c r="P7" s="31">
        <v>9.7087378640776698E-2</v>
      </c>
      <c r="Q7" s="31">
        <v>0</v>
      </c>
      <c r="R7" s="31">
        <v>1.9417475728155338E-2</v>
      </c>
      <c r="S7" s="31">
        <v>2.9126213592233011E-2</v>
      </c>
      <c r="T7" s="30"/>
      <c r="U7" s="31">
        <v>0.78640776699029125</v>
      </c>
      <c r="V7" s="31">
        <v>0.74757281553398058</v>
      </c>
      <c r="W7" s="31">
        <v>0.30097087378640774</v>
      </c>
      <c r="X7" s="31">
        <v>4.8543689320388349E-2</v>
      </c>
      <c r="Y7" s="31">
        <v>3.8834951456310676E-2</v>
      </c>
      <c r="Z7" s="31">
        <v>0.32038834951456313</v>
      </c>
      <c r="AA7" s="31">
        <v>9.7087378640776698E-2</v>
      </c>
      <c r="AB7" s="31">
        <v>0.13592233009708737</v>
      </c>
      <c r="AC7" s="31">
        <v>0</v>
      </c>
      <c r="AD7" s="31">
        <v>0.18446601941747573</v>
      </c>
      <c r="AE7" s="31">
        <v>0.12621359223300971</v>
      </c>
      <c r="AF7" s="31">
        <v>4.8543689320388349E-2</v>
      </c>
      <c r="AG7" s="31">
        <v>0</v>
      </c>
      <c r="AH7" s="31">
        <v>1.9417475728155338E-2</v>
      </c>
      <c r="AI7" s="31">
        <v>1.9417475728155338E-2</v>
      </c>
      <c r="AJ7" s="30"/>
      <c r="AK7" s="31">
        <v>3.8834951456310683E-2</v>
      </c>
      <c r="AL7" s="31">
        <v>3.8834951456310683E-2</v>
      </c>
      <c r="AM7" s="31">
        <v>4.8543689320388349E-2</v>
      </c>
      <c r="AN7" s="191"/>
      <c r="AO7" s="33">
        <v>0.13592233009708737</v>
      </c>
      <c r="AP7" s="33">
        <v>0.16504854368932037</v>
      </c>
      <c r="AQ7" s="33">
        <v>8.7378640776699032E-2</v>
      </c>
      <c r="AR7" s="33">
        <v>6.7961165048543687E-2</v>
      </c>
      <c r="AS7" s="33">
        <v>0</v>
      </c>
      <c r="AT7" s="33">
        <v>0.17475728155339806</v>
      </c>
      <c r="AU7" s="33">
        <v>3.8834951456310676E-2</v>
      </c>
      <c r="AV7" s="33">
        <v>5.8252427184466014E-2</v>
      </c>
      <c r="AW7" s="33">
        <v>9.7087378640776684E-2</v>
      </c>
      <c r="AX7" s="33">
        <v>0</v>
      </c>
      <c r="AY7" s="33">
        <v>0</v>
      </c>
      <c r="AZ7" s="33">
        <v>1.9417475728155338E-2</v>
      </c>
      <c r="BA7" s="33">
        <v>0</v>
      </c>
      <c r="BB7" s="191"/>
    </row>
    <row r="8" spans="1:149" s="42" customFormat="1" ht="7.5" customHeight="1" x14ac:dyDescent="0.4">
      <c r="A8" s="37"/>
      <c r="B8" s="38"/>
      <c r="C8" s="159"/>
      <c r="D8" s="159"/>
      <c r="E8" s="139"/>
      <c r="F8" s="161"/>
      <c r="G8" s="38"/>
      <c r="H8" s="39"/>
      <c r="I8" s="39"/>
      <c r="J8" s="38"/>
      <c r="K8" s="40"/>
      <c r="L8" s="38"/>
      <c r="M8" s="39"/>
      <c r="N8" s="39"/>
      <c r="O8" s="38"/>
      <c r="P8" s="39"/>
      <c r="Q8" s="39"/>
      <c r="R8" s="39"/>
      <c r="S8" s="39"/>
      <c r="T8" s="38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8"/>
      <c r="AK8" s="39"/>
      <c r="AL8" s="39"/>
      <c r="AM8" s="39"/>
      <c r="AN8" s="193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193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</row>
    <row r="9" spans="1:149" s="36" customFormat="1" ht="20.25" customHeight="1" x14ac:dyDescent="0.4">
      <c r="A9" s="29" t="s">
        <v>113</v>
      </c>
      <c r="B9" s="30"/>
      <c r="C9" s="145">
        <f>VLOOKUP($A9,Sample!$B$2:$F$29,4)</f>
        <v>7.7488120924858211E-2</v>
      </c>
      <c r="D9" s="145">
        <f>VLOOKUP($A9,Sample!$B$2:$F$29,5)</f>
        <v>4.8841754795365531E-2</v>
      </c>
      <c r="E9" s="138">
        <f>VLOOKUP($A9,Sample!$B$2:$F$29,2)</f>
        <v>6572</v>
      </c>
      <c r="F9" s="160">
        <f>E9*$K9</f>
        <v>42047.387755102041</v>
      </c>
      <c r="G9" s="30"/>
      <c r="H9" s="171">
        <f t="shared" si="0"/>
        <v>7.7488120924858211E-2</v>
      </c>
      <c r="I9" s="171">
        <f t="shared" si="0"/>
        <v>8.3969790629779037E-2</v>
      </c>
      <c r="J9" s="30"/>
      <c r="K9" s="32">
        <v>6.3979591836734695</v>
      </c>
      <c r="L9" s="30"/>
      <c r="M9" s="31">
        <v>0.10204081632653061</v>
      </c>
      <c r="N9" s="31">
        <v>0.89795918367346939</v>
      </c>
      <c r="O9" s="30"/>
      <c r="P9" s="31">
        <v>9.1836734693877556E-2</v>
      </c>
      <c r="Q9" s="31">
        <v>1.020408163265306E-2</v>
      </c>
      <c r="R9" s="31">
        <v>5.1020408163265307E-2</v>
      </c>
      <c r="S9" s="31">
        <v>2.0408163265306121E-2</v>
      </c>
      <c r="T9" s="30"/>
      <c r="U9" s="31">
        <v>0.96938775510204078</v>
      </c>
      <c r="V9" s="31">
        <v>0.70408163265306123</v>
      </c>
      <c r="W9" s="31">
        <v>0.36734693877551022</v>
      </c>
      <c r="X9" s="31">
        <v>5.1020408163265307E-2</v>
      </c>
      <c r="Y9" s="31">
        <v>3.0612244897959183E-2</v>
      </c>
      <c r="Z9" s="31">
        <v>0.37755102040816324</v>
      </c>
      <c r="AA9" s="31">
        <v>0.11224489795918367</v>
      </c>
      <c r="AB9" s="31">
        <v>5.1020408163265307E-2</v>
      </c>
      <c r="AC9" s="31">
        <v>0</v>
      </c>
      <c r="AD9" s="31">
        <v>0.12244897959183673</v>
      </c>
      <c r="AE9" s="31">
        <v>0.14285714285714285</v>
      </c>
      <c r="AF9" s="31">
        <v>4.0816326530612242E-2</v>
      </c>
      <c r="AG9" s="31">
        <v>0</v>
      </c>
      <c r="AH9" s="31">
        <v>2.0408163265306121E-2</v>
      </c>
      <c r="AI9" s="31">
        <v>0</v>
      </c>
      <c r="AJ9" s="30"/>
      <c r="AK9" s="31">
        <v>2.0408163265306124E-2</v>
      </c>
      <c r="AL9" s="31">
        <v>4.0816326530612249E-2</v>
      </c>
      <c r="AM9" s="31">
        <v>4.0816326530612249E-2</v>
      </c>
      <c r="AN9" s="191"/>
      <c r="AO9" s="33">
        <v>0.31632653061224492</v>
      </c>
      <c r="AP9" s="33">
        <v>0.30612244897959184</v>
      </c>
      <c r="AQ9" s="33">
        <v>9.1836734693877556E-2</v>
      </c>
      <c r="AR9" s="33">
        <v>0.15306122448979592</v>
      </c>
      <c r="AS9" s="33">
        <v>0</v>
      </c>
      <c r="AT9" s="33">
        <v>0.11224489795918369</v>
      </c>
      <c r="AU9" s="33">
        <v>3.0612244897959183E-2</v>
      </c>
      <c r="AV9" s="33">
        <v>5.1020408163265314E-2</v>
      </c>
      <c r="AW9" s="33">
        <v>2.0408163265306121E-2</v>
      </c>
      <c r="AX9" s="33">
        <v>0</v>
      </c>
      <c r="AY9" s="33">
        <v>1.020408163265306E-2</v>
      </c>
      <c r="AZ9" s="33">
        <v>0</v>
      </c>
      <c r="BA9" s="33">
        <v>0</v>
      </c>
      <c r="BB9" s="191"/>
    </row>
    <row r="10" spans="1:149" s="36" customFormat="1" ht="20.25" customHeight="1" x14ac:dyDescent="0.4">
      <c r="A10" s="29" t="s">
        <v>108</v>
      </c>
      <c r="B10" s="30"/>
      <c r="C10" s="145">
        <f>VLOOKUP($A10,Sample!$B$2:$F$29,4)</f>
        <v>0.10819096129131148</v>
      </c>
      <c r="D10" s="145">
        <f>VLOOKUP($A10,Sample!$B$2:$F$29,5)</f>
        <v>6.8194148204849994E-2</v>
      </c>
      <c r="E10" s="138">
        <f>VLOOKUP($A10,Sample!$B$2:$F$29,2)</f>
        <v>9176</v>
      </c>
      <c r="F10" s="160">
        <f>E10*$K10</f>
        <v>53027.621052631577</v>
      </c>
      <c r="G10" s="30"/>
      <c r="H10" s="171">
        <f t="shared" si="0"/>
        <v>0.10819096129131148</v>
      </c>
      <c r="I10" s="171">
        <f t="shared" si="0"/>
        <v>0.10589761873719356</v>
      </c>
      <c r="J10" s="30"/>
      <c r="K10" s="32">
        <v>5.7789473684210524</v>
      </c>
      <c r="L10" s="30"/>
      <c r="M10" s="31">
        <v>0.12631578947368421</v>
      </c>
      <c r="N10" s="31">
        <v>0.87368421052631584</v>
      </c>
      <c r="O10" s="30"/>
      <c r="P10" s="31">
        <v>0.11578947368421053</v>
      </c>
      <c r="Q10" s="31">
        <v>8.4210526315789472E-2</v>
      </c>
      <c r="R10" s="31">
        <v>0.12631578947368421</v>
      </c>
      <c r="S10" s="31">
        <v>0.11578947368421053</v>
      </c>
      <c r="T10" s="30"/>
      <c r="U10" s="31">
        <v>0.83157894736842108</v>
      </c>
      <c r="V10" s="31">
        <v>0.56842105263157894</v>
      </c>
      <c r="W10" s="31">
        <v>0.6</v>
      </c>
      <c r="X10" s="31">
        <v>8.4210526315789472E-2</v>
      </c>
      <c r="Y10" s="31">
        <v>0.44210526315789472</v>
      </c>
      <c r="Z10" s="31">
        <v>9.4736842105263161E-2</v>
      </c>
      <c r="AA10" s="31">
        <v>0.12631578947368421</v>
      </c>
      <c r="AB10" s="31">
        <v>8.4210526315789472E-2</v>
      </c>
      <c r="AC10" s="31">
        <v>0</v>
      </c>
      <c r="AD10" s="31">
        <v>4.2105263157894736E-2</v>
      </c>
      <c r="AE10" s="31">
        <v>6.3157894736842107E-2</v>
      </c>
      <c r="AF10" s="31">
        <v>0</v>
      </c>
      <c r="AG10" s="31">
        <v>1.0526315789473684E-2</v>
      </c>
      <c r="AH10" s="31">
        <v>1.0526315789473684E-2</v>
      </c>
      <c r="AI10" s="31">
        <v>1.0526315789473684E-2</v>
      </c>
      <c r="AJ10" s="30"/>
      <c r="AK10" s="31">
        <v>2.1052631578947368E-2</v>
      </c>
      <c r="AL10" s="31">
        <v>6.3157894736842107E-2</v>
      </c>
      <c r="AM10" s="31">
        <v>8.4210526315789472E-2</v>
      </c>
      <c r="AN10" s="191"/>
      <c r="AO10" s="33">
        <v>0.49473684210526314</v>
      </c>
      <c r="AP10" s="33">
        <v>0.42105263157894735</v>
      </c>
      <c r="AQ10" s="33">
        <v>0.12631578947368419</v>
      </c>
      <c r="AR10" s="33">
        <v>0.16842105263157894</v>
      </c>
      <c r="AS10" s="33">
        <v>0.10526315789473684</v>
      </c>
      <c r="AT10" s="33">
        <v>9.4736842105263147E-2</v>
      </c>
      <c r="AU10" s="33">
        <v>0.18947368421052629</v>
      </c>
      <c r="AV10" s="33">
        <v>7.3684210526315783E-2</v>
      </c>
      <c r="AW10" s="33">
        <v>3.1578947368421047E-2</v>
      </c>
      <c r="AX10" s="33">
        <v>0</v>
      </c>
      <c r="AY10" s="33">
        <v>6.3157894736842093E-2</v>
      </c>
      <c r="AZ10" s="33">
        <v>0</v>
      </c>
      <c r="BA10" s="33">
        <v>0</v>
      </c>
      <c r="BB10" s="191"/>
    </row>
    <row r="11" spans="1:149" s="42" customFormat="1" ht="7.5" customHeight="1" x14ac:dyDescent="0.4">
      <c r="A11" s="37"/>
      <c r="B11" s="38"/>
      <c r="C11" s="159"/>
      <c r="D11" s="159"/>
      <c r="E11" s="139"/>
      <c r="F11" s="161"/>
      <c r="G11" s="38"/>
      <c r="H11" s="39"/>
      <c r="I11" s="39"/>
      <c r="J11" s="38"/>
      <c r="K11" s="40"/>
      <c r="L11" s="38"/>
      <c r="M11" s="39"/>
      <c r="N11" s="39"/>
      <c r="O11" s="38"/>
      <c r="P11" s="39"/>
      <c r="Q11" s="39"/>
      <c r="R11" s="39"/>
      <c r="S11" s="39"/>
      <c r="T11" s="38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8"/>
      <c r="AK11" s="39"/>
      <c r="AL11" s="39"/>
      <c r="AM11" s="39"/>
      <c r="AN11" s="193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193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</row>
    <row r="12" spans="1:149" s="36" customFormat="1" ht="20.25" customHeight="1" x14ac:dyDescent="0.4">
      <c r="A12" s="29" t="s">
        <v>459</v>
      </c>
      <c r="B12" s="30"/>
      <c r="C12" s="145">
        <f>VLOOKUP($A12,Sample!$B$2:$F$29,4)</f>
        <v>0.59415092246829593</v>
      </c>
      <c r="D12" s="145">
        <f>VLOOKUP($A12,Sample!$B$2:$F$29,5)</f>
        <v>0.11942894089493672</v>
      </c>
      <c r="E12" s="138">
        <f>VLOOKUP($A12,Sample!$B$2:$F$29,2)</f>
        <v>16070</v>
      </c>
      <c r="F12" s="160">
        <f>E12*$K12</f>
        <v>71980.208333333343</v>
      </c>
      <c r="G12" s="30"/>
      <c r="H12" s="31">
        <f>E12/SUM(E$12:E$15)</f>
        <v>0.59415092246829593</v>
      </c>
      <c r="I12" s="31">
        <f>F12/SUM(F$12:F$15)</f>
        <v>0.55823537871297779</v>
      </c>
      <c r="J12" s="30"/>
      <c r="K12" s="32">
        <v>4.479166666666667</v>
      </c>
      <c r="L12" s="30"/>
      <c r="M12" s="31">
        <v>0.3125</v>
      </c>
      <c r="N12" s="31">
        <v>0.6875</v>
      </c>
      <c r="O12" s="30"/>
      <c r="P12" s="31">
        <v>0.28125</v>
      </c>
      <c r="Q12" s="31">
        <v>0.15625</v>
      </c>
      <c r="R12" s="31">
        <v>0.17708333333333334</v>
      </c>
      <c r="S12" s="31">
        <v>0.16666666666666666</v>
      </c>
      <c r="T12" s="30"/>
      <c r="U12" s="31">
        <v>0.73958333333333337</v>
      </c>
      <c r="V12" s="31">
        <v>0.53125</v>
      </c>
      <c r="W12" s="31">
        <v>0.28125</v>
      </c>
      <c r="X12" s="31">
        <v>0.26041666666666669</v>
      </c>
      <c r="Y12" s="31">
        <v>0.4375</v>
      </c>
      <c r="Z12" s="31">
        <v>0.13541666666666666</v>
      </c>
      <c r="AA12" s="31">
        <v>9.375E-2</v>
      </c>
      <c r="AB12" s="31">
        <v>0.19791666666666666</v>
      </c>
      <c r="AC12" s="31">
        <v>1.0416666666666666E-2</v>
      </c>
      <c r="AD12" s="31">
        <v>9.375E-2</v>
      </c>
      <c r="AE12" s="31">
        <v>1.0416666666666666E-2</v>
      </c>
      <c r="AF12" s="31">
        <v>7.2916666666666671E-2</v>
      </c>
      <c r="AG12" s="31">
        <v>1.0416666666666666E-2</v>
      </c>
      <c r="AH12" s="31">
        <v>3.125E-2</v>
      </c>
      <c r="AI12" s="31">
        <v>0</v>
      </c>
      <c r="AJ12" s="30"/>
      <c r="AK12" s="31">
        <v>0.125</v>
      </c>
      <c r="AL12" s="31">
        <v>8.3333333333333343E-2</v>
      </c>
      <c r="AM12" s="31">
        <v>0.22916666666666669</v>
      </c>
      <c r="AN12" s="191"/>
      <c r="AO12" s="33">
        <v>0.20833333333333331</v>
      </c>
      <c r="AP12" s="33">
        <v>2.0833333333333332E-2</v>
      </c>
      <c r="AQ12" s="33">
        <v>5.2083333333333329E-2</v>
      </c>
      <c r="AR12" s="33">
        <v>4.1666666666666664E-2</v>
      </c>
      <c r="AS12" s="33">
        <v>7.2916666666666657E-2</v>
      </c>
      <c r="AT12" s="33">
        <v>6.25E-2</v>
      </c>
      <c r="AU12" s="33">
        <v>0.125</v>
      </c>
      <c r="AV12" s="33">
        <v>7.2916666666666657E-2</v>
      </c>
      <c r="AW12" s="33">
        <v>5.2083333333333329E-2</v>
      </c>
      <c r="AX12" s="33">
        <v>2.0833333333333332E-2</v>
      </c>
      <c r="AY12" s="33">
        <v>0</v>
      </c>
      <c r="AZ12" s="33">
        <v>4.1666666666666664E-2</v>
      </c>
      <c r="BA12" s="33">
        <v>0</v>
      </c>
      <c r="BB12" s="191"/>
    </row>
    <row r="13" spans="1:149" s="36" customFormat="1" ht="20.25" customHeight="1" x14ac:dyDescent="0.4">
      <c r="A13" s="29" t="s">
        <v>460</v>
      </c>
      <c r="B13" s="30"/>
      <c r="C13" s="145">
        <f>VLOOKUP($A13,Sample!$B$2:$F$29,4)</f>
        <v>0.27322808444559471</v>
      </c>
      <c r="D13" s="145">
        <f>VLOOKUP($A13,Sample!$B$2:$F$29,5)</f>
        <v>5.4920962863321862E-2</v>
      </c>
      <c r="E13" s="138">
        <f>VLOOKUP($A13,Sample!$B$2:$F$29,2)</f>
        <v>7390</v>
      </c>
      <c r="F13" s="160">
        <f>E13*$K13</f>
        <v>38835.204081632648</v>
      </c>
      <c r="G13" s="30"/>
      <c r="H13" s="31">
        <f t="shared" ref="H13:I15" si="1">E13/SUM(E$12:E$15)</f>
        <v>0.27322808444559471</v>
      </c>
      <c r="I13" s="31">
        <f t="shared" si="1"/>
        <v>0.30118258004355564</v>
      </c>
      <c r="J13" s="30"/>
      <c r="K13" s="32">
        <v>5.2551020408163263</v>
      </c>
      <c r="L13" s="30"/>
      <c r="M13" s="31">
        <v>0.17346938775510204</v>
      </c>
      <c r="N13" s="31">
        <v>0.82653061224489799</v>
      </c>
      <c r="O13" s="30"/>
      <c r="P13" s="31">
        <v>0.14285714285714285</v>
      </c>
      <c r="Q13" s="31">
        <v>1.020408163265306E-2</v>
      </c>
      <c r="R13" s="31">
        <v>0.12244897959183673</v>
      </c>
      <c r="S13" s="31">
        <v>0.12244897959183673</v>
      </c>
      <c r="T13" s="30"/>
      <c r="U13" s="31">
        <v>0.65306122448979587</v>
      </c>
      <c r="V13" s="31">
        <v>0.45918367346938777</v>
      </c>
      <c r="W13" s="31">
        <v>0.44897959183673469</v>
      </c>
      <c r="X13" s="31">
        <v>3.0612244897959183E-2</v>
      </c>
      <c r="Y13" s="31">
        <v>0.41836734693877553</v>
      </c>
      <c r="Z13" s="31">
        <v>0.21428571428571427</v>
      </c>
      <c r="AA13" s="31">
        <v>7.1428571428571425E-2</v>
      </c>
      <c r="AB13" s="31">
        <v>0.33673469387755101</v>
      </c>
      <c r="AC13" s="31">
        <v>1.020408163265306E-2</v>
      </c>
      <c r="AD13" s="31">
        <v>0.15306122448979592</v>
      </c>
      <c r="AE13" s="31">
        <v>1.020408163265306E-2</v>
      </c>
      <c r="AF13" s="31">
        <v>0</v>
      </c>
      <c r="AG13" s="31">
        <v>4.0816326530612242E-2</v>
      </c>
      <c r="AH13" s="31">
        <v>0</v>
      </c>
      <c r="AI13" s="31">
        <v>0</v>
      </c>
      <c r="AJ13" s="30"/>
      <c r="AK13" s="31">
        <v>1.020408163265306E-2</v>
      </c>
      <c r="AL13" s="31">
        <v>1.020408163265306E-2</v>
      </c>
      <c r="AM13" s="31">
        <v>1.020408163265306E-2</v>
      </c>
      <c r="AN13" s="191"/>
      <c r="AO13" s="33">
        <v>0.32653061224489799</v>
      </c>
      <c r="AP13" s="33">
        <v>0.18367346938775511</v>
      </c>
      <c r="AQ13" s="33">
        <v>8.1632653061224497E-2</v>
      </c>
      <c r="AR13" s="33">
        <v>0.14285714285714285</v>
      </c>
      <c r="AS13" s="33">
        <v>0.14285714285714285</v>
      </c>
      <c r="AT13" s="33">
        <v>1.0204081632653062E-2</v>
      </c>
      <c r="AU13" s="33">
        <v>9.1836734693877556E-2</v>
      </c>
      <c r="AV13" s="33">
        <v>0.11224489795918367</v>
      </c>
      <c r="AW13" s="33">
        <v>3.0612244897959183E-2</v>
      </c>
      <c r="AX13" s="33">
        <v>0</v>
      </c>
      <c r="AY13" s="33">
        <v>2.0408163265306124E-2</v>
      </c>
      <c r="AZ13" s="33">
        <v>1.0204081632653062E-2</v>
      </c>
      <c r="BA13" s="33">
        <v>0</v>
      </c>
      <c r="BB13" s="191"/>
    </row>
    <row r="14" spans="1:149" s="36" customFormat="1" ht="20.25" customHeight="1" x14ac:dyDescent="0.4">
      <c r="A14" s="29" t="s">
        <v>461</v>
      </c>
      <c r="B14" s="30"/>
      <c r="C14" s="145">
        <f>VLOOKUP($A14,Sample!$B$2:$F$29,4)</f>
        <v>8.5776611084408622E-2</v>
      </c>
      <c r="D14" s="145">
        <f>VLOOKUP($A14,Sample!$B$2:$F$29,5)</f>
        <v>1.7241763713519178E-2</v>
      </c>
      <c r="E14" s="138">
        <f>VLOOKUP($A14,Sample!$B$2:$F$29,2)</f>
        <v>2320</v>
      </c>
      <c r="F14" s="160">
        <f>E14*$K14</f>
        <v>11450.322580645161</v>
      </c>
      <c r="G14" s="30"/>
      <c r="H14" s="31">
        <f t="shared" si="1"/>
        <v>8.5776611084408622E-2</v>
      </c>
      <c r="I14" s="31">
        <f t="shared" si="1"/>
        <v>8.8801843037069256E-2</v>
      </c>
      <c r="J14" s="30"/>
      <c r="K14" s="32">
        <v>4.935483870967742</v>
      </c>
      <c r="L14" s="30"/>
      <c r="M14" s="31">
        <v>0.21505376344086022</v>
      </c>
      <c r="N14" s="31">
        <v>0.78494623655913975</v>
      </c>
      <c r="O14" s="30"/>
      <c r="P14" s="31">
        <v>0.19354838709677419</v>
      </c>
      <c r="Q14" s="31">
        <v>5.3763440860215055E-2</v>
      </c>
      <c r="R14" s="31">
        <v>0.16129032258064516</v>
      </c>
      <c r="S14" s="31">
        <v>0.20430107526881722</v>
      </c>
      <c r="T14" s="30"/>
      <c r="U14" s="31">
        <v>0.59139784946236562</v>
      </c>
      <c r="V14" s="31">
        <v>0.41935483870967744</v>
      </c>
      <c r="W14" s="31">
        <v>0.62365591397849462</v>
      </c>
      <c r="X14" s="31">
        <v>2.1505376344086023E-2</v>
      </c>
      <c r="Y14" s="31">
        <v>0.40860215053763443</v>
      </c>
      <c r="Z14" s="31">
        <v>0.22580645161290322</v>
      </c>
      <c r="AA14" s="31">
        <v>6.4516129032258063E-2</v>
      </c>
      <c r="AB14" s="31">
        <v>0.31182795698924731</v>
      </c>
      <c r="AC14" s="31">
        <v>1.0752688172043012E-2</v>
      </c>
      <c r="AD14" s="31">
        <v>0.18279569892473119</v>
      </c>
      <c r="AE14" s="31">
        <v>1.0752688172043012E-2</v>
      </c>
      <c r="AF14" s="31">
        <v>0</v>
      </c>
      <c r="AG14" s="31">
        <v>0</v>
      </c>
      <c r="AH14" s="31">
        <v>2.1505376344086023E-2</v>
      </c>
      <c r="AI14" s="31">
        <v>1.0752688172043012E-2</v>
      </c>
      <c r="AJ14" s="30"/>
      <c r="AK14" s="31">
        <v>0</v>
      </c>
      <c r="AL14" s="31">
        <v>2.1505376344086023E-2</v>
      </c>
      <c r="AM14" s="31">
        <v>0</v>
      </c>
      <c r="AN14" s="191"/>
      <c r="AO14" s="33">
        <v>0.56894925485757397</v>
      </c>
      <c r="AP14" s="33">
        <v>0.22976796830786642</v>
      </c>
      <c r="AQ14" s="33">
        <v>0.15317864553857763</v>
      </c>
      <c r="AR14" s="33">
        <v>0.21882663648368231</v>
      </c>
      <c r="AS14" s="33">
        <v>0.25165063195623466</v>
      </c>
      <c r="AT14" s="33">
        <v>0</v>
      </c>
      <c r="AU14" s="33">
        <v>0.18600264101112995</v>
      </c>
      <c r="AV14" s="33">
        <v>2.1882663648368231E-2</v>
      </c>
      <c r="AW14" s="33">
        <v>1.0941331824184115E-2</v>
      </c>
      <c r="AX14" s="33">
        <v>1.0941331824184115E-2</v>
      </c>
      <c r="AY14" s="33">
        <v>0</v>
      </c>
      <c r="AZ14" s="33">
        <v>0</v>
      </c>
      <c r="BA14" s="33">
        <v>2.1882663648368231E-2</v>
      </c>
      <c r="BB14" s="191"/>
    </row>
    <row r="15" spans="1:149" s="36" customFormat="1" ht="20.25" customHeight="1" x14ac:dyDescent="0.4">
      <c r="A15" s="29" t="s">
        <v>462</v>
      </c>
      <c r="B15" s="30"/>
      <c r="C15" s="145">
        <f>VLOOKUP($A15,Sample!$B$2:$F$29,4)</f>
        <v>4.6844382001700741E-2</v>
      </c>
      <c r="D15" s="145">
        <f>VLOOKUP($A15,Sample!$B$2:$F$29,5)</f>
        <v>9.4160838900986202E-3</v>
      </c>
      <c r="E15" s="138">
        <f>VLOOKUP($A15,Sample!$B$2:$F$29,2)</f>
        <v>1267</v>
      </c>
      <c r="F15" s="160">
        <f>E15*$K15</f>
        <v>6676.6629213483147</v>
      </c>
      <c r="G15" s="30"/>
      <c r="H15" s="31">
        <f t="shared" si="1"/>
        <v>4.6844382001700741E-2</v>
      </c>
      <c r="I15" s="31">
        <f t="shared" si="1"/>
        <v>5.1780198206397322E-2</v>
      </c>
      <c r="J15" s="30"/>
      <c r="K15" s="32">
        <v>5.2696629213483144</v>
      </c>
      <c r="L15" s="30"/>
      <c r="M15" s="31">
        <v>0.2696629213483146</v>
      </c>
      <c r="N15" s="31">
        <v>0.7303370786516854</v>
      </c>
      <c r="O15" s="30"/>
      <c r="P15" s="31">
        <v>0.23595505617977527</v>
      </c>
      <c r="Q15" s="31">
        <v>0.19101123595505617</v>
      </c>
      <c r="R15" s="31">
        <v>0.21348314606741572</v>
      </c>
      <c r="S15" s="31">
        <v>0.15730337078651685</v>
      </c>
      <c r="T15" s="30"/>
      <c r="U15" s="31">
        <v>0.6853932584269663</v>
      </c>
      <c r="V15" s="31">
        <v>0.7078651685393258</v>
      </c>
      <c r="W15" s="31">
        <v>0.43820224719101125</v>
      </c>
      <c r="X15" s="31">
        <v>1.1235955056179775E-2</v>
      </c>
      <c r="Y15" s="31">
        <v>0.3146067415730337</v>
      </c>
      <c r="Z15" s="31">
        <v>0.19101123595505617</v>
      </c>
      <c r="AA15" s="31">
        <v>1.1235955056179775E-2</v>
      </c>
      <c r="AB15" s="31">
        <v>0.20224719101123595</v>
      </c>
      <c r="AC15" s="31">
        <v>6.741573033707865E-2</v>
      </c>
      <c r="AD15" s="31">
        <v>7.8651685393258425E-2</v>
      </c>
      <c r="AE15" s="31">
        <v>3.3707865168539325E-2</v>
      </c>
      <c r="AF15" s="31">
        <v>0</v>
      </c>
      <c r="AG15" s="31">
        <v>3.3707865168539325E-2</v>
      </c>
      <c r="AH15" s="31">
        <v>4.49438202247191E-2</v>
      </c>
      <c r="AI15" s="31">
        <v>0</v>
      </c>
      <c r="AJ15" s="30"/>
      <c r="AK15" s="31">
        <v>0</v>
      </c>
      <c r="AL15" s="31">
        <v>0</v>
      </c>
      <c r="AM15" s="31">
        <v>1.1235955056179775E-2</v>
      </c>
      <c r="AN15" s="191"/>
      <c r="AO15" s="33">
        <v>0.3595505617977528</v>
      </c>
      <c r="AP15" s="33">
        <v>0.1797752808988764</v>
      </c>
      <c r="AQ15" s="33">
        <v>0.15730337078651685</v>
      </c>
      <c r="AR15" s="33">
        <v>0.11235955056179775</v>
      </c>
      <c r="AS15" s="33">
        <v>0.25842696629213485</v>
      </c>
      <c r="AT15" s="33">
        <v>6.7415730337078664E-2</v>
      </c>
      <c r="AU15" s="33">
        <v>6.7415730337078664E-2</v>
      </c>
      <c r="AV15" s="33">
        <v>5.6179775280898875E-2</v>
      </c>
      <c r="AW15" s="33">
        <v>0</v>
      </c>
      <c r="AX15" s="33">
        <v>3.3707865168539332E-2</v>
      </c>
      <c r="AY15" s="33">
        <v>0</v>
      </c>
      <c r="AZ15" s="33">
        <v>0</v>
      </c>
      <c r="BA15" s="33">
        <v>0</v>
      </c>
      <c r="BB15" s="191"/>
    </row>
    <row r="16" spans="1:149" s="42" customFormat="1" ht="7.5" customHeight="1" x14ac:dyDescent="0.4">
      <c r="A16" s="37"/>
      <c r="B16" s="38"/>
      <c r="C16" s="159"/>
      <c r="D16" s="159"/>
      <c r="E16" s="139"/>
      <c r="F16" s="161"/>
      <c r="G16" s="38"/>
      <c r="H16" s="39"/>
      <c r="I16" s="39"/>
      <c r="J16" s="38"/>
      <c r="K16" s="40"/>
      <c r="L16" s="38"/>
      <c r="M16" s="39"/>
      <c r="N16" s="39"/>
      <c r="O16" s="38"/>
      <c r="P16" s="39"/>
      <c r="Q16" s="39"/>
      <c r="R16" s="39"/>
      <c r="S16" s="39"/>
      <c r="T16" s="38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8"/>
      <c r="AK16" s="39"/>
      <c r="AL16" s="39"/>
      <c r="AM16" s="39"/>
      <c r="AN16" s="193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193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</row>
    <row r="17" spans="1:149" s="36" customFormat="1" ht="20.25" customHeight="1" x14ac:dyDescent="0.4">
      <c r="A17" s="29" t="s">
        <v>463</v>
      </c>
      <c r="B17" s="30"/>
      <c r="C17" s="145">
        <f>VLOOKUP($A17,Sample!$B$2:$F$29,4)</f>
        <v>6.8731550425166323E-3</v>
      </c>
      <c r="D17" s="145">
        <f>VLOOKUP($A17,Sample!$B$2:$F$29,5)</f>
        <v>1.1593599738400826E-3</v>
      </c>
      <c r="E17" s="138">
        <f>VLOOKUP($A17,Sample!$B$2:$F$29,2)</f>
        <v>156</v>
      </c>
      <c r="F17" s="160">
        <f t="shared" ref="F17:F24" si="2">E17*$K17</f>
        <v>782.68965517241384</v>
      </c>
      <c r="G17" s="30"/>
      <c r="H17" s="31">
        <f>E17/SUM(E$17:E$27)</f>
        <v>6.8731550425166323E-3</v>
      </c>
      <c r="I17" s="31">
        <f>F17/SUM(F$17:F$27)</f>
        <v>5.6053960743793962E-3</v>
      </c>
      <c r="J17" s="30"/>
      <c r="K17" s="32">
        <v>5.0172413793103452</v>
      </c>
      <c r="L17" s="30"/>
      <c r="M17" s="31">
        <v>0.43103448275862066</v>
      </c>
      <c r="N17" s="31">
        <v>0.56896551724137934</v>
      </c>
      <c r="O17" s="30"/>
      <c r="P17" s="31">
        <v>0.37931034482758619</v>
      </c>
      <c r="Q17" s="31">
        <v>0.27586206896551724</v>
      </c>
      <c r="R17" s="31">
        <v>0.34482758620689657</v>
      </c>
      <c r="S17" s="31">
        <v>1.7241379310344827E-2</v>
      </c>
      <c r="T17" s="30"/>
      <c r="U17" s="31">
        <v>0.74137931034482762</v>
      </c>
      <c r="V17" s="31">
        <v>0.72413793103448276</v>
      </c>
      <c r="W17" s="31">
        <v>0.13793103448275862</v>
      </c>
      <c r="X17" s="31">
        <v>6.8965517241379309E-2</v>
      </c>
      <c r="Y17" s="31">
        <v>0.22413793103448276</v>
      </c>
      <c r="Z17" s="31">
        <v>0.25862068965517243</v>
      </c>
      <c r="AA17" s="31">
        <v>1.7241379310344827E-2</v>
      </c>
      <c r="AB17" s="31">
        <v>0.18965517241379309</v>
      </c>
      <c r="AC17" s="31">
        <v>0.32758620689655171</v>
      </c>
      <c r="AD17" s="31">
        <v>0</v>
      </c>
      <c r="AE17" s="31">
        <v>6.8965517241379309E-2</v>
      </c>
      <c r="AF17" s="31">
        <v>8.6206896551724144E-2</v>
      </c>
      <c r="AG17" s="31">
        <v>1.7241379310344827E-2</v>
      </c>
      <c r="AH17" s="31">
        <v>1.7241379310344827E-2</v>
      </c>
      <c r="AI17" s="31">
        <v>5.1724137931034482E-2</v>
      </c>
      <c r="AJ17" s="30"/>
      <c r="AK17" s="31">
        <v>1.7241379310344827E-2</v>
      </c>
      <c r="AL17" s="31">
        <v>6.8965517241379309E-2</v>
      </c>
      <c r="AM17" s="31">
        <v>5.1724137931034482E-2</v>
      </c>
      <c r="AN17" s="191"/>
      <c r="AO17" s="33">
        <v>6.8965517241379309E-2</v>
      </c>
      <c r="AP17" s="33">
        <v>3.4482758620689655E-2</v>
      </c>
      <c r="AQ17" s="33">
        <v>0</v>
      </c>
      <c r="AR17" s="33">
        <v>0</v>
      </c>
      <c r="AS17" s="33">
        <v>8.6206896551724144E-2</v>
      </c>
      <c r="AT17" s="33">
        <v>5.1724137931034482E-2</v>
      </c>
      <c r="AU17" s="33">
        <v>0.10344827586206896</v>
      </c>
      <c r="AV17" s="33">
        <v>1.7241379310344827E-2</v>
      </c>
      <c r="AW17" s="33">
        <v>1.7241379310344827E-2</v>
      </c>
      <c r="AX17" s="33">
        <v>1.7241379310344827E-2</v>
      </c>
      <c r="AY17" s="33">
        <v>1.7241379310344827E-2</v>
      </c>
      <c r="AZ17" s="33">
        <v>0</v>
      </c>
      <c r="BA17" s="33">
        <v>0</v>
      </c>
      <c r="BB17" s="191"/>
    </row>
    <row r="18" spans="1:149" s="36" customFormat="1" ht="20.25" customHeight="1" x14ac:dyDescent="0.4">
      <c r="A18" s="29" t="s">
        <v>464</v>
      </c>
      <c r="B18" s="30"/>
      <c r="C18" s="145">
        <f>VLOOKUP($A18,Sample!$B$2:$F$29,4)</f>
        <v>2.2029343084989206E-3</v>
      </c>
      <c r="D18" s="145">
        <f>VLOOKUP($A18,Sample!$B$2:$F$29,5)</f>
        <v>3.715897352051547E-4</v>
      </c>
      <c r="E18" s="138">
        <f>VLOOKUP($A18,Sample!$B$2:$F$29,2)</f>
        <v>50</v>
      </c>
      <c r="F18" s="160">
        <f t="shared" si="2"/>
        <v>252.94117647058823</v>
      </c>
      <c r="G18" s="30"/>
      <c r="H18" s="31">
        <f t="shared" ref="H18:I27" si="3">E18/SUM(E$17:E$27)</f>
        <v>2.2029343084989206E-3</v>
      </c>
      <c r="I18" s="31">
        <f t="shared" si="3"/>
        <v>1.8114912702210369E-3</v>
      </c>
      <c r="J18" s="30"/>
      <c r="K18" s="32">
        <v>5.0588235294117645</v>
      </c>
      <c r="L18" s="30"/>
      <c r="M18" s="31">
        <v>0.29411764705882354</v>
      </c>
      <c r="N18" s="31">
        <v>0.70588235294117652</v>
      </c>
      <c r="O18" s="30"/>
      <c r="P18" s="31">
        <v>0.29411764705882354</v>
      </c>
      <c r="Q18" s="31">
        <v>0.17647058823529413</v>
      </c>
      <c r="R18" s="31">
        <v>0.20588235294117646</v>
      </c>
      <c r="S18" s="31">
        <v>2.9411764705882353E-2</v>
      </c>
      <c r="T18" s="30"/>
      <c r="U18" s="31">
        <v>0.58823529411764708</v>
      </c>
      <c r="V18" s="31">
        <v>0.79411764705882348</v>
      </c>
      <c r="W18" s="31">
        <v>0.14705882352941177</v>
      </c>
      <c r="X18" s="31">
        <v>0</v>
      </c>
      <c r="Y18" s="31">
        <v>0.26470588235294118</v>
      </c>
      <c r="Z18" s="31">
        <v>0.35294117647058826</v>
      </c>
      <c r="AA18" s="31">
        <v>0</v>
      </c>
      <c r="AB18" s="31">
        <v>0.26470588235294118</v>
      </c>
      <c r="AC18" s="31">
        <v>0.20588235294117646</v>
      </c>
      <c r="AD18" s="31">
        <v>2.9411764705882353E-2</v>
      </c>
      <c r="AE18" s="31">
        <v>2.9411764705882353E-2</v>
      </c>
      <c r="AF18" s="31">
        <v>2.9411764705882353E-2</v>
      </c>
      <c r="AG18" s="31">
        <v>0.11764705882352941</v>
      </c>
      <c r="AH18" s="31">
        <v>0</v>
      </c>
      <c r="AI18" s="31">
        <v>8.8235294117647065E-2</v>
      </c>
      <c r="AJ18" s="30"/>
      <c r="AK18" s="35">
        <v>0</v>
      </c>
      <c r="AL18" s="35">
        <v>0</v>
      </c>
      <c r="AM18" s="35">
        <v>0</v>
      </c>
      <c r="AN18" s="191"/>
      <c r="AO18" s="33">
        <v>0.14705882352941177</v>
      </c>
      <c r="AP18" s="33">
        <v>0</v>
      </c>
      <c r="AQ18" s="33">
        <v>2.9411764705882356E-2</v>
      </c>
      <c r="AR18" s="33">
        <v>0</v>
      </c>
      <c r="AS18" s="33">
        <v>0.14705882352941177</v>
      </c>
      <c r="AT18" s="33">
        <v>0</v>
      </c>
      <c r="AU18" s="33">
        <v>0.11764705882352942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191"/>
    </row>
    <row r="19" spans="1:149" s="36" customFormat="1" ht="20.25" customHeight="1" x14ac:dyDescent="0.4">
      <c r="A19" s="29" t="s">
        <v>465</v>
      </c>
      <c r="B19" s="30"/>
      <c r="C19" s="145">
        <f>VLOOKUP($A19,Sample!$B$2:$F$29,4)</f>
        <v>5.5513944574172795E-2</v>
      </c>
      <c r="D19" s="145">
        <f>VLOOKUP($A19,Sample!$B$2:$F$29,5)</f>
        <v>9.3640613271698987E-3</v>
      </c>
      <c r="E19" s="138">
        <f>VLOOKUP($A19,Sample!$B$2:$F$29,2)</f>
        <v>1260</v>
      </c>
      <c r="F19" s="160">
        <f t="shared" si="2"/>
        <v>6972</v>
      </c>
      <c r="G19" s="30"/>
      <c r="H19" s="31">
        <f t="shared" si="3"/>
        <v>5.5513944574172795E-2</v>
      </c>
      <c r="I19" s="31">
        <f t="shared" si="3"/>
        <v>4.9931439839925158E-2</v>
      </c>
      <c r="J19" s="30"/>
      <c r="K19" s="32">
        <v>5.5333333333333332</v>
      </c>
      <c r="L19" s="30"/>
      <c r="M19" s="31">
        <v>0.42222222222222222</v>
      </c>
      <c r="N19" s="31">
        <v>0.57777777777777772</v>
      </c>
      <c r="O19" s="30"/>
      <c r="P19" s="31">
        <v>0.4</v>
      </c>
      <c r="Q19" s="31">
        <v>0.28888888888888886</v>
      </c>
      <c r="R19" s="31">
        <v>0.24444444444444444</v>
      </c>
      <c r="S19" s="31">
        <v>8.8888888888888892E-2</v>
      </c>
      <c r="T19" s="30"/>
      <c r="U19" s="31">
        <v>0.66666666666666663</v>
      </c>
      <c r="V19" s="31">
        <v>0.73333333333333328</v>
      </c>
      <c r="W19" s="31">
        <v>4.4444444444444446E-2</v>
      </c>
      <c r="X19" s="31">
        <v>0.13333333333333333</v>
      </c>
      <c r="Y19" s="31">
        <v>5.5555555555555552E-2</v>
      </c>
      <c r="Z19" s="31">
        <v>0.24444444444444444</v>
      </c>
      <c r="AA19" s="31">
        <v>4.4444444444444446E-2</v>
      </c>
      <c r="AB19" s="31">
        <v>0.3</v>
      </c>
      <c r="AC19" s="31">
        <v>0.42222222222222222</v>
      </c>
      <c r="AD19" s="31">
        <v>2.2222222222222223E-2</v>
      </c>
      <c r="AE19" s="31">
        <v>0</v>
      </c>
      <c r="AF19" s="31">
        <v>1.1111111111111112E-2</v>
      </c>
      <c r="AG19" s="31">
        <v>0.17777777777777778</v>
      </c>
      <c r="AH19" s="31">
        <v>3.3333333333333333E-2</v>
      </c>
      <c r="AI19" s="31">
        <v>2.2222222222222223E-2</v>
      </c>
      <c r="AJ19" s="30"/>
      <c r="AK19" s="31">
        <v>0.13333333333333333</v>
      </c>
      <c r="AL19" s="31">
        <v>0.11111111111111112</v>
      </c>
      <c r="AM19" s="31">
        <v>0.13333333333333333</v>
      </c>
      <c r="AN19" s="191"/>
      <c r="AO19" s="33">
        <v>1.1111111111111112E-2</v>
      </c>
      <c r="AP19" s="33">
        <v>3.3333333333333333E-2</v>
      </c>
      <c r="AQ19" s="33">
        <v>2.2222222222222223E-2</v>
      </c>
      <c r="AR19" s="33">
        <v>1.1111111111111112E-2</v>
      </c>
      <c r="AS19" s="33">
        <v>2.2222222222222223E-2</v>
      </c>
      <c r="AT19" s="33">
        <v>1.1111111111111112E-2</v>
      </c>
      <c r="AU19" s="33">
        <v>2.2222222222222223E-2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191"/>
    </row>
    <row r="20" spans="1:149" s="36" customFormat="1" ht="20.25" customHeight="1" x14ac:dyDescent="0.4">
      <c r="A20" s="29" t="s">
        <v>466</v>
      </c>
      <c r="B20" s="30"/>
      <c r="C20" s="145">
        <f>VLOOKUP($A20,Sample!$B$2:$F$29,4)</f>
        <v>7.8865048244261354E-2</v>
      </c>
      <c r="D20" s="145">
        <f>VLOOKUP($A20,Sample!$B$2:$F$29,5)</f>
        <v>1.3302912520344538E-2</v>
      </c>
      <c r="E20" s="138">
        <f>VLOOKUP($A20,Sample!$B$2:$F$29,2)</f>
        <v>1790</v>
      </c>
      <c r="F20" s="160">
        <f t="shared" si="2"/>
        <v>14221.648351648351</v>
      </c>
      <c r="G20" s="30"/>
      <c r="H20" s="31">
        <f t="shared" si="3"/>
        <v>7.8865048244261354E-2</v>
      </c>
      <c r="I20" s="31">
        <f t="shared" si="3"/>
        <v>0.10185131656553363</v>
      </c>
      <c r="J20" s="30"/>
      <c r="K20" s="32">
        <v>7.9450549450549453</v>
      </c>
      <c r="L20" s="30"/>
      <c r="M20" s="31">
        <v>0</v>
      </c>
      <c r="N20" s="31">
        <v>1</v>
      </c>
      <c r="O20" s="30"/>
      <c r="P20" s="31">
        <v>0</v>
      </c>
      <c r="Q20" s="31">
        <v>0</v>
      </c>
      <c r="R20" s="31">
        <v>0</v>
      </c>
      <c r="S20" s="31">
        <v>0</v>
      </c>
      <c r="T20" s="30"/>
      <c r="U20" s="31">
        <v>0.82417582417582413</v>
      </c>
      <c r="V20" s="31">
        <v>0.91208791208791207</v>
      </c>
      <c r="W20" s="31">
        <v>0.59340659340659341</v>
      </c>
      <c r="X20" s="31">
        <v>0</v>
      </c>
      <c r="Y20" s="31">
        <v>1.098901098901099E-2</v>
      </c>
      <c r="Z20" s="31">
        <v>0.32967032967032966</v>
      </c>
      <c r="AA20" s="31">
        <v>1.098901098901099E-2</v>
      </c>
      <c r="AB20" s="31">
        <v>4.3956043956043959E-2</v>
      </c>
      <c r="AC20" s="31">
        <v>0</v>
      </c>
      <c r="AD20" s="31">
        <v>0</v>
      </c>
      <c r="AE20" s="31">
        <v>0.12087912087912088</v>
      </c>
      <c r="AF20" s="31">
        <v>4.3956043956043959E-2</v>
      </c>
      <c r="AG20" s="31">
        <v>0</v>
      </c>
      <c r="AH20" s="31">
        <v>1.098901098901099E-2</v>
      </c>
      <c r="AI20" s="31">
        <v>8.7912087912087919E-2</v>
      </c>
      <c r="AJ20" s="30"/>
      <c r="AK20" s="35">
        <v>0</v>
      </c>
      <c r="AL20" s="35">
        <v>0</v>
      </c>
      <c r="AM20" s="35">
        <v>0</v>
      </c>
      <c r="AN20" s="191"/>
      <c r="AO20" s="33">
        <v>0.2857142857142857</v>
      </c>
      <c r="AP20" s="33">
        <v>0.24175824175824173</v>
      </c>
      <c r="AQ20" s="33">
        <v>0.21978021978021978</v>
      </c>
      <c r="AR20" s="33">
        <v>1.0989010989010988E-2</v>
      </c>
      <c r="AS20" s="33">
        <v>0.39560439560439559</v>
      </c>
      <c r="AT20" s="33">
        <v>0.30769230769230765</v>
      </c>
      <c r="AU20" s="33">
        <v>5.4945054945054944E-2</v>
      </c>
      <c r="AV20" s="33">
        <v>0</v>
      </c>
      <c r="AW20" s="33">
        <v>1.0989010989010988E-2</v>
      </c>
      <c r="AX20" s="33">
        <v>0.23076923076923078</v>
      </c>
      <c r="AY20" s="33">
        <v>0</v>
      </c>
      <c r="AZ20" s="33">
        <v>0</v>
      </c>
      <c r="BA20" s="33">
        <v>2.1978021978021976E-2</v>
      </c>
      <c r="BB20" s="191"/>
    </row>
    <row r="21" spans="1:149" s="36" customFormat="1" ht="20.25" customHeight="1" x14ac:dyDescent="0.4">
      <c r="A21" s="29" t="s">
        <v>470</v>
      </c>
      <c r="B21" s="30"/>
      <c r="C21" s="145">
        <f>VLOOKUP($A21,Sample!$B$2:$F$29,4)</f>
        <v>0.42142133321584352</v>
      </c>
      <c r="D21" s="145">
        <f>VLOOKUP($A21,Sample!$B$2:$F$29,5)</f>
        <v>7.1085116344746097E-2</v>
      </c>
      <c r="E21" s="138">
        <f>VLOOKUP($A21,Sample!$B$2:$F$29,2)</f>
        <v>9565</v>
      </c>
      <c r="F21" s="160">
        <f t="shared" si="2"/>
        <v>55435.860215053763</v>
      </c>
      <c r="G21" s="30"/>
      <c r="H21" s="31">
        <f t="shared" si="3"/>
        <v>0.42142133321584352</v>
      </c>
      <c r="I21" s="31">
        <f t="shared" si="3"/>
        <v>0.39701553633139092</v>
      </c>
      <c r="J21" s="30"/>
      <c r="K21" s="32">
        <v>5.795698924731183</v>
      </c>
      <c r="L21" s="30"/>
      <c r="M21" s="31">
        <v>0.30107526881720431</v>
      </c>
      <c r="N21" s="31">
        <v>0.69892473118279574</v>
      </c>
      <c r="O21" s="30"/>
      <c r="P21" s="31">
        <v>0.26881720430107525</v>
      </c>
      <c r="Q21" s="31">
        <v>0.12903225806451613</v>
      </c>
      <c r="R21" s="31">
        <v>0.21505376344086022</v>
      </c>
      <c r="S21" s="31">
        <v>8.6021505376344093E-2</v>
      </c>
      <c r="T21" s="30"/>
      <c r="U21" s="31">
        <v>0.58064516129032262</v>
      </c>
      <c r="V21" s="31">
        <v>0.76344086021505375</v>
      </c>
      <c r="W21" s="31">
        <v>0.33333333333333331</v>
      </c>
      <c r="X21" s="31">
        <v>0.22580645161290322</v>
      </c>
      <c r="Y21" s="31">
        <v>7.5268817204301078E-2</v>
      </c>
      <c r="Z21" s="31">
        <v>8.6021505376344093E-2</v>
      </c>
      <c r="AA21" s="31">
        <v>0.10752688172043011</v>
      </c>
      <c r="AB21" s="31">
        <v>0.21505376344086022</v>
      </c>
      <c r="AC21" s="31">
        <v>0.11827956989247312</v>
      </c>
      <c r="AD21" s="31">
        <v>2.1505376344086023E-2</v>
      </c>
      <c r="AE21" s="31">
        <v>9.6774193548387094E-2</v>
      </c>
      <c r="AF21" s="31">
        <v>9.6774193548387094E-2</v>
      </c>
      <c r="AG21" s="31">
        <v>0.10752688172043011</v>
      </c>
      <c r="AH21" s="31">
        <v>7.5268817204301078E-2</v>
      </c>
      <c r="AI21" s="31">
        <v>3.2258064516129031E-2</v>
      </c>
      <c r="AJ21" s="30"/>
      <c r="AK21" s="31">
        <v>4.301075268817204E-2</v>
      </c>
      <c r="AL21" s="31">
        <v>7.5268817204301064E-2</v>
      </c>
      <c r="AM21" s="31">
        <v>0.18279569892473119</v>
      </c>
      <c r="AN21" s="191"/>
      <c r="AO21" s="33">
        <v>0.25806451612903225</v>
      </c>
      <c r="AP21" s="33">
        <v>0.11827956989247312</v>
      </c>
      <c r="AQ21" s="33">
        <v>0.11827956989247312</v>
      </c>
      <c r="AR21" s="33">
        <v>1.075268817204301E-2</v>
      </c>
      <c r="AS21" s="33">
        <v>0.18279569892473116</v>
      </c>
      <c r="AT21" s="33">
        <v>0.15053763440860213</v>
      </c>
      <c r="AU21" s="33">
        <v>5.3763440860215048E-2</v>
      </c>
      <c r="AV21" s="33">
        <v>3.2258064516129031E-2</v>
      </c>
      <c r="AW21" s="33">
        <v>1.075268817204301E-2</v>
      </c>
      <c r="AX21" s="33">
        <v>1.075268817204301E-2</v>
      </c>
      <c r="AY21" s="33">
        <v>1.075268817204301E-2</v>
      </c>
      <c r="AZ21" s="33">
        <v>1.075268817204301E-2</v>
      </c>
      <c r="BA21" s="33">
        <v>0</v>
      </c>
      <c r="BB21" s="191"/>
    </row>
    <row r="22" spans="1:149" s="36" customFormat="1" ht="20.25" customHeight="1" x14ac:dyDescent="0.4">
      <c r="A22" s="29" t="s">
        <v>614</v>
      </c>
      <c r="B22" s="30"/>
      <c r="C22" s="145">
        <f>VLOOKUP($A22,Sample!$B$2:$F$29,4)</f>
        <v>3.828699828171124E-2</v>
      </c>
      <c r="D22" s="145">
        <f>VLOOKUP($A22,Sample!$B$2:$F$29,5)</f>
        <v>6.4582295978655889E-3</v>
      </c>
      <c r="E22" s="138">
        <f>VLOOKUP($A22,Sample!$B$2:$F$29,2)</f>
        <v>869</v>
      </c>
      <c r="F22" s="160">
        <f t="shared" si="2"/>
        <v>5483.6896551724139</v>
      </c>
      <c r="G22" s="30"/>
      <c r="H22" s="31">
        <f t="shared" si="3"/>
        <v>3.828699828171124E-2</v>
      </c>
      <c r="I22" s="31">
        <f t="shared" si="3"/>
        <v>3.9272593246996744E-2</v>
      </c>
      <c r="J22" s="30"/>
      <c r="K22" s="32">
        <v>6.3103448275862073</v>
      </c>
      <c r="L22" s="30"/>
      <c r="M22" s="31">
        <v>0.36781609195402298</v>
      </c>
      <c r="N22" s="31">
        <v>0.63218390804597702</v>
      </c>
      <c r="O22" s="30"/>
      <c r="P22" s="31">
        <v>0.2988505747126437</v>
      </c>
      <c r="Q22" s="31">
        <v>0.12643678160919541</v>
      </c>
      <c r="R22" s="31">
        <v>0.35632183908045978</v>
      </c>
      <c r="S22" s="31">
        <v>0</v>
      </c>
      <c r="T22" s="30"/>
      <c r="U22" s="31">
        <v>0.67816091954022983</v>
      </c>
      <c r="V22" s="31">
        <v>0.7816091954022989</v>
      </c>
      <c r="W22" s="31">
        <v>0.2988505747126437</v>
      </c>
      <c r="X22" s="31">
        <v>0.35632183908045978</v>
      </c>
      <c r="Y22" s="31">
        <v>0.31034482758620691</v>
      </c>
      <c r="Z22" s="31">
        <v>0.20689655172413793</v>
      </c>
      <c r="AA22" s="31">
        <v>1.1494252873563218E-2</v>
      </c>
      <c r="AB22" s="31">
        <v>0.14942528735632185</v>
      </c>
      <c r="AC22" s="31">
        <v>8.0459770114942528E-2</v>
      </c>
      <c r="AD22" s="31">
        <v>2.2988505747126436E-2</v>
      </c>
      <c r="AE22" s="31">
        <v>2.2988505747126436E-2</v>
      </c>
      <c r="AF22" s="31">
        <v>0</v>
      </c>
      <c r="AG22" s="31">
        <v>0</v>
      </c>
      <c r="AH22" s="31">
        <v>1.1494252873563218E-2</v>
      </c>
      <c r="AI22" s="31">
        <v>1.1494252873563218E-2</v>
      </c>
      <c r="AJ22" s="30"/>
      <c r="AK22" s="31">
        <v>0.34482758620689657</v>
      </c>
      <c r="AL22" s="31">
        <v>0.18390804597701149</v>
      </c>
      <c r="AM22" s="31">
        <v>0.1954022988505747</v>
      </c>
      <c r="AN22" s="191"/>
      <c r="AO22" s="33">
        <v>0.19540229885057472</v>
      </c>
      <c r="AP22" s="33">
        <v>0.14942528735632185</v>
      </c>
      <c r="AQ22" s="33">
        <v>5.7471264367816098E-2</v>
      </c>
      <c r="AR22" s="33">
        <v>2.298850574712644E-2</v>
      </c>
      <c r="AS22" s="33">
        <v>0.14942528735632185</v>
      </c>
      <c r="AT22" s="33">
        <v>5.7471264367816098E-2</v>
      </c>
      <c r="AU22" s="33">
        <v>0.16091954022988506</v>
      </c>
      <c r="AV22" s="33">
        <v>1.149425287356322E-2</v>
      </c>
      <c r="AW22" s="33">
        <v>4.597701149425288E-2</v>
      </c>
      <c r="AX22" s="33">
        <v>0</v>
      </c>
      <c r="AY22" s="33">
        <v>0</v>
      </c>
      <c r="AZ22" s="33">
        <v>0</v>
      </c>
      <c r="BA22" s="33">
        <v>0</v>
      </c>
      <c r="BB22" s="191"/>
    </row>
    <row r="23" spans="1:149" s="36" customFormat="1" ht="20.25" customHeight="1" x14ac:dyDescent="0.4">
      <c r="A23" s="29" t="s">
        <v>467</v>
      </c>
      <c r="B23" s="30"/>
      <c r="C23" s="145">
        <f>VLOOKUP($A23,Sample!$B$2:$F$29,4)</f>
        <v>9.1642067233555103E-3</v>
      </c>
      <c r="D23" s="145">
        <f>VLOOKUP($A23,Sample!$B$2:$F$29,5)</f>
        <v>1.5458132984534434E-3</v>
      </c>
      <c r="E23" s="138">
        <f>VLOOKUP($A23,Sample!$B$2:$F$29,2)</f>
        <v>208</v>
      </c>
      <c r="F23" s="160">
        <f t="shared" si="2"/>
        <v>1208.2352941176471</v>
      </c>
      <c r="G23" s="30"/>
      <c r="H23" s="31">
        <f t="shared" si="3"/>
        <v>9.1642067233555103E-3</v>
      </c>
      <c r="I23" s="31">
        <f t="shared" si="3"/>
        <v>8.6530303931023483E-3</v>
      </c>
      <c r="J23" s="30"/>
      <c r="K23" s="32">
        <v>5.8088235294117645</v>
      </c>
      <c r="L23" s="30"/>
      <c r="M23" s="31">
        <v>0.13235294117647059</v>
      </c>
      <c r="N23" s="31">
        <v>0.86764705882352944</v>
      </c>
      <c r="O23" s="30"/>
      <c r="P23" s="31">
        <v>0.13235294117647059</v>
      </c>
      <c r="Q23" s="31">
        <v>0.11764705882352941</v>
      </c>
      <c r="R23" s="31">
        <v>0.10294117647058823</v>
      </c>
      <c r="S23" s="31">
        <v>0</v>
      </c>
      <c r="T23" s="30"/>
      <c r="U23" s="31">
        <v>0.91176470588235292</v>
      </c>
      <c r="V23" s="31">
        <v>0.80882352941176472</v>
      </c>
      <c r="W23" s="31">
        <v>0.33823529411764708</v>
      </c>
      <c r="X23" s="31">
        <v>0.10294117647058823</v>
      </c>
      <c r="Y23" s="31">
        <v>2.9411764705882353E-2</v>
      </c>
      <c r="Z23" s="31">
        <v>0.38235294117647056</v>
      </c>
      <c r="AA23" s="31">
        <v>0</v>
      </c>
      <c r="AB23" s="31">
        <v>0.11764705882352941</v>
      </c>
      <c r="AC23" s="31">
        <v>0.17647058823529413</v>
      </c>
      <c r="AD23" s="31">
        <v>2.9411764705882353E-2</v>
      </c>
      <c r="AE23" s="31">
        <v>7.3529411764705885E-2</v>
      </c>
      <c r="AF23" s="31">
        <v>1.4705882352941176E-2</v>
      </c>
      <c r="AG23" s="31">
        <v>0</v>
      </c>
      <c r="AH23" s="31">
        <v>0</v>
      </c>
      <c r="AI23" s="31">
        <v>1.4705882352941176E-2</v>
      </c>
      <c r="AJ23" s="30"/>
      <c r="AK23" s="31">
        <v>5.8823529411764698E-2</v>
      </c>
      <c r="AL23" s="31">
        <v>7.3529411764705885E-2</v>
      </c>
      <c r="AM23" s="31">
        <v>0.10294117647058823</v>
      </c>
      <c r="AN23" s="191"/>
      <c r="AO23" s="33">
        <v>0.13235294117647059</v>
      </c>
      <c r="AP23" s="33">
        <v>0.13235294117647059</v>
      </c>
      <c r="AQ23" s="33">
        <v>7.3529411764705885E-2</v>
      </c>
      <c r="AR23" s="33">
        <v>1.4705882352941176E-2</v>
      </c>
      <c r="AS23" s="33">
        <v>0.3235294117647059</v>
      </c>
      <c r="AT23" s="33">
        <v>8.8235294117647065E-2</v>
      </c>
      <c r="AU23" s="33">
        <v>0.10294117647058824</v>
      </c>
      <c r="AV23" s="33">
        <v>0</v>
      </c>
      <c r="AW23" s="33">
        <v>0</v>
      </c>
      <c r="AX23" s="33">
        <v>0.14705882352941177</v>
      </c>
      <c r="AY23" s="33">
        <v>0</v>
      </c>
      <c r="AZ23" s="33">
        <v>0</v>
      </c>
      <c r="BA23" s="33">
        <v>0</v>
      </c>
      <c r="BB23" s="191"/>
    </row>
    <row r="24" spans="1:149" s="36" customFormat="1" ht="20.25" customHeight="1" x14ac:dyDescent="0.4">
      <c r="A24" s="29" t="s">
        <v>468</v>
      </c>
      <c r="B24" s="30"/>
      <c r="C24" s="145">
        <f>VLOOKUP($A24,Sample!$B$2:$F$29,4)</f>
        <v>7.397453407939375E-2</v>
      </c>
      <c r="D24" s="145">
        <f>VLOOKUP($A24,Sample!$B$2:$F$29,5)</f>
        <v>1.2477983308189094E-2</v>
      </c>
      <c r="E24" s="138">
        <f>VLOOKUP($A24,Sample!$B$2:$F$29,2)</f>
        <v>1679</v>
      </c>
      <c r="F24" s="160">
        <f t="shared" si="2"/>
        <v>10666.588235294117</v>
      </c>
      <c r="G24" s="30"/>
      <c r="H24" s="31">
        <f t="shared" si="3"/>
        <v>7.397453407939375E-2</v>
      </c>
      <c r="I24" s="31">
        <f t="shared" si="3"/>
        <v>7.6391008142260713E-2</v>
      </c>
      <c r="J24" s="30"/>
      <c r="K24" s="32">
        <v>6.3529411764705879</v>
      </c>
      <c r="L24" s="30"/>
      <c r="M24" s="31">
        <v>0.51764705882352946</v>
      </c>
      <c r="N24" s="31">
        <v>0.4823529411764706</v>
      </c>
      <c r="O24" s="30"/>
      <c r="P24" s="31">
        <v>0.43529411764705883</v>
      </c>
      <c r="Q24" s="31">
        <v>7.0588235294117646E-2</v>
      </c>
      <c r="R24" s="31">
        <v>0.42352941176470588</v>
      </c>
      <c r="S24" s="31">
        <v>9.4117647058823528E-2</v>
      </c>
      <c r="T24" s="30"/>
      <c r="U24" s="31">
        <v>0.68235294117647061</v>
      </c>
      <c r="V24" s="31">
        <v>0.6</v>
      </c>
      <c r="W24" s="31">
        <v>0.27058823529411763</v>
      </c>
      <c r="X24" s="31">
        <v>0.29411764705882354</v>
      </c>
      <c r="Y24" s="31">
        <v>0.29411764705882354</v>
      </c>
      <c r="Z24" s="31">
        <v>3.5294117647058823E-2</v>
      </c>
      <c r="AA24" s="31">
        <v>0.15294117647058825</v>
      </c>
      <c r="AB24" s="31">
        <v>0.29411764705882354</v>
      </c>
      <c r="AC24" s="31">
        <v>7.0588235294117646E-2</v>
      </c>
      <c r="AD24" s="31">
        <v>3.5294117647058823E-2</v>
      </c>
      <c r="AE24" s="31">
        <v>2.3529411764705882E-2</v>
      </c>
      <c r="AF24" s="31">
        <v>0</v>
      </c>
      <c r="AG24" s="31">
        <v>7.0588235294117646E-2</v>
      </c>
      <c r="AH24" s="31">
        <v>2.3529411764705882E-2</v>
      </c>
      <c r="AI24" s="31">
        <v>1.1764705882352941E-2</v>
      </c>
      <c r="AJ24" s="30"/>
      <c r="AK24" s="31">
        <v>0.17647058823529413</v>
      </c>
      <c r="AL24" s="31">
        <v>5.8823529411764712E-2</v>
      </c>
      <c r="AM24" s="31">
        <v>0.25882352941176473</v>
      </c>
      <c r="AN24" s="191"/>
      <c r="AO24" s="33">
        <v>0.1764705882352941</v>
      </c>
      <c r="AP24" s="33">
        <v>0.22352941176470587</v>
      </c>
      <c r="AQ24" s="33">
        <v>8.2352941176470587E-2</v>
      </c>
      <c r="AR24" s="33">
        <v>7.0588235294117646E-2</v>
      </c>
      <c r="AS24" s="33">
        <v>3.5294117647058823E-2</v>
      </c>
      <c r="AT24" s="33">
        <v>0.10588235294117647</v>
      </c>
      <c r="AU24" s="33">
        <v>5.8823529411764698E-2</v>
      </c>
      <c r="AV24" s="33">
        <v>0</v>
      </c>
      <c r="AW24" s="33">
        <v>3.5294117647058823E-2</v>
      </c>
      <c r="AX24" s="33">
        <v>0</v>
      </c>
      <c r="AY24" s="33">
        <v>1.1764705882352939E-2</v>
      </c>
      <c r="AZ24" s="33">
        <v>0</v>
      </c>
      <c r="BA24" s="33">
        <v>0</v>
      </c>
      <c r="BB24" s="191"/>
    </row>
    <row r="25" spans="1:149" s="42" customFormat="1" ht="7.5" customHeight="1" x14ac:dyDescent="0.4">
      <c r="A25" s="37"/>
      <c r="B25" s="38"/>
      <c r="C25" s="159"/>
      <c r="D25" s="159"/>
      <c r="E25" s="139"/>
      <c r="F25" s="161"/>
      <c r="G25" s="38"/>
      <c r="H25" s="39"/>
      <c r="I25" s="39"/>
      <c r="J25" s="38"/>
      <c r="K25" s="40"/>
      <c r="L25" s="38"/>
      <c r="M25" s="39"/>
      <c r="N25" s="39"/>
      <c r="O25" s="38"/>
      <c r="P25" s="39"/>
      <c r="Q25" s="39"/>
      <c r="R25" s="39"/>
      <c r="S25" s="39"/>
      <c r="T25" s="38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9"/>
      <c r="AL25" s="39"/>
      <c r="AM25" s="39"/>
      <c r="AN25" s="193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93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</row>
    <row r="26" spans="1:149" s="36" customFormat="1" ht="20.25" customHeight="1" x14ac:dyDescent="0.4">
      <c r="A26" s="29" t="s">
        <v>127</v>
      </c>
      <c r="B26" s="30"/>
      <c r="C26" s="145">
        <f>VLOOKUP($A26,Sample!$B$2:$F$29,4)</f>
        <v>0.11314270608450457</v>
      </c>
      <c r="D26" s="145">
        <f>VLOOKUP($A26,Sample!$B$2:$F$29,5)</f>
        <v>1.9084848800136747E-2</v>
      </c>
      <c r="E26" s="138">
        <f>VLOOKUP($A26,Sample!$B$2:$F$29,2)</f>
        <v>2568</v>
      </c>
      <c r="F26" s="160">
        <f>E26*$K26</f>
        <v>16050</v>
      </c>
      <c r="G26" s="30"/>
      <c r="H26" s="31">
        <f t="shared" si="3"/>
        <v>0.11314270608450457</v>
      </c>
      <c r="I26" s="31">
        <f>F26/SUM(F$17:F$27)</f>
        <v>0.11494544025111858</v>
      </c>
      <c r="J26" s="30"/>
      <c r="K26" s="32">
        <v>6.25</v>
      </c>
      <c r="L26" s="30"/>
      <c r="M26" s="31">
        <v>0.44318181818181818</v>
      </c>
      <c r="N26" s="31">
        <v>0.55681818181818177</v>
      </c>
      <c r="O26" s="30"/>
      <c r="P26" s="31">
        <v>0.40909090909090912</v>
      </c>
      <c r="Q26" s="31">
        <v>9.0909090909090912E-2</v>
      </c>
      <c r="R26" s="31">
        <v>0.39772727272727271</v>
      </c>
      <c r="S26" s="31">
        <v>7.9545454545454544E-2</v>
      </c>
      <c r="T26" s="30"/>
      <c r="U26" s="31">
        <v>0.73863636363636365</v>
      </c>
      <c r="V26" s="31">
        <v>0.59090909090909094</v>
      </c>
      <c r="W26" s="31">
        <v>0.51136363636363635</v>
      </c>
      <c r="X26" s="31">
        <v>0.29545454545454547</v>
      </c>
      <c r="Y26" s="31">
        <v>0.375</v>
      </c>
      <c r="Z26" s="31">
        <v>2.2727272727272728E-2</v>
      </c>
      <c r="AA26" s="31">
        <v>4.5454545454545456E-2</v>
      </c>
      <c r="AB26" s="31">
        <v>0.19318181818181818</v>
      </c>
      <c r="AC26" s="31">
        <v>9.0909090909090912E-2</v>
      </c>
      <c r="AD26" s="31">
        <v>3.4090909090909088E-2</v>
      </c>
      <c r="AE26" s="31">
        <v>0</v>
      </c>
      <c r="AF26" s="31">
        <v>0</v>
      </c>
      <c r="AG26" s="31">
        <v>0</v>
      </c>
      <c r="AH26" s="31">
        <v>2.2727272727272728E-2</v>
      </c>
      <c r="AI26" s="31">
        <v>0</v>
      </c>
      <c r="AJ26" s="30"/>
      <c r="AK26" s="31">
        <v>0.14772727272727273</v>
      </c>
      <c r="AL26" s="31">
        <v>0.13636363636363638</v>
      </c>
      <c r="AM26" s="31">
        <v>0.23863636363636365</v>
      </c>
      <c r="AN26" s="191"/>
      <c r="AO26" s="33">
        <v>0.42045454545454541</v>
      </c>
      <c r="AP26" s="33">
        <v>0.17045454545454544</v>
      </c>
      <c r="AQ26" s="33">
        <v>0.29545454545454541</v>
      </c>
      <c r="AR26" s="33">
        <v>0.13636363636363635</v>
      </c>
      <c r="AS26" s="33">
        <v>6.8181818181818177E-2</v>
      </c>
      <c r="AT26" s="33">
        <v>9.0909090909090912E-2</v>
      </c>
      <c r="AU26" s="33">
        <v>0.22727272727272727</v>
      </c>
      <c r="AV26" s="33">
        <v>1.1363636363636364E-2</v>
      </c>
      <c r="AW26" s="33">
        <v>2.2727272727272728E-2</v>
      </c>
      <c r="AX26" s="33">
        <v>0</v>
      </c>
      <c r="AY26" s="33">
        <v>2.2727272727272728E-2</v>
      </c>
      <c r="AZ26" s="33">
        <v>0</v>
      </c>
      <c r="BA26" s="33">
        <v>0</v>
      </c>
      <c r="BB26" s="191"/>
    </row>
    <row r="27" spans="1:149" s="36" customFormat="1" ht="20.25" customHeight="1" x14ac:dyDescent="0.4">
      <c r="A27" s="29" t="s">
        <v>126</v>
      </c>
      <c r="B27" s="30"/>
      <c r="C27" s="145">
        <f>VLOOKUP($A27,Sample!$B$2:$F$29,4)</f>
        <v>0.20055513944574171</v>
      </c>
      <c r="D27" s="145">
        <f>VLOOKUP($A27,Sample!$B$2:$F$29,5)</f>
        <v>3.3829529493077284E-2</v>
      </c>
      <c r="E27" s="138">
        <f>VLOOKUP($A27,Sample!$B$2:$F$29,2)</f>
        <v>4552</v>
      </c>
      <c r="F27" s="160">
        <f>E27*$K27</f>
        <v>28557.810526315789</v>
      </c>
      <c r="G27" s="30"/>
      <c r="H27" s="31">
        <f t="shared" si="3"/>
        <v>0.20055513944574171</v>
      </c>
      <c r="I27" s="31">
        <f>F27/SUM(F$17:F$27)</f>
        <v>0.20452274788507147</v>
      </c>
      <c r="J27" s="30"/>
      <c r="K27" s="32">
        <v>6.2736842105263158</v>
      </c>
      <c r="L27" s="30"/>
      <c r="M27" s="31">
        <v>0.48421052631578948</v>
      </c>
      <c r="N27" s="31">
        <v>0.51578947368421058</v>
      </c>
      <c r="O27" s="30"/>
      <c r="P27" s="31">
        <v>0.47368421052631576</v>
      </c>
      <c r="Q27" s="31">
        <v>8.4210526315789472E-2</v>
      </c>
      <c r="R27" s="31">
        <v>0.44210526315789472</v>
      </c>
      <c r="S27" s="31">
        <v>3.1578947368421054E-2</v>
      </c>
      <c r="T27" s="30"/>
      <c r="U27" s="31">
        <v>0.77894736842105261</v>
      </c>
      <c r="V27" s="31">
        <v>0.68421052631578949</v>
      </c>
      <c r="W27" s="31">
        <v>0.51578947368421058</v>
      </c>
      <c r="X27" s="31">
        <v>0.41052631578947368</v>
      </c>
      <c r="Y27" s="31">
        <v>0.23157894736842105</v>
      </c>
      <c r="Z27" s="31">
        <v>2.1052631578947368E-2</v>
      </c>
      <c r="AA27" s="31">
        <v>7.3684210526315783E-2</v>
      </c>
      <c r="AB27" s="31">
        <v>9.4736842105263161E-2</v>
      </c>
      <c r="AC27" s="31">
        <v>3.1578947368421054E-2</v>
      </c>
      <c r="AD27" s="31">
        <v>4.2105263157894736E-2</v>
      </c>
      <c r="AE27" s="31">
        <v>1.0526315789473684E-2</v>
      </c>
      <c r="AF27" s="31">
        <v>0</v>
      </c>
      <c r="AG27" s="31">
        <v>0</v>
      </c>
      <c r="AH27" s="31">
        <v>1.0526315789473684E-2</v>
      </c>
      <c r="AI27" s="31">
        <v>0</v>
      </c>
      <c r="AJ27" s="30"/>
      <c r="AK27" s="31">
        <v>0.32631578947368417</v>
      </c>
      <c r="AL27" s="31">
        <v>0.23157894736842105</v>
      </c>
      <c r="AM27" s="31">
        <v>0.28421052631578947</v>
      </c>
      <c r="AN27" s="191"/>
      <c r="AO27" s="33">
        <v>0.46206140350877201</v>
      </c>
      <c r="AP27" s="33">
        <v>0.16118421052631582</v>
      </c>
      <c r="AQ27" s="33">
        <v>0.30087719298245619</v>
      </c>
      <c r="AR27" s="33">
        <v>0.20416666666666666</v>
      </c>
      <c r="AS27" s="33">
        <v>3.2236842105263161E-2</v>
      </c>
      <c r="AT27" s="33">
        <v>9.6710526315789483E-2</v>
      </c>
      <c r="AU27" s="33">
        <v>0.13969298245614034</v>
      </c>
      <c r="AV27" s="33">
        <v>1.074561403508772E-2</v>
      </c>
      <c r="AW27" s="33">
        <v>5.3728070175438604E-2</v>
      </c>
      <c r="AX27" s="33">
        <v>1.074561403508772E-2</v>
      </c>
      <c r="AY27" s="33">
        <v>0</v>
      </c>
      <c r="AZ27" s="33">
        <v>0</v>
      </c>
      <c r="BA27" s="33">
        <v>0</v>
      </c>
      <c r="BB27" s="191"/>
    </row>
    <row r="28" spans="1:149" s="42" customFormat="1" ht="7.5" customHeight="1" x14ac:dyDescent="0.4">
      <c r="A28" s="37"/>
      <c r="B28" s="38"/>
      <c r="C28" s="139"/>
      <c r="D28" s="139"/>
      <c r="E28" s="139"/>
      <c r="F28" s="161"/>
      <c r="G28" s="38"/>
      <c r="H28" s="43"/>
      <c r="I28" s="43"/>
      <c r="J28" s="38"/>
      <c r="L28" s="38"/>
      <c r="M28" s="39"/>
      <c r="N28" s="39"/>
      <c r="O28" s="38"/>
      <c r="P28" s="39"/>
      <c r="Q28" s="39"/>
      <c r="R28" s="39"/>
      <c r="S28" s="39"/>
      <c r="T28" s="38"/>
      <c r="AJ28" s="38"/>
      <c r="AN28" s="193"/>
      <c r="BB28" s="193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</row>
    <row r="29" spans="1:149" s="56" customFormat="1" ht="20.25" hidden="1" customHeight="1" x14ac:dyDescent="0.4">
      <c r="A29" s="49" t="s">
        <v>457</v>
      </c>
      <c r="B29" s="38"/>
      <c r="C29" s="140"/>
      <c r="D29" s="140"/>
      <c r="E29" s="140"/>
      <c r="F29" s="164"/>
      <c r="G29" s="38"/>
      <c r="H29" s="50">
        <v>0.50366327311245807</v>
      </c>
      <c r="I29" s="50">
        <v>0.50366327311245807</v>
      </c>
      <c r="J29" s="38"/>
      <c r="K29" s="51">
        <v>5.8151204277492949</v>
      </c>
      <c r="L29" s="38"/>
      <c r="M29" s="50">
        <v>3.7442680646284983E-2</v>
      </c>
      <c r="N29" s="50">
        <v>0.96255731935371502</v>
      </c>
      <c r="O29" s="38"/>
      <c r="P29" s="50">
        <v>3.3133515410571232E-2</v>
      </c>
      <c r="Q29" s="50">
        <v>4.9273153314493435E-3</v>
      </c>
      <c r="R29" s="50">
        <v>1.7253143192658017E-2</v>
      </c>
      <c r="S29" s="50">
        <v>9.3715481658043134E-3</v>
      </c>
      <c r="T29" s="38"/>
      <c r="U29" s="50">
        <v>0.78721635958841218</v>
      </c>
      <c r="V29" s="50">
        <v>0.36454107451331097</v>
      </c>
      <c r="W29" s="50">
        <v>0.45564862299320447</v>
      </c>
      <c r="X29" s="50">
        <v>0.41142853811237179</v>
      </c>
      <c r="Y29" s="50">
        <v>0.17522777857308322</v>
      </c>
      <c r="Z29" s="50">
        <v>0.2435852924824056</v>
      </c>
      <c r="AA29" s="50">
        <v>0.1806795644553639</v>
      </c>
      <c r="AB29" s="50">
        <v>9.6700697014051359E-2</v>
      </c>
      <c r="AC29" s="50">
        <v>0</v>
      </c>
      <c r="AD29" s="50">
        <v>4.6195092649861685E-2</v>
      </c>
      <c r="AE29" s="50">
        <v>4.6164365571168764E-2</v>
      </c>
      <c r="AF29" s="50">
        <v>5.6466516444201961E-2</v>
      </c>
      <c r="AG29" s="50">
        <v>3.555947541336933E-3</v>
      </c>
      <c r="AH29" s="50">
        <v>2.433290801200658E-2</v>
      </c>
      <c r="AI29" s="50">
        <v>1.5064353887536315E-3</v>
      </c>
      <c r="AJ29" s="38"/>
      <c r="AK29" s="50">
        <v>8.4312428928964844E-2</v>
      </c>
      <c r="AL29" s="50">
        <v>0.12112370071711635</v>
      </c>
      <c r="AM29" s="50">
        <v>0.39613663168401148</v>
      </c>
      <c r="AN29" s="193"/>
      <c r="AO29" s="52">
        <v>0.38366097915293812</v>
      </c>
      <c r="AP29" s="52">
        <v>0.22655829864593924</v>
      </c>
      <c r="AQ29" s="52">
        <v>0.21365268934521961</v>
      </c>
      <c r="AR29" s="52">
        <v>0.20272110623905509</v>
      </c>
      <c r="AS29" s="52">
        <v>0.12241557708519625</v>
      </c>
      <c r="AT29" s="52">
        <v>9.719360624990904E-2</v>
      </c>
      <c r="AU29" s="52">
        <v>3.6252129892659198E-2</v>
      </c>
      <c r="AV29" s="52">
        <v>3.3747816364531891E-2</v>
      </c>
      <c r="AW29" s="52">
        <v>7.5321769437681572E-3</v>
      </c>
      <c r="AX29" s="52">
        <v>6.298683121561754E-3</v>
      </c>
      <c r="AY29" s="52">
        <v>4.5046442192306366E-3</v>
      </c>
      <c r="AZ29" s="52">
        <v>1.0515723827214905E-2</v>
      </c>
      <c r="BA29" s="52">
        <v>1.7779737706684667E-3</v>
      </c>
      <c r="BB29" s="193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</row>
    <row r="30" spans="1:149" s="56" customFormat="1" ht="20.25" hidden="1" customHeight="1" x14ac:dyDescent="0.4">
      <c r="A30" s="49" t="s">
        <v>469</v>
      </c>
      <c r="B30" s="38"/>
      <c r="C30" s="140"/>
      <c r="D30" s="140"/>
      <c r="E30" s="140"/>
      <c r="F30" s="164"/>
      <c r="G30" s="38"/>
      <c r="H30" s="50">
        <v>0.14463308421114576</v>
      </c>
      <c r="I30" s="50">
        <v>0.14463308421114576</v>
      </c>
      <c r="J30" s="38"/>
      <c r="K30" s="51">
        <v>6.1047298048075858</v>
      </c>
      <c r="L30" s="38"/>
      <c r="M30" s="50">
        <v>0.11354000765460449</v>
      </c>
      <c r="N30" s="50">
        <v>0.88645999234539552</v>
      </c>
      <c r="O30" s="38"/>
      <c r="P30" s="50">
        <v>0.10318328188927789</v>
      </c>
      <c r="Q30" s="50">
        <v>4.5261350770011033E-2</v>
      </c>
      <c r="R30" s="50">
        <v>8.668825383131748E-2</v>
      </c>
      <c r="S30" s="50">
        <v>6.5590826536676056E-2</v>
      </c>
      <c r="T30" s="38"/>
      <c r="U30" s="50">
        <v>0.90410694769532052</v>
      </c>
      <c r="V30" s="50">
        <v>0.63981845279749794</v>
      </c>
      <c r="W30" s="50">
        <v>0.47755600256581116</v>
      </c>
      <c r="X30" s="50">
        <v>6.6742753828640644E-2</v>
      </c>
      <c r="Y30" s="50">
        <v>0.22553880232207879</v>
      </c>
      <c r="Z30" s="50">
        <v>0.24358035329834679</v>
      </c>
      <c r="AA30" s="50">
        <v>0.1189103584192619</v>
      </c>
      <c r="AB30" s="50">
        <v>6.6742753828640644E-2</v>
      </c>
      <c r="AC30" s="50">
        <v>0</v>
      </c>
      <c r="AD30" s="50">
        <v>8.4389709178565669E-2</v>
      </c>
      <c r="AE30" s="50">
        <v>0.10510316070921888</v>
      </c>
      <c r="AF30" s="50">
        <v>2.1481403058629615E-2</v>
      </c>
      <c r="AG30" s="50">
        <v>4.9863750006692038E-3</v>
      </c>
      <c r="AH30" s="50">
        <v>1.5727076529984011E-2</v>
      </c>
      <c r="AI30" s="50">
        <v>4.9863750006692038E-3</v>
      </c>
      <c r="AJ30" s="38"/>
      <c r="AK30" s="50">
        <v>2.0713451530653217E-2</v>
      </c>
      <c r="AL30" s="50">
        <v>5.1399653062644844E-2</v>
      </c>
      <c r="AM30" s="50">
        <v>6.1372403063983248E-2</v>
      </c>
      <c r="AN30" s="193"/>
      <c r="AO30" s="52">
        <v>0.40084049873583211</v>
      </c>
      <c r="AP30" s="52">
        <v>0.3605655229664903</v>
      </c>
      <c r="AQ30" s="52">
        <v>0.10816965688994708</v>
      </c>
      <c r="AR30" s="52">
        <v>0.16033726148056832</v>
      </c>
      <c r="AS30" s="52">
        <v>4.9863750006692041E-2</v>
      </c>
      <c r="AT30" s="52">
        <v>0.10395123341725429</v>
      </c>
      <c r="AU30" s="52">
        <v>0.10586580230601787</v>
      </c>
      <c r="AV30" s="52">
        <v>6.1756378827971456E-2</v>
      </c>
      <c r="AW30" s="52">
        <v>2.5699826531322419E-2</v>
      </c>
      <c r="AX30" s="52">
        <v>0</v>
      </c>
      <c r="AY30" s="52">
        <v>3.5288600768672622E-2</v>
      </c>
      <c r="AZ30" s="52">
        <v>0</v>
      </c>
      <c r="BA30" s="52">
        <v>0</v>
      </c>
      <c r="BB30" s="193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</row>
    <row r="31" spans="1:149" s="56" customFormat="1" ht="20.25" hidden="1" customHeight="1" x14ac:dyDescent="0.4">
      <c r="A31" s="49" t="s">
        <v>459</v>
      </c>
      <c r="B31" s="38"/>
      <c r="C31" s="140"/>
      <c r="D31" s="140"/>
      <c r="E31" s="140"/>
      <c r="F31" s="164"/>
      <c r="G31" s="38"/>
      <c r="H31" s="50">
        <v>0.18075089742835285</v>
      </c>
      <c r="I31" s="50">
        <v>0.18075089742835285</v>
      </c>
      <c r="J31" s="38"/>
      <c r="K31" s="51">
        <v>4.8265291601136102</v>
      </c>
      <c r="L31" s="38"/>
      <c r="M31" s="50">
        <v>0.25678495722274808</v>
      </c>
      <c r="N31" s="50">
        <v>0.74321504277725192</v>
      </c>
      <c r="O31" s="38"/>
      <c r="P31" s="50">
        <v>0.22655806509340179</v>
      </c>
      <c r="Q31" s="50">
        <v>0.10432257779386769</v>
      </c>
      <c r="R31" s="50">
        <v>0.16199212327005602</v>
      </c>
      <c r="S31" s="50">
        <v>0.15658950832630994</v>
      </c>
      <c r="T31" s="38"/>
      <c r="U31" s="50">
        <v>0.69332956156704506</v>
      </c>
      <c r="V31" s="50">
        <v>0.5123320679751604</v>
      </c>
      <c r="W31" s="50">
        <v>0.38107552688773527</v>
      </c>
      <c r="X31" s="50">
        <v>0.1452695783481234</v>
      </c>
      <c r="Y31" s="50">
        <v>0.41848863500590294</v>
      </c>
      <c r="Z31" s="50">
        <v>0.17334625067508636</v>
      </c>
      <c r="AA31" s="50">
        <v>7.7091328751455898E-2</v>
      </c>
      <c r="AB31" s="50">
        <v>0.25212450351023896</v>
      </c>
      <c r="AC31" s="50">
        <v>1.5113602423800842E-2</v>
      </c>
      <c r="AD31" s="50">
        <v>0.1197944390492922</v>
      </c>
      <c r="AE31" s="50">
        <v>1.2319246191165541E-2</v>
      </c>
      <c r="AF31" s="50">
        <v>3.7197233300775956E-2</v>
      </c>
      <c r="AG31" s="50">
        <v>2.0383708736619148E-2</v>
      </c>
      <c r="AH31" s="50">
        <v>2.1951747682558087E-2</v>
      </c>
      <c r="AI31" s="50">
        <v>1.142133978879711E-3</v>
      </c>
      <c r="AJ31" s="38"/>
      <c r="AK31" s="50">
        <v>6.683555116658417E-2</v>
      </c>
      <c r="AL31" s="50">
        <v>4.7864257238185902E-2</v>
      </c>
      <c r="AM31" s="50">
        <v>0.1209059079595235</v>
      </c>
      <c r="AN31" s="193"/>
      <c r="AO31" s="52">
        <v>0.29472088586128192</v>
      </c>
      <c r="AP31" s="52">
        <v>0.10517619308901946</v>
      </c>
      <c r="AQ31" s="52">
        <v>8.0431105347696763E-2</v>
      </c>
      <c r="AR31" s="52">
        <v>9.6777628117277595E-2</v>
      </c>
      <c r="AS31" s="52">
        <v>0.12831469079129917</v>
      </c>
      <c r="AT31" s="52">
        <v>4.0540920802618237E-2</v>
      </c>
      <c r="AU31" s="52">
        <v>0.11673210178754004</v>
      </c>
      <c r="AV31" s="52">
        <v>7.7936357111934959E-2</v>
      </c>
      <c r="AW31" s="52">
        <v>3.6938220299136099E-2</v>
      </c>
      <c r="AX31" s="52">
        <v>1.4584308592819815E-2</v>
      </c>
      <c r="AY31" s="52">
        <v>6.137731016222215E-3</v>
      </c>
      <c r="AZ31" s="52">
        <v>2.4324427394268794E-2</v>
      </c>
      <c r="BA31" s="52">
        <v>2.3243428342113416E-3</v>
      </c>
      <c r="BB31" s="193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</row>
    <row r="32" spans="1:149" s="56" customFormat="1" ht="20.25" hidden="1" customHeight="1" x14ac:dyDescent="0.4">
      <c r="A32" s="49" t="s">
        <v>470</v>
      </c>
      <c r="B32" s="38"/>
      <c r="C32" s="140"/>
      <c r="D32" s="140"/>
      <c r="E32" s="140"/>
      <c r="F32" s="164"/>
      <c r="G32" s="38"/>
      <c r="H32" s="50">
        <v>0.11795298063908669</v>
      </c>
      <c r="I32" s="50">
        <v>0.11795298063908669</v>
      </c>
      <c r="J32" s="38"/>
      <c r="K32" s="51">
        <v>6.1047020923049002</v>
      </c>
      <c r="L32" s="38"/>
      <c r="M32" s="50">
        <v>0.29862062701819353</v>
      </c>
      <c r="N32" s="50">
        <v>0.70137937298180653</v>
      </c>
      <c r="O32" s="38"/>
      <c r="P32" s="50">
        <v>0.26450352240512831</v>
      </c>
      <c r="Q32" s="50">
        <v>0.122031700935453</v>
      </c>
      <c r="R32" s="50">
        <v>0.22034053521890634</v>
      </c>
      <c r="S32" s="50">
        <v>6.8570816133922852E-2</v>
      </c>
      <c r="T32" s="38"/>
      <c r="U32" s="50">
        <v>0.64089150301802689</v>
      </c>
      <c r="V32" s="50">
        <v>0.76421417462742314</v>
      </c>
      <c r="W32" s="50">
        <v>0.32925003047133833</v>
      </c>
      <c r="X32" s="50">
        <v>0.19917033662574651</v>
      </c>
      <c r="Y32" s="50">
        <v>0.10521028317213749</v>
      </c>
      <c r="Z32" s="50">
        <v>0.1403684264975377</v>
      </c>
      <c r="AA32" s="50">
        <v>8.5585760643931932E-2</v>
      </c>
      <c r="AB32" s="50">
        <v>0.20371779463513603</v>
      </c>
      <c r="AC32" s="50">
        <v>0.12538841132783166</v>
      </c>
      <c r="AD32" s="50">
        <v>2.0413960516246502E-2</v>
      </c>
      <c r="AE32" s="50">
        <v>7.875528970981116E-2</v>
      </c>
      <c r="AF32" s="50">
        <v>6.5737778102918198E-2</v>
      </c>
      <c r="AG32" s="50">
        <v>8.7054469953337071E-2</v>
      </c>
      <c r="AH32" s="50">
        <v>5.2265105143935578E-2</v>
      </c>
      <c r="AI32" s="50">
        <v>3.5465441102260548E-2</v>
      </c>
      <c r="AJ32" s="38"/>
      <c r="AK32" s="50">
        <v>7.5773844134699481E-2</v>
      </c>
      <c r="AL32" s="50">
        <v>7.2755138454485113E-2</v>
      </c>
      <c r="AM32" s="50">
        <v>0.16014014381327929</v>
      </c>
      <c r="AN32" s="193"/>
      <c r="AO32" s="52">
        <v>0.22418683302675169</v>
      </c>
      <c r="AP32" s="52">
        <v>0.13695451192068092</v>
      </c>
      <c r="AQ32" s="52">
        <v>0.11252292937085931</v>
      </c>
      <c r="AR32" s="52">
        <v>1.7427168397314001E-2</v>
      </c>
      <c r="AS32" s="52">
        <v>0.17986718681332864</v>
      </c>
      <c r="AT32" s="52">
        <v>0.14453656109653004</v>
      </c>
      <c r="AU32" s="52">
        <v>6.0465928534484445E-2</v>
      </c>
      <c r="AV32" s="52">
        <v>2.0187012119738532E-2</v>
      </c>
      <c r="AW32" s="52">
        <v>1.4274250918160366E-2</v>
      </c>
      <c r="AX32" s="52">
        <v>3.7186410964302807E-2</v>
      </c>
      <c r="AY32" s="52">
        <v>7.8376870896338484E-3</v>
      </c>
      <c r="AZ32" s="52">
        <v>6.4328367717124161E-3</v>
      </c>
      <c r="BA32" s="52">
        <v>2.6617598179805848E-3</v>
      </c>
      <c r="BB32" s="193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</row>
    <row r="33" spans="1:149" s="56" customFormat="1" ht="20.25" hidden="1" customHeight="1" x14ac:dyDescent="0.4">
      <c r="A33" s="49" t="s">
        <v>471</v>
      </c>
      <c r="B33" s="38"/>
      <c r="C33" s="140"/>
      <c r="D33" s="140"/>
      <c r="E33" s="140"/>
      <c r="F33" s="164"/>
      <c r="G33" s="38"/>
      <c r="H33" s="50">
        <v>5.2999764608956626E-2</v>
      </c>
      <c r="I33" s="50">
        <v>5.2999764608956626E-2</v>
      </c>
      <c r="J33" s="38"/>
      <c r="K33" s="51">
        <v>6.2652427042623913</v>
      </c>
      <c r="L33" s="38"/>
      <c r="M33" s="50">
        <v>0.46958710889899025</v>
      </c>
      <c r="N33" s="50">
        <v>0.53041289110100975</v>
      </c>
      <c r="O33" s="38"/>
      <c r="P33" s="50">
        <v>0.45066192071561151</v>
      </c>
      <c r="Q33" s="50">
        <v>8.6598023036899549E-2</v>
      </c>
      <c r="R33" s="50">
        <v>0.42628809738054046</v>
      </c>
      <c r="S33" s="50">
        <v>4.8675129246369978E-2</v>
      </c>
      <c r="T33" s="38"/>
      <c r="U33" s="50">
        <v>0.76457975422437241</v>
      </c>
      <c r="V33" s="50">
        <v>0.65095610770032775</v>
      </c>
      <c r="W33" s="50">
        <v>0.51421202049347714</v>
      </c>
      <c r="X33" s="50">
        <v>0.36951253283040419</v>
      </c>
      <c r="Y33" s="50">
        <v>0.2826969575221886</v>
      </c>
      <c r="Z33" s="50">
        <v>2.1649505759224887E-2</v>
      </c>
      <c r="AA33" s="50">
        <v>6.3622617201637616E-2</v>
      </c>
      <c r="AB33" s="50">
        <v>0.12982451713157728</v>
      </c>
      <c r="AC33" s="50">
        <v>5.2725346898253145E-2</v>
      </c>
      <c r="AD33" s="50">
        <v>3.9248793866566614E-2</v>
      </c>
      <c r="AE33" s="50">
        <v>6.7745352277292815E-3</v>
      </c>
      <c r="AF33" s="50">
        <v>0</v>
      </c>
      <c r="AG33" s="50">
        <v>0</v>
      </c>
      <c r="AH33" s="50">
        <v>1.4874970531495606E-2</v>
      </c>
      <c r="AI33" s="50">
        <v>0</v>
      </c>
      <c r="AJ33" s="38"/>
      <c r="AK33" s="50">
        <v>0.26266342153408884</v>
      </c>
      <c r="AL33" s="50">
        <v>0.19764238683264215</v>
      </c>
      <c r="AM33" s="50">
        <v>0.26796702183823701</v>
      </c>
      <c r="AN33" s="193"/>
      <c r="AO33" s="52">
        <v>0.44723192238687692</v>
      </c>
      <c r="AP33" s="52">
        <v>0.16448833545285207</v>
      </c>
      <c r="AQ33" s="52">
        <v>0.29894445754155752</v>
      </c>
      <c r="AR33" s="52">
        <v>0.18000036801043046</v>
      </c>
      <c r="AS33" s="52">
        <v>4.5048320046219899E-2</v>
      </c>
      <c r="AT33" s="52">
        <v>9.4642783619828072E-2</v>
      </c>
      <c r="AU33" s="52">
        <v>0.17090808095565391</v>
      </c>
      <c r="AV33" s="52">
        <v>1.0965889030190138E-2</v>
      </c>
      <c r="AW33" s="52">
        <v>4.2678792195301199E-2</v>
      </c>
      <c r="AX33" s="52">
        <v>6.9156713783069751E-3</v>
      </c>
      <c r="AY33" s="52">
        <v>8.1004353037663242E-3</v>
      </c>
      <c r="AZ33" s="52">
        <v>0</v>
      </c>
      <c r="BA33" s="52">
        <v>0</v>
      </c>
      <c r="BB33" s="193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</row>
    <row r="34" spans="1:149" s="57" customFormat="1" ht="7.5" hidden="1" customHeight="1" x14ac:dyDescent="0.4">
      <c r="A34" s="17"/>
      <c r="C34" s="137"/>
      <c r="D34" s="137"/>
      <c r="E34" s="137"/>
      <c r="F34" s="165"/>
      <c r="H34" s="58"/>
      <c r="I34" s="58"/>
      <c r="AN34" s="196"/>
      <c r="BB34" s="196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</row>
    <row r="35" spans="1:149" s="64" customFormat="1" ht="20.25" customHeight="1" x14ac:dyDescent="0.4">
      <c r="A35" s="59" t="s">
        <v>480</v>
      </c>
      <c r="B35" s="38"/>
      <c r="C35" s="141"/>
      <c r="D35" s="141"/>
      <c r="E35" s="141">
        <f>SUM(E4:E10)</f>
        <v>84813</v>
      </c>
      <c r="F35" s="163">
        <f>SUM(F4:F10)</f>
        <v>500744.22527130082</v>
      </c>
      <c r="G35" s="38"/>
      <c r="H35" s="60">
        <f>E35/E$39</f>
        <v>0.63031280423909575</v>
      </c>
      <c r="I35" s="60">
        <f>F35/F$39</f>
        <v>0.65089360849584466</v>
      </c>
      <c r="J35" s="38"/>
      <c r="K35" s="61">
        <f>SUM(K4*$C4,K5*$C5,K6*$C6,K7*$C7,K9*$C9,K10*$C10)</f>
        <v>5.904097547207396</v>
      </c>
      <c r="L35" s="38"/>
      <c r="M35" s="62">
        <f>SUM(M4*$H4,M5*$H5,M6*$H6,M7*$H7,M9*$H9,M10*$H10)</f>
        <v>5.2448511209508511E-2</v>
      </c>
      <c r="N35" s="62">
        <f>SUM(N4*$H4,N5*$H5,N6*$H6,N7*$H7,N9*$H9,N10*$H10)</f>
        <v>0.94755148879049156</v>
      </c>
      <c r="O35" s="38"/>
      <c r="P35" s="62">
        <f>SUM(P4*$H4,P5*$H5,P6*$H6,P7*$H7,P9*$H9,P10*$H10)</f>
        <v>4.5354203342489741E-2</v>
      </c>
      <c r="Q35" s="62">
        <f>SUM(Q4*$H4,Q5*$H5,Q6*$H6,Q7*$H7,Q9*$H9,Q10*$H10)</f>
        <v>1.4320484117589264E-2</v>
      </c>
      <c r="R35" s="62">
        <f>SUM(R4*$H4,R5*$H5,R6*$H6,R7*$H7,R9*$H9,R10*$H10)</f>
        <v>2.9570940239773927E-2</v>
      </c>
      <c r="S35" s="62">
        <f>SUM(S4*$H4,S5*$H5,S6*$H6,S7*$H7,S9*$H9,S10*$H10)</f>
        <v>2.5053459807934792E-2</v>
      </c>
      <c r="T35" s="38"/>
      <c r="U35" s="62">
        <f t="shared" ref="U35:AI35" si="4">SUM(U4*$H4,U5*$H5,U6*$H6,U7*$H7,U9*$H9,U10*$H10)</f>
        <v>0.80210590630723533</v>
      </c>
      <c r="V35" s="62">
        <f t="shared" si="4"/>
        <v>0.41933624786140056</v>
      </c>
      <c r="W35" s="62">
        <f t="shared" si="4"/>
        <v>0.45329433102645578</v>
      </c>
      <c r="X35" s="62">
        <f t="shared" si="4"/>
        <v>0.35576348155408805</v>
      </c>
      <c r="Y35" s="62">
        <f t="shared" si="4"/>
        <v>0.20431518424231987</v>
      </c>
      <c r="Z35" s="62">
        <f t="shared" si="4"/>
        <v>0.23622454251820824</v>
      </c>
      <c r="AA35" s="62">
        <f t="shared" si="4"/>
        <v>0.1591377536582162</v>
      </c>
      <c r="AB35" s="62">
        <f t="shared" si="4"/>
        <v>9.3929943516577158E-2</v>
      </c>
      <c r="AC35" s="62">
        <f t="shared" si="4"/>
        <v>0</v>
      </c>
      <c r="AD35" s="62">
        <f t="shared" si="4"/>
        <v>5.0769942658948117E-2</v>
      </c>
      <c r="AE35" s="62">
        <f t="shared" si="4"/>
        <v>5.5332949879022722E-2</v>
      </c>
      <c r="AF35" s="62">
        <f t="shared" si="4"/>
        <v>4.3629686529316695E-2</v>
      </c>
      <c r="AG35" s="62">
        <f t="shared" si="4"/>
        <v>5.688438698714977E-3</v>
      </c>
      <c r="AH35" s="62">
        <f t="shared" si="4"/>
        <v>2.6152047564632321E-2</v>
      </c>
      <c r="AI35" s="62">
        <f t="shared" si="4"/>
        <v>2.3692003377703574E-3</v>
      </c>
      <c r="AJ35" s="38"/>
      <c r="AK35" s="62">
        <f t="shared" ref="AK35:AM35" si="5">SUM(AK4*$H4,AK5*$H5,AK6*$H6,AK7*$H7,AK9*$H9,AK10*$H10)</f>
        <v>7.276067773689697E-2</v>
      </c>
      <c r="AL35" s="62">
        <f t="shared" si="5"/>
        <v>0.10835433341453496</v>
      </c>
      <c r="AM35" s="62">
        <f t="shared" si="5"/>
        <v>0.34308521379892598</v>
      </c>
      <c r="AN35" s="193"/>
      <c r="AO35" s="62">
        <f t="shared" ref="AO35:BA35" si="6">SUM(AO4*$H4,AO5*$H5,AO6*$H6,AO7*$H7,AO9*$H9,AO10*$H10)</f>
        <v>0.37466937793534644</v>
      </c>
      <c r="AP35" s="62">
        <f t="shared" si="6"/>
        <v>0.25530443082629956</v>
      </c>
      <c r="AQ35" s="62">
        <f t="shared" si="6"/>
        <v>0.20036491911850635</v>
      </c>
      <c r="AR35" s="62">
        <f t="shared" si="6"/>
        <v>0.18330651307806936</v>
      </c>
      <c r="AS35" s="62">
        <f t="shared" si="6"/>
        <v>0.10053561795213528</v>
      </c>
      <c r="AT35" s="62">
        <f t="shared" si="6"/>
        <v>9.3794697082982811E-2</v>
      </c>
      <c r="AU35" s="62">
        <f t="shared" si="6"/>
        <v>5.143008876719514E-2</v>
      </c>
      <c r="AV35" s="62">
        <f t="shared" si="6"/>
        <v>3.8331548928277899E-2</v>
      </c>
      <c r="AW35" s="62">
        <f t="shared" si="6"/>
        <v>1.114968746356994E-2</v>
      </c>
      <c r="AX35" s="62">
        <f t="shared" si="6"/>
        <v>4.2883559517212372E-3</v>
      </c>
      <c r="AY35" s="62">
        <f t="shared" si="6"/>
        <v>1.0828068258321215E-2</v>
      </c>
      <c r="AZ35" s="62">
        <f t="shared" si="6"/>
        <v>7.6388677179086107E-3</v>
      </c>
      <c r="BA35" s="62">
        <f t="shared" si="6"/>
        <v>2.2747932372979549E-3</v>
      </c>
      <c r="BB35" s="193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</row>
    <row r="36" spans="1:149" s="64" customFormat="1" ht="20.25" customHeight="1" x14ac:dyDescent="0.4">
      <c r="A36" s="59" t="s">
        <v>459</v>
      </c>
      <c r="B36" s="38"/>
      <c r="C36" s="141"/>
      <c r="D36" s="141"/>
      <c r="E36" s="141">
        <f>SUM(E12:E15)</f>
        <v>27047</v>
      </c>
      <c r="F36" s="163">
        <f>SUM(F12:F15)</f>
        <v>128942.39791695947</v>
      </c>
      <c r="G36" s="38"/>
      <c r="H36" s="60">
        <f t="shared" ref="H36:I37" si="7">E36/E$39</f>
        <v>0.20100775136187637</v>
      </c>
      <c r="I36" s="60">
        <f t="shared" si="7"/>
        <v>0.16760609195803539</v>
      </c>
      <c r="J36" s="38"/>
      <c r="K36" s="61">
        <f>SUM(K12*$C12,K13*$C13,K14*$C14,K15*$C15)</f>
        <v>4.7673456544888335</v>
      </c>
      <c r="L36" s="38"/>
      <c r="M36" s="62">
        <f>SUM(M12*$H12,M13*$H13,M14*$H14,M15*$H15)</f>
        <v>0.26414764772585925</v>
      </c>
      <c r="N36" s="62">
        <f>SUM(N12*$H12,N13*$H13,N14*$H14,N15*$H15)</f>
        <v>0.7358523522741407</v>
      </c>
      <c r="O36" s="38"/>
      <c r="P36" s="62">
        <f>SUM(P12*$H12,P13*$H13,P14*$H14,P15*$H15)</f>
        <v>0.23379262394936878</v>
      </c>
      <c r="Q36" s="62">
        <f>SUM(Q12*$H12,Q13*$H13,Q14*$H14,Q15*$H15)</f>
        <v>0.10918357237460942</v>
      </c>
      <c r="R36" s="62">
        <f>SUM(R12*$H12,R13*$H13,R14*$H14,R15*$H15)</f>
        <v>0.16250614930694171</v>
      </c>
      <c r="S36" s="62">
        <f>SUM(S12*$H12,S13*$H13,S14*$H14,S15*$H15)</f>
        <v>0.15737468694964984</v>
      </c>
      <c r="T36" s="38"/>
      <c r="U36" s="62">
        <f t="shared" ref="U36:AI36" si="8">SUM(U12*$H12,U13*$H13,U14*$H14,U15*$H15)</f>
        <v>0.70069371408385073</v>
      </c>
      <c r="V36" s="62">
        <f t="shared" si="8"/>
        <v>0.51023489633913388</v>
      </c>
      <c r="W36" s="62">
        <f t="shared" si="8"/>
        <v>0.36380118502216841</v>
      </c>
      <c r="X36" s="62">
        <f t="shared" si="8"/>
        <v>0.1654619274338637</v>
      </c>
      <c r="Y36" s="62">
        <f t="shared" si="8"/>
        <v>0.4240368035160238</v>
      </c>
      <c r="Z36" s="62">
        <f t="shared" si="8"/>
        <v>0.16732352813996945</v>
      </c>
      <c r="AA36" s="62">
        <f t="shared" si="8"/>
        <v>8.1278257006993801E-2</v>
      </c>
      <c r="AB36" s="62">
        <f t="shared" si="8"/>
        <v>0.24581943551280086</v>
      </c>
      <c r="AC36" s="62">
        <f t="shared" si="8"/>
        <v>1.3057491163340033E-2</v>
      </c>
      <c r="AD36" s="62">
        <f t="shared" si="8"/>
        <v>0.11688625932185552</v>
      </c>
      <c r="AE36" s="62">
        <f t="shared" si="8"/>
        <v>1.1478467050923154E-2</v>
      </c>
      <c r="AF36" s="62">
        <f t="shared" si="8"/>
        <v>4.3323504763313245E-2</v>
      </c>
      <c r="AG36" s="62">
        <f t="shared" si="8"/>
        <v>1.8920262933526718E-2</v>
      </c>
      <c r="AH36" s="62">
        <f t="shared" si="8"/>
        <v>2.251724011324726E-2</v>
      </c>
      <c r="AI36" s="62">
        <f t="shared" si="8"/>
        <v>9.2232915144525407E-4</v>
      </c>
      <c r="AJ36" s="38"/>
      <c r="AK36" s="62">
        <f t="shared" ref="AK36:AM36" si="9">SUM(AK12*$H12,AK13*$H13,AK14*$H14,AK15*$H15)</f>
        <v>7.7056906986553264E-2</v>
      </c>
      <c r="AL36" s="62">
        <f t="shared" si="9"/>
        <v>5.4145276853264784E-2</v>
      </c>
      <c r="AM36" s="62">
        <f t="shared" si="9"/>
        <v>0.13947396944780638</v>
      </c>
      <c r="AN36" s="193"/>
      <c r="AO36" s="62">
        <f t="shared" ref="AO36:BA36" si="10">SUM(AO12*$H12,AO13*$H13,AO14*$H14,AO15*$H15)</f>
        <v>0.27864423870387789</v>
      </c>
      <c r="AP36" s="62">
        <f t="shared" si="10"/>
        <v>9.0693074012471023E-2</v>
      </c>
      <c r="AQ36" s="62">
        <f t="shared" si="10"/>
        <v>7.3757618265431743E-2</v>
      </c>
      <c r="AR36" s="62">
        <f t="shared" si="10"/>
        <v>8.7822492929033158E-2</v>
      </c>
      <c r="AS36" s="62">
        <f t="shared" si="10"/>
        <v>0.11604767817052605</v>
      </c>
      <c r="AT36" s="62">
        <f t="shared" si="10"/>
        <v>4.3080522557118528E-2</v>
      </c>
      <c r="AU36" s="62">
        <f t="shared" si="10"/>
        <v>0.11847396483420178</v>
      </c>
      <c r="AV36" s="62">
        <f t="shared" si="10"/>
        <v>7.8500690804777382E-2</v>
      </c>
      <c r="AW36" s="62">
        <f t="shared" si="10"/>
        <v>4.0247995943901063E-2</v>
      </c>
      <c r="AX36" s="62">
        <f t="shared" si="10"/>
        <v>1.4895678695134883E-2</v>
      </c>
      <c r="AY36" s="62">
        <f t="shared" si="10"/>
        <v>5.5760833560325454E-3</v>
      </c>
      <c r="AZ36" s="62">
        <f t="shared" si="10"/>
        <v>2.754433011419527E-2</v>
      </c>
      <c r="BA36" s="62">
        <f t="shared" si="10"/>
        <v>1.8770207292570079E-3</v>
      </c>
      <c r="BB36" s="193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</row>
    <row r="37" spans="1:149" s="64" customFormat="1" ht="20.25" customHeight="1" x14ac:dyDescent="0.4">
      <c r="A37" s="59" t="s">
        <v>481</v>
      </c>
      <c r="B37" s="38"/>
      <c r="C37" s="141"/>
      <c r="D37" s="141"/>
      <c r="E37" s="141">
        <f>SUM(E17:E27)</f>
        <v>22697</v>
      </c>
      <c r="F37" s="163">
        <f>SUM(F17:F27)</f>
        <v>139631.46310924509</v>
      </c>
      <c r="G37" s="38"/>
      <c r="H37" s="60">
        <f t="shared" si="7"/>
        <v>0.16867944439902793</v>
      </c>
      <c r="I37" s="60">
        <f t="shared" si="7"/>
        <v>0.1815002995461201</v>
      </c>
      <c r="J37" s="38"/>
      <c r="K37" s="61">
        <f>SUM(K17*$C17,K18*$C18,K19*$C19,K20*$C20,K21*$C21,K22*$C22,K23*$C23,K24*$C24,K26*$C26,K27*$C27)</f>
        <v>6.1519788125851473</v>
      </c>
      <c r="L37" s="38"/>
      <c r="M37" s="62">
        <f>SUM(M17*$H17,M18*$H18,M19*$H19,M20*$H20,M21*$H21,M22*$H22,M23*$H23,M24*$H24,M26*$H26,M27*$H27)</f>
        <v>0.35477113452075981</v>
      </c>
      <c r="N37" s="62">
        <f>SUM(N17*$H17,N18*$H18,N19*$H19,N20*$H20,N21*$H21,N22*$H22,N23*$H23,N24*$H24,N26*$H26,N27*$H27)</f>
        <v>0.64522886547924019</v>
      </c>
      <c r="O37" s="38"/>
      <c r="P37" s="62">
        <f>SUM(P17*$H17,P18*$H18,P19*$H19,P20*$H20,P21*$H21,P22*$H22,P23*$H23,P24*$H24,P26*$H26,P27*$H27)</f>
        <v>0.32488699920106084</v>
      </c>
      <c r="Q37" s="62">
        <f>SUM(Q17*$H17,Q18*$H18,Q19*$H19,Q20*$H20,Q21*$H21,Q22*$H22,Q23*$H23,Q24*$H24,Q26*$H26,Q27*$H27)</f>
        <v>0.11101441689712341</v>
      </c>
      <c r="R37" s="62">
        <f>SUM(R17*$H17,R18*$H18,R19*$H19,R20*$H20,R21*$H21,R22*$H22,R23*$H23,R24*$H24,R26*$H26,R27*$H27)</f>
        <v>0.28660459919307746</v>
      </c>
      <c r="S37" s="62">
        <f>SUM(S17*$H17,S18*$H18,S19*$H19,S20*$H20,S21*$H21,S22*$H22,S23*$H23,S24*$H24,S26*$H26,S27*$H27)</f>
        <v>6.366478245750469E-2</v>
      </c>
      <c r="T37" s="38"/>
      <c r="U37" s="62">
        <f t="shared" ref="U37:AI37" si="11">SUM(U17*$H17,U18*$H18,U19*$H19,U20*$H20,U21*$H21,U22*$H22,U23*$H23,U24*$H24,U26*$H26,U27*$H27)</f>
        <v>0.67768598136962743</v>
      </c>
      <c r="V37" s="62">
        <f t="shared" si="11"/>
        <v>0.72690025714213047</v>
      </c>
      <c r="W37" s="62">
        <f t="shared" si="11"/>
        <v>0.38687176975546733</v>
      </c>
      <c r="X37" s="62">
        <f t="shared" si="11"/>
        <v>0.25514029893142698</v>
      </c>
      <c r="Y37" s="62">
        <f t="shared" si="11"/>
        <v>0.16057609277228491</v>
      </c>
      <c r="Z37" s="62">
        <f t="shared" si="11"/>
        <v>9.9205799422732333E-2</v>
      </c>
      <c r="AA37" s="62">
        <f t="shared" si="11"/>
        <v>8.0440989936245474E-2</v>
      </c>
      <c r="AB37" s="62">
        <f t="shared" si="11"/>
        <v>0.1820491595242153</v>
      </c>
      <c r="AC37" s="62">
        <f t="shared" si="11"/>
        <v>0.10252837976215685</v>
      </c>
      <c r="AD37" s="62">
        <f t="shared" si="11"/>
        <v>2.6423386680581418E-2</v>
      </c>
      <c r="AE37" s="62">
        <f t="shared" si="11"/>
        <v>5.6260333857198537E-2</v>
      </c>
      <c r="AF37" s="62">
        <f t="shared" si="11"/>
        <v>4.5658200096859322E-2</v>
      </c>
      <c r="AG37" s="62">
        <f t="shared" si="11"/>
        <v>6.0782670785933288E-2</v>
      </c>
      <c r="AH37" s="62">
        <f t="shared" si="11"/>
        <v>4.1418691251675167E-2</v>
      </c>
      <c r="AI37" s="62">
        <f t="shared" si="11"/>
        <v>2.3756092220802046E-2</v>
      </c>
      <c r="AJ37" s="38"/>
      <c r="AK37" s="62">
        <f t="shared" ref="AK37:AM37" si="12">SUM(AK17*$H17,AK18*$H18,AK19*$H19,AK20*$H20,AK21*$H21,AK22*$H22,AK23*$H23,AK24*$H24,AK26*$H26,AK27*$H27)</f>
        <v>0.13460039647799821</v>
      </c>
      <c r="AL37" s="62">
        <f t="shared" si="12"/>
        <v>0.11230157991519145</v>
      </c>
      <c r="AM37" s="62">
        <f t="shared" si="12"/>
        <v>0.19636231183104971</v>
      </c>
      <c r="AN37" s="193"/>
      <c r="AO37" s="62">
        <f t="shared" ref="AO37:BA37" si="13">SUM(AO17*$H17,AO18*$H18,AO19*$H19,AO20*$H20,AO21*$H21,AO22*$H22,AO23*$H23,AO24*$H24,AO26*$H26,AO27*$H27)</f>
        <v>0.29469031760501418</v>
      </c>
      <c r="AP37" s="62">
        <f t="shared" si="13"/>
        <v>0.14608072947909145</v>
      </c>
      <c r="AQ37" s="62">
        <f t="shared" si="13"/>
        <v>0.1712142026463758</v>
      </c>
      <c r="AR37" s="62">
        <f t="shared" si="13"/>
        <v>6.8626768249852144E-2</v>
      </c>
      <c r="AS37" s="62">
        <f t="shared" si="13"/>
        <v>0.1358598262161802</v>
      </c>
      <c r="AT37" s="62">
        <f t="shared" si="13"/>
        <v>0.12920136895400752</v>
      </c>
      <c r="AU37" s="62">
        <f t="shared" si="13"/>
        <v>9.4380473850287888E-2</v>
      </c>
      <c r="AV37" s="62">
        <f t="shared" si="13"/>
        <v>1.7593620358895532E-2</v>
      </c>
      <c r="AW37" s="62">
        <f t="shared" si="13"/>
        <v>2.3234617153301551E-2</v>
      </c>
      <c r="AX37" s="62">
        <f t="shared" si="13"/>
        <v>2.6352306956724029E-2</v>
      </c>
      <c r="AY37" s="62">
        <f t="shared" si="13"/>
        <v>8.0916286327757918E-3</v>
      </c>
      <c r="AZ37" s="62">
        <f t="shared" si="13"/>
        <v>4.5314121851165968E-3</v>
      </c>
      <c r="BA37" s="62">
        <f t="shared" si="13"/>
        <v>1.7332977636101395E-3</v>
      </c>
      <c r="BB37" s="193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</row>
    <row r="38" spans="1:149" s="57" customFormat="1" ht="7.5" customHeight="1" x14ac:dyDescent="0.4">
      <c r="A38" s="17"/>
      <c r="C38" s="137"/>
      <c r="D38" s="137"/>
      <c r="E38" s="137"/>
      <c r="F38" s="165"/>
      <c r="H38" s="58"/>
      <c r="I38" s="58"/>
      <c r="K38" s="45"/>
      <c r="AN38" s="196"/>
      <c r="BB38" s="196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</row>
    <row r="39" spans="1:149" s="70" customFormat="1" ht="20.25" customHeight="1" x14ac:dyDescent="0.4">
      <c r="A39" s="65" t="s">
        <v>472</v>
      </c>
      <c r="B39" s="38"/>
      <c r="C39" s="142"/>
      <c r="D39" s="142"/>
      <c r="E39" s="142">
        <f>SUM(E35:E37)</f>
        <v>134557</v>
      </c>
      <c r="F39" s="166">
        <f>SUM(F35:F37)</f>
        <v>769318.0862975053</v>
      </c>
      <c r="G39" s="38"/>
      <c r="H39" s="66">
        <v>1</v>
      </c>
      <c r="I39" s="66">
        <v>1</v>
      </c>
      <c r="J39" s="38"/>
      <c r="K39" s="67">
        <f>SUM(K35*$I35,K36*$I36,K37*$I37)</f>
        <v>5.7585615288608718</v>
      </c>
      <c r="L39" s="38"/>
      <c r="M39" s="68">
        <f>SUM(M35*$H35,M36*$H36,M37*$H37)</f>
        <v>0.14599729073530954</v>
      </c>
      <c r="N39" s="68">
        <f>SUM(N35*$H35,N36*$H36,N37*$H37)</f>
        <v>0.85400270926469057</v>
      </c>
      <c r="O39" s="38"/>
      <c r="P39" s="68">
        <f>SUM(P35*$H35,P36*$H36,P37*$H37)</f>
        <v>0.13038322323559265</v>
      </c>
      <c r="Q39" s="68">
        <f>SUM(Q35*$H35,Q36*$H36,Q37*$H37)</f>
        <v>4.9698979033384882E-2</v>
      </c>
      <c r="R39" s="68">
        <f>SUM(R35*$H35,R36*$H36,R37*$H37)</f>
        <v>9.9648242475278703E-2</v>
      </c>
      <c r="S39" s="68">
        <f>SUM(S35*$H35,S36*$H36,S37*$H37)</f>
        <v>5.8163988585176074E-2</v>
      </c>
      <c r="T39" s="38"/>
      <c r="U39" s="68">
        <f t="shared" ref="U39:AI39" si="14">SUM(U35*$H35,U36*$H36,U37*$H37)</f>
        <v>0.76073418577708996</v>
      </c>
      <c r="V39" s="68">
        <f t="shared" si="14"/>
        <v>0.4894873069963544</v>
      </c>
      <c r="W39" s="68">
        <f t="shared" si="14"/>
        <v>0.42410139425508314</v>
      </c>
      <c r="X39" s="68">
        <f>SUM(X35*$H35,X36*$H36,X37*$H37)</f>
        <v>0.30053833154125897</v>
      </c>
      <c r="Y39" s="68">
        <f t="shared" si="14"/>
        <v>0.24110304721043369</v>
      </c>
      <c r="Z39" s="68">
        <f t="shared" si="14"/>
        <v>0.19926265909388813</v>
      </c>
      <c r="AA39" s="68">
        <f t="shared" si="14"/>
        <v>0.13021286493356285</v>
      </c>
      <c r="AB39" s="68">
        <f t="shared" si="14"/>
        <v>0.13932480915528214</v>
      </c>
      <c r="AC39" s="68">
        <f t="shared" si="14"/>
        <v>1.9919087070583711E-2</v>
      </c>
      <c r="AD39" s="68">
        <f t="shared" si="14"/>
        <v>5.9953071264228164E-2</v>
      </c>
      <c r="AE39" s="68">
        <f t="shared" si="14"/>
        <v>4.6674289512791664E-2</v>
      </c>
      <c r="AF39" s="68">
        <f t="shared" si="14"/>
        <v>4.3910310162553319E-2</v>
      </c>
      <c r="AG39" s="68">
        <f t="shared" si="14"/>
        <v>1.7641402392633149E-2</v>
      </c>
      <c r="AH39" s="68">
        <f t="shared" si="14"/>
        <v>2.7996592067164334E-2</v>
      </c>
      <c r="AI39" s="68">
        <f t="shared" si="14"/>
        <v>5.6858970543487231E-3</v>
      </c>
      <c r="AJ39" s="38"/>
      <c r="AK39" s="68">
        <f t="shared" ref="AK39:AM39" si="15">SUM(AK35*$H35,AK36*$H36,AK37*$H37)</f>
        <v>8.4055342516746623E-2</v>
      </c>
      <c r="AL39" s="68">
        <f t="shared" si="15"/>
        <v>9.8123712198342011E-2</v>
      </c>
      <c r="AM39" s="68">
        <f t="shared" si="15"/>
        <v>0.27740863783535946</v>
      </c>
      <c r="AN39" s="193"/>
      <c r="AO39" s="68">
        <f t="shared" ref="AO39:BA39" si="16">SUM(AO35*$H35,AO36*$H36,AO37*$H37)</f>
        <v>0.34187675716414107</v>
      </c>
      <c r="AP39" s="68">
        <f t="shared" si="16"/>
        <v>0.20379247888607196</v>
      </c>
      <c r="AQ39" s="68">
        <f t="shared" si="16"/>
        <v>0.16999874360968067</v>
      </c>
      <c r="AR39" s="68">
        <f t="shared" si="16"/>
        <v>0.14476936925547351</v>
      </c>
      <c r="AS39" s="68">
        <f t="shared" si="16"/>
        <v>0.10961213011943868</v>
      </c>
      <c r="AT39" s="68">
        <f t="shared" si="16"/>
        <v>8.9573132638588238E-2</v>
      </c>
      <c r="AU39" s="68">
        <f t="shared" si="16"/>
        <v>7.2151274630548851E-2</v>
      </c>
      <c r="AV39" s="68">
        <f t="shared" si="16"/>
        <v>4.2907795541939103E-2</v>
      </c>
      <c r="AW39" s="68">
        <f t="shared" si="16"/>
        <v>1.9037152245300764E-2</v>
      </c>
      <c r="AX39" s="68">
        <f t="shared" si="16"/>
        <v>1.0142245041115747E-2</v>
      </c>
      <c r="AY39" s="68">
        <f t="shared" si="16"/>
        <v>9.3107974672571609E-3</v>
      </c>
      <c r="AZ39" s="68">
        <f t="shared" si="16"/>
        <v>1.1115856081238539E-2</v>
      </c>
      <c r="BA39" s="68">
        <f t="shared" si="16"/>
        <v>2.1034987242568213E-3</v>
      </c>
      <c r="BB39" s="193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</row>
    <row r="40" spans="1:149" ht="20.25" customHeight="1" x14ac:dyDescent="0.4">
      <c r="A40" s="37"/>
      <c r="B40" s="22"/>
      <c r="C40" s="137"/>
      <c r="D40" s="137"/>
      <c r="E40" s="137"/>
      <c r="F40" s="137"/>
      <c r="G40" s="196"/>
      <c r="H40" s="209"/>
      <c r="I40" s="209"/>
      <c r="J40" s="22"/>
      <c r="K40" s="22"/>
      <c r="L40" s="22"/>
      <c r="M40" s="23"/>
      <c r="N40" s="23"/>
      <c r="O40" s="22"/>
      <c r="P40" s="23"/>
      <c r="Q40" s="23"/>
      <c r="R40" s="23"/>
      <c r="S40" s="23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</row>
    <row r="41" spans="1:149" s="3" customFormat="1" ht="74.25" customHeight="1" x14ac:dyDescent="0.35">
      <c r="A41" s="89" t="s">
        <v>540</v>
      </c>
      <c r="B41" s="1"/>
      <c r="C41" s="162" t="s">
        <v>615</v>
      </c>
      <c r="D41" s="162"/>
      <c r="E41" s="162"/>
      <c r="F41" s="162"/>
      <c r="G41" s="1"/>
      <c r="H41" s="215" t="s">
        <v>621</v>
      </c>
      <c r="I41" s="215"/>
      <c r="J41" s="1"/>
      <c r="K41" s="167"/>
      <c r="L41" s="1"/>
      <c r="M41" s="214" t="s">
        <v>26</v>
      </c>
      <c r="N41" s="214"/>
      <c r="O41" s="1"/>
      <c r="P41" s="214" t="s">
        <v>27</v>
      </c>
      <c r="Q41" s="214"/>
      <c r="R41" s="214"/>
      <c r="S41" s="214"/>
      <c r="T41" s="1"/>
      <c r="U41" s="212" t="s">
        <v>28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1"/>
      <c r="AK41" s="212" t="s">
        <v>29</v>
      </c>
      <c r="AL41" s="212"/>
      <c r="AM41" s="212"/>
      <c r="AN41" s="185"/>
      <c r="AO41" s="212" t="s">
        <v>30</v>
      </c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185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</row>
    <row r="42" spans="1:149" s="9" customFormat="1" ht="45" customHeight="1" x14ac:dyDescent="0.4">
      <c r="A42" s="6" t="s">
        <v>482</v>
      </c>
      <c r="B42" s="7"/>
      <c r="C42" s="136" t="s">
        <v>616</v>
      </c>
      <c r="D42" s="136" t="s">
        <v>617</v>
      </c>
      <c r="E42" s="136" t="s">
        <v>618</v>
      </c>
      <c r="F42" s="136" t="s">
        <v>619</v>
      </c>
      <c r="G42" s="7"/>
      <c r="H42" s="168" t="s">
        <v>620</v>
      </c>
      <c r="I42" s="168" t="s">
        <v>622</v>
      </c>
      <c r="J42" s="7"/>
      <c r="K42" s="9" t="s">
        <v>493</v>
      </c>
      <c r="L42" s="7"/>
      <c r="M42" s="10" t="s">
        <v>146</v>
      </c>
      <c r="N42" s="10" t="s">
        <v>145</v>
      </c>
      <c r="O42" s="7"/>
      <c r="P42" s="10" t="s">
        <v>187</v>
      </c>
      <c r="Q42" s="10" t="s">
        <v>188</v>
      </c>
      <c r="R42" s="10" t="s">
        <v>189</v>
      </c>
      <c r="S42" s="10" t="s">
        <v>190</v>
      </c>
      <c r="T42" s="7"/>
      <c r="U42" s="10" t="s">
        <v>191</v>
      </c>
      <c r="V42" s="10" t="s">
        <v>187</v>
      </c>
      <c r="W42" s="10" t="s">
        <v>520</v>
      </c>
      <c r="X42" s="10" t="s">
        <v>193</v>
      </c>
      <c r="Y42" s="10" t="s">
        <v>192</v>
      </c>
      <c r="Z42" s="10" t="s">
        <v>519</v>
      </c>
      <c r="AA42" s="10" t="s">
        <v>195</v>
      </c>
      <c r="AB42" s="10" t="s">
        <v>194</v>
      </c>
      <c r="AC42" s="10" t="s">
        <v>196</v>
      </c>
      <c r="AD42" s="10" t="s">
        <v>197</v>
      </c>
      <c r="AE42" s="10" t="s">
        <v>198</v>
      </c>
      <c r="AF42" s="10" t="s">
        <v>188</v>
      </c>
      <c r="AG42" s="10" t="s">
        <v>199</v>
      </c>
      <c r="AH42" s="10" t="s">
        <v>200</v>
      </c>
      <c r="AI42" s="10" t="s">
        <v>201</v>
      </c>
      <c r="AJ42" s="7"/>
      <c r="AK42" s="9" t="s">
        <v>202</v>
      </c>
      <c r="AL42" s="9" t="s">
        <v>203</v>
      </c>
      <c r="AM42" s="9" t="s">
        <v>204</v>
      </c>
      <c r="AN42" s="186"/>
      <c r="AO42" s="9" t="s">
        <v>205</v>
      </c>
      <c r="AP42" s="9" t="s">
        <v>206</v>
      </c>
      <c r="AQ42" s="9" t="s">
        <v>207</v>
      </c>
      <c r="AR42" s="9" t="s">
        <v>209</v>
      </c>
      <c r="AS42" s="9" t="s">
        <v>208</v>
      </c>
      <c r="AT42" s="9" t="s">
        <v>211</v>
      </c>
      <c r="AU42" s="9" t="s">
        <v>210</v>
      </c>
      <c r="AV42" s="9" t="s">
        <v>212</v>
      </c>
      <c r="AW42" s="9" t="s">
        <v>213</v>
      </c>
      <c r="AX42" s="9" t="s">
        <v>214</v>
      </c>
      <c r="AY42" s="9" t="s">
        <v>215</v>
      </c>
      <c r="AZ42" s="9" t="s">
        <v>216</v>
      </c>
      <c r="BA42" s="9" t="s">
        <v>217</v>
      </c>
      <c r="BB42" s="186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</row>
    <row r="43" spans="1:149" s="22" customFormat="1" ht="20.25" customHeight="1" x14ac:dyDescent="0.4">
      <c r="A43" s="17"/>
      <c r="B43" s="18"/>
      <c r="C43" s="137"/>
      <c r="D43" s="137"/>
      <c r="E43" s="137"/>
      <c r="F43" s="137"/>
      <c r="G43" s="18"/>
      <c r="H43" s="19"/>
      <c r="I43" s="19"/>
      <c r="J43" s="18"/>
      <c r="K43" s="20"/>
      <c r="L43" s="18"/>
      <c r="M43" s="24"/>
      <c r="N43" s="24"/>
      <c r="O43" s="18"/>
      <c r="P43" s="24"/>
      <c r="Q43" s="24"/>
      <c r="R43" s="24"/>
      <c r="S43" s="24"/>
      <c r="T43" s="18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18"/>
      <c r="AK43" s="18"/>
      <c r="AL43" s="18"/>
      <c r="AM43" s="18"/>
      <c r="AN43" s="18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</row>
    <row r="44" spans="1:149" ht="20.25" customHeight="1" x14ac:dyDescent="0.4">
      <c r="A44" s="29" t="s">
        <v>455</v>
      </c>
      <c r="B44" s="77"/>
      <c r="C44" s="146">
        <f>VLOOKUP($A44,Sample!$B$2:$F$29,4)</f>
        <v>0.20584108568261941</v>
      </c>
      <c r="D44" s="138">
        <f>VLOOKUP($A44,Sample!$B$2:$F$29,5)</f>
        <v>0.12974427194423183</v>
      </c>
      <c r="E44" s="138">
        <f>VLOOKUP($A44,Sample!$B$2:$F$29,2)</f>
        <v>17458</v>
      </c>
      <c r="F44" s="160">
        <f>E44*$K4</f>
        <v>98746.8125</v>
      </c>
      <c r="G44" s="77"/>
      <c r="H44" s="171">
        <f>E44/SUM(E$4:E$10)</f>
        <v>0.20584108568261941</v>
      </c>
      <c r="I44" s="171">
        <f>F44/SUM(F$4:F$10)</f>
        <v>0.19720010240058075</v>
      </c>
      <c r="J44" s="30"/>
      <c r="K44" s="32">
        <v>5.65625</v>
      </c>
      <c r="L44" s="77"/>
      <c r="M44" s="74">
        <f>M4*$E44</f>
        <v>1272.9791666666667</v>
      </c>
      <c r="N44" s="74">
        <f>N4*$E44</f>
        <v>16185.020833333334</v>
      </c>
      <c r="O44" s="77">
        <v>0</v>
      </c>
      <c r="P44" s="74">
        <f>P4*$E44</f>
        <v>1272.9791666666667</v>
      </c>
      <c r="Q44" s="74">
        <f>Q4*$E44</f>
        <v>181.85416666666666</v>
      </c>
      <c r="R44" s="74">
        <f>R4*$E44</f>
        <v>909.27083333333337</v>
      </c>
      <c r="S44" s="74">
        <f>S4*$E44</f>
        <v>0</v>
      </c>
      <c r="T44" s="77"/>
      <c r="U44" s="74">
        <f t="shared" ref="U44:AI44" si="17">U4*$E44</f>
        <v>15457.604166666666</v>
      </c>
      <c r="V44" s="74">
        <f t="shared" si="17"/>
        <v>6728.604166666667</v>
      </c>
      <c r="W44" s="74">
        <f t="shared" si="17"/>
        <v>7637.875</v>
      </c>
      <c r="X44" s="74">
        <f t="shared" si="17"/>
        <v>5455.625</v>
      </c>
      <c r="Y44" s="74">
        <f t="shared" si="17"/>
        <v>2182.25</v>
      </c>
      <c r="Z44" s="74">
        <f t="shared" si="17"/>
        <v>4546.354166666667</v>
      </c>
      <c r="AA44" s="74">
        <f t="shared" si="17"/>
        <v>3091.5208333333335</v>
      </c>
      <c r="AB44" s="74">
        <f t="shared" si="17"/>
        <v>2182.25</v>
      </c>
      <c r="AC44" s="74">
        <f t="shared" si="17"/>
        <v>0</v>
      </c>
      <c r="AD44" s="74">
        <f t="shared" si="17"/>
        <v>1272.9791666666667</v>
      </c>
      <c r="AE44" s="74">
        <f t="shared" si="17"/>
        <v>909.27083333333337</v>
      </c>
      <c r="AF44" s="74">
        <f t="shared" si="17"/>
        <v>181.85416666666666</v>
      </c>
      <c r="AG44" s="74">
        <f t="shared" si="17"/>
        <v>0</v>
      </c>
      <c r="AH44" s="74">
        <f t="shared" si="17"/>
        <v>181.85416666666666</v>
      </c>
      <c r="AI44" s="74">
        <f t="shared" si="17"/>
        <v>0</v>
      </c>
      <c r="AJ44" s="77"/>
      <c r="AK44" s="74">
        <f>AK4*$E44</f>
        <v>909.27083333333326</v>
      </c>
      <c r="AL44" s="74">
        <f>AL4*$E44</f>
        <v>2364.104166666667</v>
      </c>
      <c r="AM44" s="74">
        <f>AM4*$E44</f>
        <v>5455.625</v>
      </c>
      <c r="AN44" s="201"/>
      <c r="AO44" s="74">
        <f t="shared" ref="AO44:BA44" si="18">AO4*$E44</f>
        <v>6910.458333333333</v>
      </c>
      <c r="AP44" s="74">
        <f t="shared" si="18"/>
        <v>3273.375</v>
      </c>
      <c r="AQ44" s="74">
        <f t="shared" si="18"/>
        <v>4546.354166666667</v>
      </c>
      <c r="AR44" s="74">
        <f t="shared" si="18"/>
        <v>3091.5208333333335</v>
      </c>
      <c r="AS44" s="74">
        <f t="shared" si="18"/>
        <v>1818.5416666666665</v>
      </c>
      <c r="AT44" s="74">
        <f t="shared" si="18"/>
        <v>1454.8333333333333</v>
      </c>
      <c r="AU44" s="74">
        <f t="shared" si="18"/>
        <v>1091.125</v>
      </c>
      <c r="AV44" s="74">
        <f t="shared" si="18"/>
        <v>181.85416666666666</v>
      </c>
      <c r="AW44" s="74">
        <f t="shared" si="18"/>
        <v>0</v>
      </c>
      <c r="AX44" s="74">
        <f t="shared" si="18"/>
        <v>363.70833333333331</v>
      </c>
      <c r="AY44" s="74">
        <f t="shared" si="18"/>
        <v>0</v>
      </c>
      <c r="AZ44" s="74">
        <f t="shared" si="18"/>
        <v>0</v>
      </c>
      <c r="BA44" s="74">
        <f t="shared" si="18"/>
        <v>0</v>
      </c>
      <c r="BB44" s="201"/>
    </row>
    <row r="45" spans="1:149" ht="20.25" customHeight="1" x14ac:dyDescent="0.4">
      <c r="A45" s="29" t="s">
        <v>456</v>
      </c>
      <c r="B45" s="77"/>
      <c r="C45" s="146">
        <f>VLOOKUP($A45,Sample!$B$2:$F$29,4)</f>
        <v>0.31081320080648012</v>
      </c>
      <c r="D45" s="138">
        <f>VLOOKUP($A45,Sample!$B$2:$F$29,5)</f>
        <v>0.19590954019486165</v>
      </c>
      <c r="E45" s="138">
        <f>VLOOKUP($A45,Sample!$B$2:$F$29,2)</f>
        <v>26361</v>
      </c>
      <c r="F45" s="160">
        <f>E45*$K5</f>
        <v>153274.26804123711</v>
      </c>
      <c r="G45" s="77"/>
      <c r="H45" s="171">
        <f t="shared" ref="H45:I47" si="19">E45/SUM(E$4:E$10)</f>
        <v>0.31081320080648012</v>
      </c>
      <c r="I45" s="171">
        <f t="shared" si="19"/>
        <v>0.30609293189191317</v>
      </c>
      <c r="J45" s="30"/>
      <c r="K45" s="32">
        <v>5.8144329896907214</v>
      </c>
      <c r="L45" s="77"/>
      <c r="M45" s="74">
        <f t="shared" ref="M45:N47" si="20">M5*$E45</f>
        <v>0</v>
      </c>
      <c r="N45" s="74">
        <f t="shared" si="20"/>
        <v>26361</v>
      </c>
      <c r="O45" s="77">
        <v>0</v>
      </c>
      <c r="P45" s="74">
        <f t="shared" ref="P45:S47" si="21">P5*$E45</f>
        <v>0</v>
      </c>
      <c r="Q45" s="74">
        <f t="shared" si="21"/>
        <v>0</v>
      </c>
      <c r="R45" s="74">
        <f t="shared" si="21"/>
        <v>0</v>
      </c>
      <c r="S45" s="74">
        <f t="shared" si="21"/>
        <v>0</v>
      </c>
      <c r="T45" s="77"/>
      <c r="U45" s="74">
        <f t="shared" ref="U45:AI47" si="22">U5*$E45</f>
        <v>19295.164948453606</v>
      </c>
      <c r="V45" s="74">
        <f t="shared" si="22"/>
        <v>7065.8350515463917</v>
      </c>
      <c r="W45" s="74">
        <f t="shared" si="22"/>
        <v>14131.670103092783</v>
      </c>
      <c r="X45" s="74">
        <f t="shared" si="22"/>
        <v>13316.381443298969</v>
      </c>
      <c r="Y45" s="74">
        <f t="shared" si="22"/>
        <v>4891.7319587628872</v>
      </c>
      <c r="Z45" s="74">
        <f t="shared" si="22"/>
        <v>5978.783505154639</v>
      </c>
      <c r="AA45" s="74">
        <f t="shared" si="22"/>
        <v>6250.5463917525767</v>
      </c>
      <c r="AB45" s="74">
        <f t="shared" si="22"/>
        <v>1630.5773195876288</v>
      </c>
      <c r="AC45" s="74">
        <f t="shared" si="22"/>
        <v>0</v>
      </c>
      <c r="AD45" s="74">
        <f t="shared" si="22"/>
        <v>271.76288659793812</v>
      </c>
      <c r="AE45" s="74">
        <f t="shared" si="22"/>
        <v>815.28865979381442</v>
      </c>
      <c r="AF45" s="74">
        <f t="shared" si="22"/>
        <v>2989.3917525773195</v>
      </c>
      <c r="AG45" s="74">
        <f t="shared" si="22"/>
        <v>0</v>
      </c>
      <c r="AH45" s="74">
        <f t="shared" si="22"/>
        <v>543.52577319587624</v>
      </c>
      <c r="AI45" s="74">
        <f t="shared" si="22"/>
        <v>0</v>
      </c>
      <c r="AJ45" s="77"/>
      <c r="AK45" s="74">
        <f t="shared" ref="AK45:AM45" si="23">AK5*$E45</f>
        <v>2989.3917525773195</v>
      </c>
      <c r="AL45" s="74">
        <f t="shared" si="23"/>
        <v>3261.1546391752577</v>
      </c>
      <c r="AM45" s="74">
        <f t="shared" si="23"/>
        <v>12501.092783505153</v>
      </c>
      <c r="AN45" s="201"/>
      <c r="AO45" s="74">
        <f t="shared" ref="AO45:BA45" si="24">AO5*$E45</f>
        <v>12501.092783505153</v>
      </c>
      <c r="AP45" s="74">
        <f t="shared" si="24"/>
        <v>6794.0721649484531</v>
      </c>
      <c r="AQ45" s="74">
        <f t="shared" si="24"/>
        <v>4619.9690721649486</v>
      </c>
      <c r="AR45" s="74">
        <f t="shared" si="24"/>
        <v>7609.3608247422671</v>
      </c>
      <c r="AS45" s="74">
        <f t="shared" si="24"/>
        <v>5163.494845360824</v>
      </c>
      <c r="AT45" s="74">
        <f t="shared" si="24"/>
        <v>2989.3917525773195</v>
      </c>
      <c r="AU45" s="74">
        <f t="shared" si="24"/>
        <v>543.52577319587624</v>
      </c>
      <c r="AV45" s="74">
        <f t="shared" si="24"/>
        <v>1358.8144329896909</v>
      </c>
      <c r="AW45" s="74">
        <f t="shared" si="24"/>
        <v>0</v>
      </c>
      <c r="AX45" s="74">
        <f t="shared" si="24"/>
        <v>0</v>
      </c>
      <c r="AY45" s="74">
        <f t="shared" si="24"/>
        <v>271.76288659793812</v>
      </c>
      <c r="AZ45" s="74">
        <f t="shared" si="24"/>
        <v>543.52577319587624</v>
      </c>
      <c r="BA45" s="74">
        <f t="shared" si="24"/>
        <v>0</v>
      </c>
      <c r="BB45" s="201"/>
    </row>
    <row r="46" spans="1:149" ht="20.25" customHeight="1" x14ac:dyDescent="0.4">
      <c r="A46" s="29" t="s">
        <v>457</v>
      </c>
      <c r="B46" s="77"/>
      <c r="C46" s="146">
        <f>VLOOKUP($A46,Sample!$B$2:$F$29,4)</f>
        <v>0.23430370344168935</v>
      </c>
      <c r="D46" s="138">
        <f>VLOOKUP($A46,Sample!$B$2:$F$29,5)</f>
        <v>0.14768462435993668</v>
      </c>
      <c r="E46" s="138">
        <f>VLOOKUP($A46,Sample!$B$2:$F$29,2)</f>
        <v>19872</v>
      </c>
      <c r="F46" s="160">
        <f>E46*$K6</f>
        <v>125212.8932038835</v>
      </c>
      <c r="G46" s="77"/>
      <c r="H46" s="171">
        <f t="shared" si="19"/>
        <v>0.23430370344168935</v>
      </c>
      <c r="I46" s="171">
        <f t="shared" si="19"/>
        <v>0.25005359400009808</v>
      </c>
      <c r="J46" s="30"/>
      <c r="K46" s="32">
        <v>6.3009708737864081</v>
      </c>
      <c r="L46" s="77"/>
      <c r="M46" s="74">
        <f t="shared" si="20"/>
        <v>771.72815533980577</v>
      </c>
      <c r="N46" s="74">
        <f t="shared" si="20"/>
        <v>19100.271844660194</v>
      </c>
      <c r="O46" s="77">
        <v>0</v>
      </c>
      <c r="P46" s="74">
        <f t="shared" si="21"/>
        <v>385.86407766990288</v>
      </c>
      <c r="Q46" s="74">
        <f t="shared" si="21"/>
        <v>192.93203883495144</v>
      </c>
      <c r="R46" s="74">
        <f t="shared" si="21"/>
        <v>0</v>
      </c>
      <c r="S46" s="74">
        <f t="shared" si="21"/>
        <v>771.72815533980577</v>
      </c>
      <c r="T46" s="77"/>
      <c r="U46" s="74">
        <f t="shared" si="22"/>
        <v>15048.699029126214</v>
      </c>
      <c r="V46" s="74">
        <f t="shared" si="22"/>
        <v>7910.2135922330099</v>
      </c>
      <c r="W46" s="74">
        <f t="shared" si="22"/>
        <v>7138.4854368932038</v>
      </c>
      <c r="X46" s="74">
        <f t="shared" si="22"/>
        <v>10032.466019417476</v>
      </c>
      <c r="Y46" s="74">
        <f t="shared" si="22"/>
        <v>5787.9611650485431</v>
      </c>
      <c r="Z46" s="74">
        <f t="shared" si="22"/>
        <v>4437.4368932038833</v>
      </c>
      <c r="AA46" s="74">
        <f t="shared" si="22"/>
        <v>1736.3883495145631</v>
      </c>
      <c r="AB46" s="74">
        <f t="shared" si="22"/>
        <v>2315.1844660194174</v>
      </c>
      <c r="AC46" s="74">
        <f t="shared" si="22"/>
        <v>0</v>
      </c>
      <c r="AD46" s="74">
        <f t="shared" si="22"/>
        <v>578.79611650485435</v>
      </c>
      <c r="AE46" s="74">
        <f t="shared" si="22"/>
        <v>771.72815533980577</v>
      </c>
      <c r="AF46" s="74">
        <f t="shared" si="22"/>
        <v>0</v>
      </c>
      <c r="AG46" s="74">
        <f t="shared" si="22"/>
        <v>385.86407766990288</v>
      </c>
      <c r="AH46" s="74">
        <f t="shared" si="22"/>
        <v>1157.5922330097087</v>
      </c>
      <c r="AI46" s="74">
        <f t="shared" si="22"/>
        <v>0</v>
      </c>
      <c r="AJ46" s="77"/>
      <c r="AK46" s="74">
        <f t="shared" ref="AK46:AM46" si="25">AK6*$E46</f>
        <v>1736.3883495145631</v>
      </c>
      <c r="AL46" s="74">
        <f t="shared" si="25"/>
        <v>2508.1165048543689</v>
      </c>
      <c r="AM46" s="74">
        <f t="shared" si="25"/>
        <v>9839.5339805825242</v>
      </c>
      <c r="AN46" s="201"/>
      <c r="AO46" s="74">
        <f t="shared" ref="AO46:BA46" si="26">AO6*$E46</f>
        <v>5016.2330097087379</v>
      </c>
      <c r="AP46" s="74">
        <f t="shared" si="26"/>
        <v>4823.3009708737864</v>
      </c>
      <c r="AQ46" s="74">
        <f t="shared" si="26"/>
        <v>5595.0291262135916</v>
      </c>
      <c r="AR46" s="74">
        <f t="shared" si="26"/>
        <v>1929.3203883495148</v>
      </c>
      <c r="AS46" s="74">
        <f t="shared" si="26"/>
        <v>578.79611650485435</v>
      </c>
      <c r="AT46" s="74">
        <f t="shared" si="26"/>
        <v>964.66019417475741</v>
      </c>
      <c r="AU46" s="74">
        <f t="shared" si="26"/>
        <v>578.79611650485435</v>
      </c>
      <c r="AV46" s="74">
        <f t="shared" si="26"/>
        <v>385.86407766990294</v>
      </c>
      <c r="AW46" s="74">
        <f t="shared" si="26"/>
        <v>0</v>
      </c>
      <c r="AX46" s="74">
        <f t="shared" si="26"/>
        <v>0</v>
      </c>
      <c r="AY46" s="74">
        <f t="shared" si="26"/>
        <v>0</v>
      </c>
      <c r="AZ46" s="74">
        <f t="shared" si="26"/>
        <v>0</v>
      </c>
      <c r="BA46" s="74">
        <f t="shared" si="26"/>
        <v>192.93203883495147</v>
      </c>
      <c r="BB46" s="201"/>
    </row>
    <row r="47" spans="1:149" ht="20.25" customHeight="1" x14ac:dyDescent="0.4">
      <c r="A47" s="29" t="s">
        <v>458</v>
      </c>
      <c r="B47" s="77"/>
      <c r="C47" s="146">
        <f>VLOOKUP($A47,Sample!$B$2:$F$29,4)</f>
        <v>6.3362927853041401E-2</v>
      </c>
      <c r="D47" s="138">
        <f>VLOOKUP($A47,Sample!$B$2:$F$29,5)</f>
        <v>3.9938464739850028E-2</v>
      </c>
      <c r="E47" s="138">
        <f>VLOOKUP($A47,Sample!$B$2:$F$29,2)</f>
        <v>5374</v>
      </c>
      <c r="F47" s="160">
        <f>E47*$K7</f>
        <v>28435.2427184466</v>
      </c>
      <c r="G47" s="77"/>
      <c r="H47" s="171">
        <f t="shared" si="19"/>
        <v>6.3362927853041401E-2</v>
      </c>
      <c r="I47" s="171">
        <f t="shared" si="19"/>
        <v>5.6785962340435425E-2</v>
      </c>
      <c r="J47" s="30"/>
      <c r="K47" s="32">
        <v>5.29126213592233</v>
      </c>
      <c r="L47" s="77"/>
      <c r="M47" s="74">
        <f t="shared" si="20"/>
        <v>573.9223300970873</v>
      </c>
      <c r="N47" s="74">
        <f t="shared" si="20"/>
        <v>4800.0776699029129</v>
      </c>
      <c r="O47" s="77">
        <v>0</v>
      </c>
      <c r="P47" s="74">
        <f t="shared" si="21"/>
        <v>521.747572815534</v>
      </c>
      <c r="Q47" s="74">
        <f t="shared" si="21"/>
        <v>0</v>
      </c>
      <c r="R47" s="74">
        <f t="shared" si="21"/>
        <v>104.34951456310678</v>
      </c>
      <c r="S47" s="74">
        <f t="shared" si="21"/>
        <v>156.52427184466021</v>
      </c>
      <c r="T47" s="77"/>
      <c r="U47" s="74">
        <f t="shared" si="22"/>
        <v>4226.155339805825</v>
      </c>
      <c r="V47" s="74">
        <f t="shared" si="22"/>
        <v>4017.4563106796118</v>
      </c>
      <c r="W47" s="74">
        <f t="shared" si="22"/>
        <v>1617.4174757281553</v>
      </c>
      <c r="X47" s="74">
        <f t="shared" si="22"/>
        <v>260.873786407767</v>
      </c>
      <c r="Y47" s="74">
        <f t="shared" si="22"/>
        <v>208.69902912621356</v>
      </c>
      <c r="Z47" s="74">
        <f t="shared" si="22"/>
        <v>1721.7669902912623</v>
      </c>
      <c r="AA47" s="74">
        <f t="shared" si="22"/>
        <v>521.747572815534</v>
      </c>
      <c r="AB47" s="74">
        <f t="shared" si="22"/>
        <v>730.44660194174753</v>
      </c>
      <c r="AC47" s="74">
        <f t="shared" si="22"/>
        <v>0</v>
      </c>
      <c r="AD47" s="74">
        <f t="shared" si="22"/>
        <v>991.32038834951459</v>
      </c>
      <c r="AE47" s="74">
        <f t="shared" si="22"/>
        <v>678.27184466019412</v>
      </c>
      <c r="AF47" s="74">
        <f t="shared" si="22"/>
        <v>260.873786407767</v>
      </c>
      <c r="AG47" s="74">
        <f t="shared" si="22"/>
        <v>0</v>
      </c>
      <c r="AH47" s="74">
        <f t="shared" si="22"/>
        <v>104.34951456310678</v>
      </c>
      <c r="AI47" s="74">
        <f t="shared" si="22"/>
        <v>104.34951456310678</v>
      </c>
      <c r="AJ47" s="77"/>
      <c r="AK47" s="74">
        <f t="shared" ref="AK47:AM47" si="27">AK7*$E47</f>
        <v>208.69902912621362</v>
      </c>
      <c r="AL47" s="74">
        <f t="shared" si="27"/>
        <v>208.69902912621362</v>
      </c>
      <c r="AM47" s="74">
        <f t="shared" si="27"/>
        <v>260.873786407767</v>
      </c>
      <c r="AN47" s="201"/>
      <c r="AO47" s="74">
        <f t="shared" ref="AO47:BA47" si="28">AO7*$E47</f>
        <v>730.44660194174753</v>
      </c>
      <c r="AP47" s="74">
        <f t="shared" si="28"/>
        <v>886.97087378640765</v>
      </c>
      <c r="AQ47" s="74">
        <f t="shared" si="28"/>
        <v>469.57281553398059</v>
      </c>
      <c r="AR47" s="74">
        <f t="shared" si="28"/>
        <v>365.22330097087377</v>
      </c>
      <c r="AS47" s="74">
        <f t="shared" si="28"/>
        <v>0</v>
      </c>
      <c r="AT47" s="74">
        <f t="shared" si="28"/>
        <v>939.14563106796118</v>
      </c>
      <c r="AU47" s="74">
        <f t="shared" si="28"/>
        <v>208.69902912621356</v>
      </c>
      <c r="AV47" s="74">
        <f t="shared" si="28"/>
        <v>313.04854368932035</v>
      </c>
      <c r="AW47" s="74">
        <f t="shared" si="28"/>
        <v>521.74757281553389</v>
      </c>
      <c r="AX47" s="74">
        <f t="shared" si="28"/>
        <v>0</v>
      </c>
      <c r="AY47" s="74">
        <f t="shared" si="28"/>
        <v>0</v>
      </c>
      <c r="AZ47" s="74">
        <f t="shared" si="28"/>
        <v>104.34951456310678</v>
      </c>
      <c r="BA47" s="74">
        <f t="shared" si="28"/>
        <v>0</v>
      </c>
      <c r="BB47" s="201"/>
    </row>
    <row r="48" spans="1:149" s="22" customFormat="1" ht="7.5" customHeight="1" x14ac:dyDescent="0.4">
      <c r="A48" s="37"/>
      <c r="B48" s="77"/>
      <c r="C48" s="148"/>
      <c r="D48" s="139"/>
      <c r="E48" s="139"/>
      <c r="F48" s="161"/>
      <c r="G48" s="77"/>
      <c r="H48" s="39"/>
      <c r="I48" s="39"/>
      <c r="J48" s="38"/>
      <c r="K48" s="40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201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201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</row>
    <row r="49" spans="1:149" ht="20.25" customHeight="1" x14ac:dyDescent="0.4">
      <c r="A49" s="29" t="s">
        <v>113</v>
      </c>
      <c r="B49" s="77"/>
      <c r="C49" s="146">
        <f>VLOOKUP($A49,Sample!$B$2:$F$29,4)</f>
        <v>7.7488120924858211E-2</v>
      </c>
      <c r="D49" s="138">
        <f>VLOOKUP($A49,Sample!$B$2:$F$29,5)</f>
        <v>4.8841754795365531E-2</v>
      </c>
      <c r="E49" s="138">
        <f>VLOOKUP($A49,Sample!$B$2:$F$29,2)</f>
        <v>6572</v>
      </c>
      <c r="F49" s="160">
        <f>E49*$K9</f>
        <v>42047.387755102041</v>
      </c>
      <c r="G49" s="77"/>
      <c r="H49" s="171">
        <f t="shared" ref="H49:I50" si="29">E49/SUM(E$4:E$10)</f>
        <v>7.7488120924858211E-2</v>
      </c>
      <c r="I49" s="171">
        <f t="shared" si="29"/>
        <v>8.3969790629779037E-2</v>
      </c>
      <c r="J49" s="30"/>
      <c r="K49" s="32">
        <v>6.3979591836734695</v>
      </c>
      <c r="L49" s="77"/>
      <c r="M49" s="74">
        <f t="shared" ref="M49:N50" si="30">M9*$E49</f>
        <v>670.61224489795916</v>
      </c>
      <c r="N49" s="74">
        <f t="shared" si="30"/>
        <v>5901.3877551020405</v>
      </c>
      <c r="O49" s="77">
        <v>0</v>
      </c>
      <c r="P49" s="74">
        <f t="shared" ref="P49:S50" si="31">P9*$E49</f>
        <v>603.55102040816325</v>
      </c>
      <c r="Q49" s="74">
        <f t="shared" si="31"/>
        <v>67.061224489795919</v>
      </c>
      <c r="R49" s="74">
        <f t="shared" si="31"/>
        <v>335.30612244897958</v>
      </c>
      <c r="S49" s="74">
        <f t="shared" si="31"/>
        <v>134.12244897959184</v>
      </c>
      <c r="T49" s="77"/>
      <c r="U49" s="74">
        <f t="shared" ref="U49:AI50" si="32">U9*$E49</f>
        <v>6370.8163265306121</v>
      </c>
      <c r="V49" s="74">
        <f t="shared" si="32"/>
        <v>4627.2244897959181</v>
      </c>
      <c r="W49" s="74">
        <f t="shared" si="32"/>
        <v>2414.204081632653</v>
      </c>
      <c r="X49" s="74">
        <f t="shared" si="32"/>
        <v>335.30612244897958</v>
      </c>
      <c r="Y49" s="74">
        <f t="shared" si="32"/>
        <v>201.18367346938774</v>
      </c>
      <c r="Z49" s="74">
        <f t="shared" si="32"/>
        <v>2481.2653061224487</v>
      </c>
      <c r="AA49" s="74">
        <f t="shared" si="32"/>
        <v>737.67346938775506</v>
      </c>
      <c r="AB49" s="74">
        <f t="shared" si="32"/>
        <v>335.30612244897958</v>
      </c>
      <c r="AC49" s="74">
        <f t="shared" si="32"/>
        <v>0</v>
      </c>
      <c r="AD49" s="74">
        <f t="shared" si="32"/>
        <v>804.73469387755097</v>
      </c>
      <c r="AE49" s="74">
        <f t="shared" si="32"/>
        <v>938.85714285714278</v>
      </c>
      <c r="AF49" s="74">
        <f t="shared" si="32"/>
        <v>268.24489795918367</v>
      </c>
      <c r="AG49" s="74">
        <f t="shared" si="32"/>
        <v>0</v>
      </c>
      <c r="AH49" s="74">
        <f t="shared" si="32"/>
        <v>134.12244897959184</v>
      </c>
      <c r="AI49" s="74">
        <f t="shared" si="32"/>
        <v>0</v>
      </c>
      <c r="AJ49" s="77"/>
      <c r="AK49" s="74">
        <f t="shared" ref="AK49:AM49" si="33">AK9*$E49</f>
        <v>134.12244897959184</v>
      </c>
      <c r="AL49" s="74">
        <f t="shared" si="33"/>
        <v>268.24489795918367</v>
      </c>
      <c r="AM49" s="74">
        <f t="shared" si="33"/>
        <v>268.24489795918367</v>
      </c>
      <c r="AN49" s="201"/>
      <c r="AO49" s="74">
        <f t="shared" ref="AO49:BA49" si="34">AO9*$E49</f>
        <v>2078.8979591836737</v>
      </c>
      <c r="AP49" s="74">
        <f t="shared" si="34"/>
        <v>2011.8367346938776</v>
      </c>
      <c r="AQ49" s="74">
        <f t="shared" si="34"/>
        <v>603.55102040816325</v>
      </c>
      <c r="AR49" s="74">
        <f t="shared" si="34"/>
        <v>1005.9183673469388</v>
      </c>
      <c r="AS49" s="74">
        <f t="shared" si="34"/>
        <v>0</v>
      </c>
      <c r="AT49" s="74">
        <f t="shared" si="34"/>
        <v>737.67346938775518</v>
      </c>
      <c r="AU49" s="74">
        <f t="shared" si="34"/>
        <v>201.18367346938774</v>
      </c>
      <c r="AV49" s="74">
        <f t="shared" si="34"/>
        <v>335.30612244897964</v>
      </c>
      <c r="AW49" s="74">
        <f t="shared" si="34"/>
        <v>134.12244897959184</v>
      </c>
      <c r="AX49" s="74">
        <f t="shared" si="34"/>
        <v>0</v>
      </c>
      <c r="AY49" s="74">
        <f t="shared" si="34"/>
        <v>67.061224489795919</v>
      </c>
      <c r="AZ49" s="74">
        <f t="shared" si="34"/>
        <v>0</v>
      </c>
      <c r="BA49" s="74">
        <f t="shared" si="34"/>
        <v>0</v>
      </c>
      <c r="BB49" s="201"/>
    </row>
    <row r="50" spans="1:149" ht="20.25" customHeight="1" x14ac:dyDescent="0.4">
      <c r="A50" s="29" t="s">
        <v>108</v>
      </c>
      <c r="B50" s="77"/>
      <c r="C50" s="146">
        <f>VLOOKUP($A50,Sample!$B$2:$F$29,4)</f>
        <v>0.10819096129131148</v>
      </c>
      <c r="D50" s="138">
        <f>VLOOKUP($A50,Sample!$B$2:$F$29,5)</f>
        <v>6.8194148204849994E-2</v>
      </c>
      <c r="E50" s="138">
        <f>VLOOKUP($A50,Sample!$B$2:$F$29,2)</f>
        <v>9176</v>
      </c>
      <c r="F50" s="160">
        <f>E50*$K10</f>
        <v>53027.621052631577</v>
      </c>
      <c r="G50" s="77"/>
      <c r="H50" s="171">
        <f t="shared" si="29"/>
        <v>0.10819096129131148</v>
      </c>
      <c r="I50" s="171">
        <f t="shared" si="29"/>
        <v>0.10589761873719356</v>
      </c>
      <c r="J50" s="30"/>
      <c r="K50" s="32">
        <v>5.7789473684210524</v>
      </c>
      <c r="L50" s="77"/>
      <c r="M50" s="74">
        <f t="shared" si="30"/>
        <v>1159.0736842105264</v>
      </c>
      <c r="N50" s="74">
        <f t="shared" si="30"/>
        <v>8016.9263157894738</v>
      </c>
      <c r="O50" s="77">
        <v>0</v>
      </c>
      <c r="P50" s="74">
        <f t="shared" si="31"/>
        <v>1062.4842105263158</v>
      </c>
      <c r="Q50" s="74">
        <f t="shared" si="31"/>
        <v>772.71578947368414</v>
      </c>
      <c r="R50" s="74">
        <f t="shared" si="31"/>
        <v>1159.0736842105264</v>
      </c>
      <c r="S50" s="74">
        <f t="shared" si="31"/>
        <v>1062.4842105263158</v>
      </c>
      <c r="T50" s="77"/>
      <c r="U50" s="74">
        <f t="shared" si="32"/>
        <v>7630.5684210526315</v>
      </c>
      <c r="V50" s="74">
        <f t="shared" si="32"/>
        <v>5215.8315789473681</v>
      </c>
      <c r="W50" s="74">
        <f t="shared" si="32"/>
        <v>5505.5999999999995</v>
      </c>
      <c r="X50" s="74">
        <f t="shared" si="32"/>
        <v>772.71578947368414</v>
      </c>
      <c r="Y50" s="74">
        <f t="shared" si="32"/>
        <v>4056.757894736842</v>
      </c>
      <c r="Z50" s="74">
        <f t="shared" si="32"/>
        <v>869.30526315789473</v>
      </c>
      <c r="AA50" s="74">
        <f t="shared" si="32"/>
        <v>1159.0736842105264</v>
      </c>
      <c r="AB50" s="74">
        <f t="shared" si="32"/>
        <v>772.71578947368414</v>
      </c>
      <c r="AC50" s="74">
        <f t="shared" si="32"/>
        <v>0</v>
      </c>
      <c r="AD50" s="74">
        <f t="shared" si="32"/>
        <v>386.35789473684207</v>
      </c>
      <c r="AE50" s="74">
        <f t="shared" si="32"/>
        <v>579.53684210526319</v>
      </c>
      <c r="AF50" s="74">
        <f t="shared" si="32"/>
        <v>0</v>
      </c>
      <c r="AG50" s="74">
        <f t="shared" si="32"/>
        <v>96.589473684210517</v>
      </c>
      <c r="AH50" s="74">
        <f t="shared" si="32"/>
        <v>96.589473684210517</v>
      </c>
      <c r="AI50" s="74">
        <f t="shared" si="32"/>
        <v>96.589473684210517</v>
      </c>
      <c r="AJ50" s="77"/>
      <c r="AK50" s="74">
        <f t="shared" ref="AK50:AM50" si="35">AK10*$E50</f>
        <v>193.17894736842103</v>
      </c>
      <c r="AL50" s="74">
        <f t="shared" si="35"/>
        <v>579.53684210526319</v>
      </c>
      <c r="AM50" s="74">
        <f t="shared" si="35"/>
        <v>772.71578947368414</v>
      </c>
      <c r="AN50" s="201"/>
      <c r="AO50" s="74">
        <f t="shared" ref="AO50:BA50" si="36">AO10*$E50</f>
        <v>4539.7052631578945</v>
      </c>
      <c r="AP50" s="74">
        <f t="shared" si="36"/>
        <v>3863.5789473684208</v>
      </c>
      <c r="AQ50" s="74">
        <f t="shared" si="36"/>
        <v>1159.0736842105262</v>
      </c>
      <c r="AR50" s="74">
        <f t="shared" si="36"/>
        <v>1545.4315789473683</v>
      </c>
      <c r="AS50" s="74">
        <f t="shared" si="36"/>
        <v>965.8947368421052</v>
      </c>
      <c r="AT50" s="74">
        <f t="shared" si="36"/>
        <v>869.30526315789461</v>
      </c>
      <c r="AU50" s="74">
        <f t="shared" si="36"/>
        <v>1738.6105263157892</v>
      </c>
      <c r="AV50" s="74">
        <f t="shared" si="36"/>
        <v>676.12631578947367</v>
      </c>
      <c r="AW50" s="74">
        <f t="shared" si="36"/>
        <v>289.76842105263154</v>
      </c>
      <c r="AX50" s="74">
        <f t="shared" si="36"/>
        <v>0</v>
      </c>
      <c r="AY50" s="74">
        <f t="shared" si="36"/>
        <v>579.53684210526308</v>
      </c>
      <c r="AZ50" s="74">
        <f t="shared" si="36"/>
        <v>0</v>
      </c>
      <c r="BA50" s="74">
        <f t="shared" si="36"/>
        <v>0</v>
      </c>
      <c r="BB50" s="201"/>
    </row>
    <row r="51" spans="1:149" s="22" customFormat="1" ht="7.5" customHeight="1" x14ac:dyDescent="0.4">
      <c r="A51" s="37"/>
      <c r="B51" s="77"/>
      <c r="C51" s="149"/>
      <c r="D51" s="139"/>
      <c r="E51" s="139"/>
      <c r="F51" s="161"/>
      <c r="G51" s="77"/>
      <c r="H51" s="39"/>
      <c r="I51" s="39"/>
      <c r="J51" s="38"/>
      <c r="K51" s="40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201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201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</row>
    <row r="52" spans="1:149" ht="20.25" customHeight="1" x14ac:dyDescent="0.4">
      <c r="A52" s="29" t="s">
        <v>459</v>
      </c>
      <c r="B52" s="77"/>
      <c r="C52" s="147">
        <f>VLOOKUP($A52,Sample!$B$2:$F$29,4)</f>
        <v>0.59415092246829593</v>
      </c>
      <c r="D52" s="138">
        <f>VLOOKUP($A52,Sample!$B$2:$F$29,5)</f>
        <v>0.11942894089493672</v>
      </c>
      <c r="E52" s="138">
        <f>VLOOKUP($A52,Sample!$B$2:$F$29,2)</f>
        <v>16070</v>
      </c>
      <c r="F52" s="160">
        <f>E52*$K12</f>
        <v>71980.208333333343</v>
      </c>
      <c r="G52" s="77"/>
      <c r="H52" s="31">
        <f>E52/SUM(E$12:E$15)</f>
        <v>0.59415092246829593</v>
      </c>
      <c r="I52" s="31">
        <f>F52/SUM(F$12:F$15)</f>
        <v>0.55823537871297779</v>
      </c>
      <c r="J52" s="30"/>
      <c r="K52" s="32">
        <v>4.479166666666667</v>
      </c>
      <c r="L52" s="77"/>
      <c r="M52" s="74">
        <f t="shared" ref="M52:N54" si="37">M12*$E52</f>
        <v>5021.875</v>
      </c>
      <c r="N52" s="74">
        <f t="shared" si="37"/>
        <v>11048.125</v>
      </c>
      <c r="O52" s="77">
        <v>0</v>
      </c>
      <c r="P52" s="74">
        <f t="shared" ref="P52:S54" si="38">P12*$E52</f>
        <v>4519.6875</v>
      </c>
      <c r="Q52" s="74">
        <f t="shared" si="38"/>
        <v>2510.9375</v>
      </c>
      <c r="R52" s="74">
        <f t="shared" si="38"/>
        <v>2845.729166666667</v>
      </c>
      <c r="S52" s="74">
        <f t="shared" si="38"/>
        <v>2678.333333333333</v>
      </c>
      <c r="T52" s="77"/>
      <c r="U52" s="74">
        <f t="shared" ref="U52:AI54" si="39">U12*$E52</f>
        <v>11885.104166666668</v>
      </c>
      <c r="V52" s="74">
        <f t="shared" si="39"/>
        <v>8537.1875</v>
      </c>
      <c r="W52" s="74">
        <f t="shared" si="39"/>
        <v>4519.6875</v>
      </c>
      <c r="X52" s="74">
        <f t="shared" si="39"/>
        <v>4184.8958333333339</v>
      </c>
      <c r="Y52" s="74">
        <f t="shared" si="39"/>
        <v>7030.625</v>
      </c>
      <c r="Z52" s="74">
        <f t="shared" si="39"/>
        <v>2176.145833333333</v>
      </c>
      <c r="AA52" s="74">
        <f t="shared" si="39"/>
        <v>1506.5625</v>
      </c>
      <c r="AB52" s="74">
        <f t="shared" si="39"/>
        <v>3180.520833333333</v>
      </c>
      <c r="AC52" s="74">
        <f t="shared" si="39"/>
        <v>167.39583333333331</v>
      </c>
      <c r="AD52" s="74">
        <f t="shared" si="39"/>
        <v>1506.5625</v>
      </c>
      <c r="AE52" s="74">
        <f t="shared" si="39"/>
        <v>167.39583333333331</v>
      </c>
      <c r="AF52" s="74">
        <f t="shared" si="39"/>
        <v>1171.7708333333335</v>
      </c>
      <c r="AG52" s="74">
        <f t="shared" si="39"/>
        <v>167.39583333333331</v>
      </c>
      <c r="AH52" s="74">
        <f t="shared" si="39"/>
        <v>502.1875</v>
      </c>
      <c r="AI52" s="74">
        <f t="shared" si="39"/>
        <v>0</v>
      </c>
      <c r="AJ52" s="77"/>
      <c r="AK52" s="74">
        <f t="shared" ref="AK52:AM52" si="40">AK12*$E52</f>
        <v>2008.75</v>
      </c>
      <c r="AL52" s="74">
        <f t="shared" si="40"/>
        <v>1339.1666666666667</v>
      </c>
      <c r="AM52" s="74">
        <f t="shared" si="40"/>
        <v>3682.7083333333335</v>
      </c>
      <c r="AN52" s="201"/>
      <c r="AO52" s="74">
        <f t="shared" ref="AO52:BA52" si="41">AO12*$E52</f>
        <v>3347.9166666666665</v>
      </c>
      <c r="AP52" s="74">
        <f t="shared" si="41"/>
        <v>334.79166666666663</v>
      </c>
      <c r="AQ52" s="74">
        <f t="shared" si="41"/>
        <v>836.97916666666663</v>
      </c>
      <c r="AR52" s="74">
        <f t="shared" si="41"/>
        <v>669.58333333333326</v>
      </c>
      <c r="AS52" s="74">
        <f t="shared" si="41"/>
        <v>1171.7708333333333</v>
      </c>
      <c r="AT52" s="74">
        <f t="shared" si="41"/>
        <v>1004.375</v>
      </c>
      <c r="AU52" s="74">
        <f t="shared" si="41"/>
        <v>2008.75</v>
      </c>
      <c r="AV52" s="74">
        <f t="shared" si="41"/>
        <v>1171.7708333333333</v>
      </c>
      <c r="AW52" s="74">
        <f t="shared" si="41"/>
        <v>836.97916666666663</v>
      </c>
      <c r="AX52" s="74">
        <f t="shared" si="41"/>
        <v>334.79166666666663</v>
      </c>
      <c r="AY52" s="74">
        <f t="shared" si="41"/>
        <v>0</v>
      </c>
      <c r="AZ52" s="74">
        <f t="shared" si="41"/>
        <v>669.58333333333326</v>
      </c>
      <c r="BA52" s="74">
        <f t="shared" si="41"/>
        <v>0</v>
      </c>
      <c r="BB52" s="201"/>
    </row>
    <row r="53" spans="1:149" ht="20.25" customHeight="1" x14ac:dyDescent="0.4">
      <c r="A53" s="29" t="s">
        <v>460</v>
      </c>
      <c r="B53" s="77"/>
      <c r="C53" s="147">
        <f>VLOOKUP($A53,Sample!$B$2:$F$29,4)</f>
        <v>0.27322808444559471</v>
      </c>
      <c r="D53" s="138">
        <f>VLOOKUP($A53,Sample!$B$2:$F$29,5)</f>
        <v>5.4920962863321862E-2</v>
      </c>
      <c r="E53" s="138">
        <f>VLOOKUP($A53,Sample!$B$2:$F$29,2)</f>
        <v>7390</v>
      </c>
      <c r="F53" s="160">
        <f>E53*$K13</f>
        <v>38835.204081632648</v>
      </c>
      <c r="G53" s="77"/>
      <c r="H53" s="31">
        <f t="shared" ref="H53:I55" si="42">E53/SUM(E$12:E$15)</f>
        <v>0.27322808444559471</v>
      </c>
      <c r="I53" s="31">
        <f t="shared" si="42"/>
        <v>0.30118258004355564</v>
      </c>
      <c r="J53" s="30"/>
      <c r="K53" s="32">
        <v>5.2551020408163263</v>
      </c>
      <c r="L53" s="77"/>
      <c r="M53" s="74">
        <f t="shared" si="37"/>
        <v>1281.9387755102041</v>
      </c>
      <c r="N53" s="74">
        <f t="shared" si="37"/>
        <v>6108.0612244897966</v>
      </c>
      <c r="O53" s="77">
        <v>0</v>
      </c>
      <c r="P53" s="74">
        <f t="shared" si="38"/>
        <v>1055.7142857142856</v>
      </c>
      <c r="Q53" s="74">
        <f t="shared" si="38"/>
        <v>75.408163265306115</v>
      </c>
      <c r="R53" s="74">
        <f t="shared" si="38"/>
        <v>904.89795918367349</v>
      </c>
      <c r="S53" s="74">
        <f t="shared" si="38"/>
        <v>904.89795918367349</v>
      </c>
      <c r="T53" s="77"/>
      <c r="U53" s="74">
        <f t="shared" si="39"/>
        <v>4826.1224489795914</v>
      </c>
      <c r="V53" s="74">
        <f t="shared" si="39"/>
        <v>3393.3673469387754</v>
      </c>
      <c r="W53" s="74">
        <f t="shared" si="39"/>
        <v>3317.9591836734694</v>
      </c>
      <c r="X53" s="74">
        <f t="shared" si="39"/>
        <v>226.22448979591837</v>
      </c>
      <c r="Y53" s="74">
        <f t="shared" si="39"/>
        <v>3091.7346938775513</v>
      </c>
      <c r="Z53" s="74">
        <f t="shared" si="39"/>
        <v>1583.5714285714284</v>
      </c>
      <c r="AA53" s="74">
        <f t="shared" si="39"/>
        <v>527.85714285714278</v>
      </c>
      <c r="AB53" s="74">
        <f t="shared" si="39"/>
        <v>2488.4693877551017</v>
      </c>
      <c r="AC53" s="74">
        <f t="shared" si="39"/>
        <v>75.408163265306115</v>
      </c>
      <c r="AD53" s="74">
        <f t="shared" si="39"/>
        <v>1131.1224489795918</v>
      </c>
      <c r="AE53" s="74">
        <f t="shared" si="39"/>
        <v>75.408163265306115</v>
      </c>
      <c r="AF53" s="74">
        <f t="shared" si="39"/>
        <v>0</v>
      </c>
      <c r="AG53" s="74">
        <f t="shared" si="39"/>
        <v>301.63265306122446</v>
      </c>
      <c r="AH53" s="74">
        <f t="shared" si="39"/>
        <v>0</v>
      </c>
      <c r="AI53" s="74">
        <f t="shared" si="39"/>
        <v>0</v>
      </c>
      <c r="AJ53" s="77"/>
      <c r="AK53" s="74">
        <f t="shared" ref="AK53:AM53" si="43">AK13*$E53</f>
        <v>75.408163265306115</v>
      </c>
      <c r="AL53" s="74">
        <f t="shared" si="43"/>
        <v>75.408163265306115</v>
      </c>
      <c r="AM53" s="74">
        <f t="shared" si="43"/>
        <v>75.408163265306115</v>
      </c>
      <c r="AN53" s="201"/>
      <c r="AO53" s="74">
        <f t="shared" ref="AO53:BA53" si="44">AO13*$E53</f>
        <v>2413.0612244897961</v>
      </c>
      <c r="AP53" s="74">
        <f t="shared" si="44"/>
        <v>1357.3469387755104</v>
      </c>
      <c r="AQ53" s="74">
        <f t="shared" si="44"/>
        <v>603.26530612244903</v>
      </c>
      <c r="AR53" s="74">
        <f t="shared" si="44"/>
        <v>1055.7142857142856</v>
      </c>
      <c r="AS53" s="74">
        <f t="shared" si="44"/>
        <v>1055.7142857142856</v>
      </c>
      <c r="AT53" s="74">
        <f t="shared" si="44"/>
        <v>75.408163265306129</v>
      </c>
      <c r="AU53" s="74">
        <f t="shared" si="44"/>
        <v>678.67346938775518</v>
      </c>
      <c r="AV53" s="74">
        <f t="shared" si="44"/>
        <v>829.48979591836735</v>
      </c>
      <c r="AW53" s="74">
        <f t="shared" si="44"/>
        <v>226.22448979591837</v>
      </c>
      <c r="AX53" s="74">
        <f t="shared" si="44"/>
        <v>0</v>
      </c>
      <c r="AY53" s="74">
        <f t="shared" si="44"/>
        <v>150.81632653061226</v>
      </c>
      <c r="AZ53" s="74">
        <f t="shared" si="44"/>
        <v>75.408163265306129</v>
      </c>
      <c r="BA53" s="74">
        <f t="shared" si="44"/>
        <v>0</v>
      </c>
      <c r="BB53" s="201"/>
    </row>
    <row r="54" spans="1:149" ht="20.25" customHeight="1" x14ac:dyDescent="0.4">
      <c r="A54" s="29" t="s">
        <v>461</v>
      </c>
      <c r="B54" s="77"/>
      <c r="C54" s="147">
        <f>VLOOKUP($A54,Sample!$B$2:$F$29,4)</f>
        <v>8.5776611084408622E-2</v>
      </c>
      <c r="D54" s="138">
        <f>VLOOKUP($A54,Sample!$B$2:$F$29,5)</f>
        <v>1.7241763713519178E-2</v>
      </c>
      <c r="E54" s="138">
        <f>VLOOKUP($A54,Sample!$B$2:$F$29,2)</f>
        <v>2320</v>
      </c>
      <c r="F54" s="160">
        <f>E54*$K14</f>
        <v>11450.322580645161</v>
      </c>
      <c r="G54" s="77"/>
      <c r="H54" s="31">
        <f t="shared" si="42"/>
        <v>8.5776611084408622E-2</v>
      </c>
      <c r="I54" s="31">
        <f t="shared" si="42"/>
        <v>8.8801843037069256E-2</v>
      </c>
      <c r="J54" s="30"/>
      <c r="K54" s="32">
        <v>4.935483870967742</v>
      </c>
      <c r="L54" s="77"/>
      <c r="M54" s="74">
        <f t="shared" si="37"/>
        <v>498.92473118279571</v>
      </c>
      <c r="N54" s="74">
        <f t="shared" si="37"/>
        <v>1821.0752688172042</v>
      </c>
      <c r="O54" s="77">
        <v>0</v>
      </c>
      <c r="P54" s="74">
        <f t="shared" si="38"/>
        <v>449.0322580645161</v>
      </c>
      <c r="Q54" s="74">
        <f t="shared" si="38"/>
        <v>124.73118279569893</v>
      </c>
      <c r="R54" s="74">
        <f t="shared" si="38"/>
        <v>374.19354838709677</v>
      </c>
      <c r="S54" s="74">
        <f t="shared" si="38"/>
        <v>473.97849462365593</v>
      </c>
      <c r="T54" s="77"/>
      <c r="U54" s="74">
        <f t="shared" si="39"/>
        <v>1372.0430107526881</v>
      </c>
      <c r="V54" s="74">
        <f t="shared" si="39"/>
        <v>972.9032258064517</v>
      </c>
      <c r="W54" s="74">
        <f t="shared" si="39"/>
        <v>1446.8817204301076</v>
      </c>
      <c r="X54" s="74">
        <f t="shared" si="39"/>
        <v>49.892473118279575</v>
      </c>
      <c r="Y54" s="74">
        <f t="shared" si="39"/>
        <v>947.95698924731187</v>
      </c>
      <c r="Z54" s="74">
        <f t="shared" si="39"/>
        <v>523.87096774193549</v>
      </c>
      <c r="AA54" s="74">
        <f t="shared" si="39"/>
        <v>149.67741935483872</v>
      </c>
      <c r="AB54" s="74">
        <f t="shared" si="39"/>
        <v>723.44086021505382</v>
      </c>
      <c r="AC54" s="74">
        <f t="shared" si="39"/>
        <v>24.946236559139788</v>
      </c>
      <c r="AD54" s="74">
        <f t="shared" si="39"/>
        <v>424.08602150537638</v>
      </c>
      <c r="AE54" s="74">
        <f t="shared" si="39"/>
        <v>24.946236559139788</v>
      </c>
      <c r="AF54" s="74">
        <f t="shared" si="39"/>
        <v>0</v>
      </c>
      <c r="AG54" s="74">
        <f t="shared" si="39"/>
        <v>0</v>
      </c>
      <c r="AH54" s="74">
        <f t="shared" si="39"/>
        <v>49.892473118279575</v>
      </c>
      <c r="AI54" s="74">
        <f t="shared" si="39"/>
        <v>24.946236559139788</v>
      </c>
      <c r="AJ54" s="77"/>
      <c r="AK54" s="74">
        <f t="shared" ref="AK54:AM54" si="45">AK14*$E54</f>
        <v>0</v>
      </c>
      <c r="AL54" s="74">
        <f t="shared" si="45"/>
        <v>49.892473118279575</v>
      </c>
      <c r="AM54" s="74">
        <f t="shared" si="45"/>
        <v>0</v>
      </c>
      <c r="AN54" s="201"/>
      <c r="AO54" s="74">
        <f t="shared" ref="AO54:BA54" si="46">AO14*$E54</f>
        <v>1319.9622712695716</v>
      </c>
      <c r="AP54" s="74">
        <f t="shared" si="46"/>
        <v>533.06168647425011</v>
      </c>
      <c r="AQ54" s="74">
        <f t="shared" si="46"/>
        <v>355.37445764950007</v>
      </c>
      <c r="AR54" s="74">
        <f t="shared" si="46"/>
        <v>507.67779664214294</v>
      </c>
      <c r="AS54" s="74">
        <f t="shared" si="46"/>
        <v>583.82946613846445</v>
      </c>
      <c r="AT54" s="74">
        <f t="shared" si="46"/>
        <v>0</v>
      </c>
      <c r="AU54" s="74">
        <f t="shared" si="46"/>
        <v>431.52612714582148</v>
      </c>
      <c r="AV54" s="74">
        <f t="shared" si="46"/>
        <v>50.767779664214295</v>
      </c>
      <c r="AW54" s="74">
        <f t="shared" si="46"/>
        <v>25.383889832107148</v>
      </c>
      <c r="AX54" s="74">
        <f t="shared" si="46"/>
        <v>25.383889832107148</v>
      </c>
      <c r="AY54" s="74">
        <f t="shared" si="46"/>
        <v>0</v>
      </c>
      <c r="AZ54" s="74">
        <f t="shared" si="46"/>
        <v>0</v>
      </c>
      <c r="BA54" s="74">
        <f t="shared" si="46"/>
        <v>50.767779664214295</v>
      </c>
      <c r="BB54" s="201"/>
    </row>
    <row r="55" spans="1:149" ht="20.25" customHeight="1" x14ac:dyDescent="0.4">
      <c r="A55" s="29" t="s">
        <v>462</v>
      </c>
      <c r="B55" s="77"/>
      <c r="C55" s="147">
        <f>VLOOKUP($A55,Sample!$B$2:$F$29,4)</f>
        <v>4.6844382001700741E-2</v>
      </c>
      <c r="D55" s="138">
        <f>VLOOKUP($A55,Sample!$B$2:$F$29,5)</f>
        <v>9.4160838900986202E-3</v>
      </c>
      <c r="E55" s="138">
        <f>VLOOKUP($A55,Sample!$B$2:$F$29,2)</f>
        <v>1267</v>
      </c>
      <c r="F55" s="160">
        <f>E55*$K15</f>
        <v>6676.6629213483147</v>
      </c>
      <c r="G55" s="77"/>
      <c r="H55" s="31">
        <f t="shared" si="42"/>
        <v>4.6844382001700741E-2</v>
      </c>
      <c r="I55" s="31">
        <f t="shared" si="42"/>
        <v>5.1780198206397322E-2</v>
      </c>
      <c r="J55" s="30"/>
      <c r="K55" s="32">
        <v>5.2696629213483144</v>
      </c>
      <c r="L55" s="77"/>
      <c r="M55" s="74">
        <f>M15*$E55</f>
        <v>341.66292134831457</v>
      </c>
      <c r="N55" s="74">
        <f>N15*$E55</f>
        <v>925.33707865168537</v>
      </c>
      <c r="O55" s="77">
        <v>0</v>
      </c>
      <c r="P55" s="74">
        <f>P15*$E55</f>
        <v>298.95505617977528</v>
      </c>
      <c r="Q55" s="74">
        <f>Q15*$E55</f>
        <v>242.01123595505618</v>
      </c>
      <c r="R55" s="74">
        <f>R15*$E55</f>
        <v>270.4831460674157</v>
      </c>
      <c r="S55" s="74">
        <f>S15*$E55</f>
        <v>199.30337078651684</v>
      </c>
      <c r="T55" s="77"/>
      <c r="U55" s="74">
        <f t="shared" ref="U55:AI55" si="47">U15*$E55</f>
        <v>868.39325842696633</v>
      </c>
      <c r="V55" s="74">
        <f t="shared" si="47"/>
        <v>896.86516853932574</v>
      </c>
      <c r="W55" s="74">
        <f t="shared" si="47"/>
        <v>555.20224719101122</v>
      </c>
      <c r="X55" s="74">
        <f t="shared" si="47"/>
        <v>14.235955056179774</v>
      </c>
      <c r="Y55" s="74">
        <f t="shared" si="47"/>
        <v>398.60674157303367</v>
      </c>
      <c r="Z55" s="74">
        <f t="shared" si="47"/>
        <v>242.01123595505618</v>
      </c>
      <c r="AA55" s="74">
        <f t="shared" si="47"/>
        <v>14.235955056179774</v>
      </c>
      <c r="AB55" s="74">
        <f t="shared" si="47"/>
        <v>256.24719101123594</v>
      </c>
      <c r="AC55" s="74">
        <f t="shared" si="47"/>
        <v>85.415730337078642</v>
      </c>
      <c r="AD55" s="74">
        <f t="shared" si="47"/>
        <v>99.651685393258418</v>
      </c>
      <c r="AE55" s="74">
        <f t="shared" si="47"/>
        <v>42.707865168539321</v>
      </c>
      <c r="AF55" s="74">
        <f t="shared" si="47"/>
        <v>0</v>
      </c>
      <c r="AG55" s="74">
        <f t="shared" si="47"/>
        <v>42.707865168539321</v>
      </c>
      <c r="AH55" s="74">
        <f t="shared" si="47"/>
        <v>56.943820224719097</v>
      </c>
      <c r="AI55" s="74">
        <f t="shared" si="47"/>
        <v>0</v>
      </c>
      <c r="AJ55" s="77"/>
      <c r="AK55" s="74">
        <f>AK15*$E55</f>
        <v>0</v>
      </c>
      <c r="AL55" s="74">
        <f>AL15*$E55</f>
        <v>0</v>
      </c>
      <c r="AM55" s="74">
        <f>AM15*$E55</f>
        <v>14.235955056179774</v>
      </c>
      <c r="AN55" s="201"/>
      <c r="AO55" s="74">
        <f t="shared" ref="AO55:BA55" si="48">AO15*$E55</f>
        <v>455.55056179775278</v>
      </c>
      <c r="AP55" s="74">
        <f t="shared" si="48"/>
        <v>227.77528089887639</v>
      </c>
      <c r="AQ55" s="74">
        <f t="shared" si="48"/>
        <v>199.30337078651684</v>
      </c>
      <c r="AR55" s="74">
        <f t="shared" si="48"/>
        <v>142.35955056179776</v>
      </c>
      <c r="AS55" s="74">
        <f t="shared" si="48"/>
        <v>327.42696629213486</v>
      </c>
      <c r="AT55" s="74">
        <f t="shared" si="48"/>
        <v>85.415730337078671</v>
      </c>
      <c r="AU55" s="74">
        <f t="shared" si="48"/>
        <v>85.415730337078671</v>
      </c>
      <c r="AV55" s="74">
        <f t="shared" si="48"/>
        <v>71.17977528089888</v>
      </c>
      <c r="AW55" s="74">
        <f t="shared" si="48"/>
        <v>0</v>
      </c>
      <c r="AX55" s="74">
        <f t="shared" si="48"/>
        <v>42.707865168539335</v>
      </c>
      <c r="AY55" s="74">
        <f t="shared" si="48"/>
        <v>0</v>
      </c>
      <c r="AZ55" s="74">
        <f t="shared" si="48"/>
        <v>0</v>
      </c>
      <c r="BA55" s="74">
        <f t="shared" si="48"/>
        <v>0</v>
      </c>
      <c r="BB55" s="201"/>
    </row>
    <row r="56" spans="1:149" s="22" customFormat="1" ht="7.5" customHeight="1" x14ac:dyDescent="0.4">
      <c r="A56" s="37"/>
      <c r="B56" s="77"/>
      <c r="C56" s="149"/>
      <c r="D56" s="139"/>
      <c r="E56" s="139"/>
      <c r="F56" s="161"/>
      <c r="G56" s="77"/>
      <c r="H56" s="39"/>
      <c r="I56" s="39"/>
      <c r="J56" s="38"/>
      <c r="K56" s="40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201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201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</row>
    <row r="57" spans="1:149" ht="20.25" customHeight="1" x14ac:dyDescent="0.4">
      <c r="A57" s="29" t="s">
        <v>463</v>
      </c>
      <c r="B57" s="77"/>
      <c r="C57" s="147">
        <f>VLOOKUP($A57,Sample!$B$2:$F$29,4)</f>
        <v>6.8731550425166323E-3</v>
      </c>
      <c r="D57" s="138">
        <f>VLOOKUP($A57,Sample!$B$2:$F$29,5)</f>
        <v>1.1593599738400826E-3</v>
      </c>
      <c r="E57" s="138">
        <f>VLOOKUP($A57,Sample!$B$2:$F$29,2)</f>
        <v>156</v>
      </c>
      <c r="F57" s="160">
        <f t="shared" ref="F57:F64" si="49">E57*$K17</f>
        <v>782.68965517241384</v>
      </c>
      <c r="G57" s="77"/>
      <c r="H57" s="31">
        <f>E57/SUM(E$17:E$27)</f>
        <v>6.8731550425166323E-3</v>
      </c>
      <c r="I57" s="31">
        <f>F57/SUM(F$17:F$27)</f>
        <v>5.6053960743793962E-3</v>
      </c>
      <c r="J57" s="30"/>
      <c r="K57" s="32">
        <v>5.0172413793103452</v>
      </c>
      <c r="L57" s="77"/>
      <c r="M57" s="74">
        <f t="shared" ref="M57:N64" si="50">M17*$E57</f>
        <v>67.241379310344826</v>
      </c>
      <c r="N57" s="74">
        <f t="shared" si="50"/>
        <v>88.758620689655174</v>
      </c>
      <c r="O57" s="77">
        <v>0</v>
      </c>
      <c r="P57" s="74">
        <f t="shared" ref="P57:S64" si="51">P17*$E57</f>
        <v>59.172413793103445</v>
      </c>
      <c r="Q57" s="74">
        <f t="shared" si="51"/>
        <v>43.03448275862069</v>
      </c>
      <c r="R57" s="74">
        <f t="shared" si="51"/>
        <v>53.793103448275865</v>
      </c>
      <c r="S57" s="74">
        <f t="shared" si="51"/>
        <v>2.6896551724137931</v>
      </c>
      <c r="T57" s="77"/>
      <c r="U57" s="74">
        <f t="shared" ref="U57:AI64" si="52">U17*$E57</f>
        <v>115.65517241379311</v>
      </c>
      <c r="V57" s="74">
        <f t="shared" si="52"/>
        <v>112.96551724137932</v>
      </c>
      <c r="W57" s="74">
        <f t="shared" si="52"/>
        <v>21.517241379310345</v>
      </c>
      <c r="X57" s="74">
        <f t="shared" si="52"/>
        <v>10.758620689655173</v>
      </c>
      <c r="Y57" s="74">
        <f t="shared" si="52"/>
        <v>34.96551724137931</v>
      </c>
      <c r="Z57" s="74">
        <f t="shared" si="52"/>
        <v>40.344827586206897</v>
      </c>
      <c r="AA57" s="74">
        <f t="shared" si="52"/>
        <v>2.6896551724137931</v>
      </c>
      <c r="AB57" s="74">
        <f t="shared" si="52"/>
        <v>29.586206896551722</v>
      </c>
      <c r="AC57" s="74">
        <f t="shared" si="52"/>
        <v>51.103448275862064</v>
      </c>
      <c r="AD57" s="74">
        <f t="shared" si="52"/>
        <v>0</v>
      </c>
      <c r="AE57" s="74">
        <f t="shared" si="52"/>
        <v>10.758620689655173</v>
      </c>
      <c r="AF57" s="74">
        <f t="shared" si="52"/>
        <v>13.448275862068966</v>
      </c>
      <c r="AG57" s="74">
        <f t="shared" si="52"/>
        <v>2.6896551724137931</v>
      </c>
      <c r="AH57" s="74">
        <f t="shared" si="52"/>
        <v>2.6896551724137931</v>
      </c>
      <c r="AI57" s="74">
        <f t="shared" si="52"/>
        <v>8.068965517241379</v>
      </c>
      <c r="AJ57" s="77"/>
      <c r="AK57" s="74">
        <f t="shared" ref="AK57:AM57" si="53">AK17*$E57</f>
        <v>2.6896551724137931</v>
      </c>
      <c r="AL57" s="74">
        <f t="shared" si="53"/>
        <v>10.758620689655173</v>
      </c>
      <c r="AM57" s="74">
        <f t="shared" si="53"/>
        <v>8.068965517241379</v>
      </c>
      <c r="AN57" s="201"/>
      <c r="AO57" s="74">
        <f t="shared" ref="AO57:BA57" si="54">AO17*$E57</f>
        <v>10.758620689655173</v>
      </c>
      <c r="AP57" s="74">
        <f t="shared" si="54"/>
        <v>5.3793103448275863</v>
      </c>
      <c r="AQ57" s="74">
        <f t="shared" si="54"/>
        <v>0</v>
      </c>
      <c r="AR57" s="74">
        <f t="shared" si="54"/>
        <v>0</v>
      </c>
      <c r="AS57" s="74">
        <f t="shared" si="54"/>
        <v>13.448275862068966</v>
      </c>
      <c r="AT57" s="74">
        <f t="shared" si="54"/>
        <v>8.068965517241379</v>
      </c>
      <c r="AU57" s="74">
        <f t="shared" si="54"/>
        <v>16.137931034482758</v>
      </c>
      <c r="AV57" s="74">
        <f t="shared" si="54"/>
        <v>2.6896551724137931</v>
      </c>
      <c r="AW57" s="74">
        <f t="shared" si="54"/>
        <v>2.6896551724137931</v>
      </c>
      <c r="AX57" s="74">
        <f t="shared" si="54"/>
        <v>2.6896551724137931</v>
      </c>
      <c r="AY57" s="74">
        <f t="shared" si="54"/>
        <v>2.6896551724137931</v>
      </c>
      <c r="AZ57" s="74">
        <f t="shared" si="54"/>
        <v>0</v>
      </c>
      <c r="BA57" s="74">
        <f t="shared" si="54"/>
        <v>0</v>
      </c>
      <c r="BB57" s="201"/>
    </row>
    <row r="58" spans="1:149" ht="20.25" customHeight="1" x14ac:dyDescent="0.4">
      <c r="A58" s="29" t="s">
        <v>464</v>
      </c>
      <c r="B58" s="77"/>
      <c r="C58" s="147">
        <f>VLOOKUP($A58,Sample!$B$2:$F$29,4)</f>
        <v>2.2029343084989206E-3</v>
      </c>
      <c r="D58" s="138">
        <f>VLOOKUP($A58,Sample!$B$2:$F$29,5)</f>
        <v>3.715897352051547E-4</v>
      </c>
      <c r="E58" s="138">
        <f>VLOOKUP($A58,Sample!$B$2:$F$29,2)</f>
        <v>50</v>
      </c>
      <c r="F58" s="160">
        <f t="shared" si="49"/>
        <v>252.94117647058823</v>
      </c>
      <c r="G58" s="77"/>
      <c r="H58" s="31">
        <f t="shared" ref="H58:I64" si="55">E58/SUM(E$17:E$27)</f>
        <v>2.2029343084989206E-3</v>
      </c>
      <c r="I58" s="31">
        <f t="shared" si="55"/>
        <v>1.8114912702210369E-3</v>
      </c>
      <c r="J58" s="30"/>
      <c r="K58" s="32">
        <v>5.0588235294117645</v>
      </c>
      <c r="L58" s="77"/>
      <c r="M58" s="74">
        <f t="shared" si="50"/>
        <v>14.705882352941178</v>
      </c>
      <c r="N58" s="74">
        <f t="shared" si="50"/>
        <v>35.294117647058826</v>
      </c>
      <c r="O58" s="77">
        <v>0</v>
      </c>
      <c r="P58" s="74">
        <f t="shared" si="51"/>
        <v>14.705882352941178</v>
      </c>
      <c r="Q58" s="74">
        <f t="shared" si="51"/>
        <v>8.8235294117647065</v>
      </c>
      <c r="R58" s="74">
        <f t="shared" si="51"/>
        <v>10.294117647058822</v>
      </c>
      <c r="S58" s="74">
        <f t="shared" si="51"/>
        <v>1.4705882352941175</v>
      </c>
      <c r="T58" s="77"/>
      <c r="U58" s="74">
        <f t="shared" si="52"/>
        <v>29.411764705882355</v>
      </c>
      <c r="V58" s="74">
        <f t="shared" si="52"/>
        <v>39.705882352941174</v>
      </c>
      <c r="W58" s="74">
        <f t="shared" si="52"/>
        <v>7.3529411764705888</v>
      </c>
      <c r="X58" s="74">
        <f t="shared" si="52"/>
        <v>0</v>
      </c>
      <c r="Y58" s="74">
        <f t="shared" si="52"/>
        <v>13.23529411764706</v>
      </c>
      <c r="Z58" s="74">
        <f t="shared" si="52"/>
        <v>17.647058823529413</v>
      </c>
      <c r="AA58" s="74">
        <f t="shared" si="52"/>
        <v>0</v>
      </c>
      <c r="AB58" s="74">
        <f t="shared" si="52"/>
        <v>13.23529411764706</v>
      </c>
      <c r="AC58" s="74">
        <f t="shared" si="52"/>
        <v>10.294117647058822</v>
      </c>
      <c r="AD58" s="74">
        <f t="shared" si="52"/>
        <v>1.4705882352941175</v>
      </c>
      <c r="AE58" s="74">
        <f t="shared" si="52"/>
        <v>1.4705882352941175</v>
      </c>
      <c r="AF58" s="74">
        <f t="shared" si="52"/>
        <v>1.4705882352941175</v>
      </c>
      <c r="AG58" s="74">
        <f t="shared" si="52"/>
        <v>5.8823529411764701</v>
      </c>
      <c r="AH58" s="74">
        <f t="shared" si="52"/>
        <v>0</v>
      </c>
      <c r="AI58" s="74">
        <f t="shared" si="52"/>
        <v>4.4117647058823533</v>
      </c>
      <c r="AJ58" s="77"/>
      <c r="AK58" s="74">
        <f t="shared" ref="AK58:AM58" si="56">AK18*$E58</f>
        <v>0</v>
      </c>
      <c r="AL58" s="74">
        <f t="shared" si="56"/>
        <v>0</v>
      </c>
      <c r="AM58" s="74">
        <f t="shared" si="56"/>
        <v>0</v>
      </c>
      <c r="AN58" s="201"/>
      <c r="AO58" s="74">
        <f t="shared" ref="AO58:BA58" si="57">AO18*$E58</f>
        <v>7.3529411764705888</v>
      </c>
      <c r="AP58" s="74">
        <f t="shared" si="57"/>
        <v>0</v>
      </c>
      <c r="AQ58" s="74">
        <f t="shared" si="57"/>
        <v>1.4705882352941178</v>
      </c>
      <c r="AR58" s="74">
        <f t="shared" si="57"/>
        <v>0</v>
      </c>
      <c r="AS58" s="74">
        <f t="shared" si="57"/>
        <v>7.3529411764705888</v>
      </c>
      <c r="AT58" s="74">
        <f t="shared" si="57"/>
        <v>0</v>
      </c>
      <c r="AU58" s="74">
        <f t="shared" si="57"/>
        <v>5.882352941176471</v>
      </c>
      <c r="AV58" s="74">
        <f t="shared" si="57"/>
        <v>0</v>
      </c>
      <c r="AW58" s="74">
        <f t="shared" si="57"/>
        <v>0</v>
      </c>
      <c r="AX58" s="74">
        <f t="shared" si="57"/>
        <v>0</v>
      </c>
      <c r="AY58" s="74">
        <f t="shared" si="57"/>
        <v>0</v>
      </c>
      <c r="AZ58" s="74">
        <f t="shared" si="57"/>
        <v>0</v>
      </c>
      <c r="BA58" s="74">
        <f t="shared" si="57"/>
        <v>0</v>
      </c>
      <c r="BB58" s="201"/>
    </row>
    <row r="59" spans="1:149" ht="20.25" customHeight="1" x14ac:dyDescent="0.4">
      <c r="A59" s="29" t="s">
        <v>465</v>
      </c>
      <c r="B59" s="77"/>
      <c r="C59" s="147">
        <f>VLOOKUP($A59,Sample!$B$2:$F$29,4)</f>
        <v>5.5513944574172795E-2</v>
      </c>
      <c r="D59" s="138">
        <f>VLOOKUP($A59,Sample!$B$2:$F$29,5)</f>
        <v>9.3640613271698987E-3</v>
      </c>
      <c r="E59" s="138">
        <f>VLOOKUP($A59,Sample!$B$2:$F$29,2)</f>
        <v>1260</v>
      </c>
      <c r="F59" s="160">
        <f t="shared" si="49"/>
        <v>6972</v>
      </c>
      <c r="G59" s="77"/>
      <c r="H59" s="31">
        <f t="shared" si="55"/>
        <v>5.5513944574172795E-2</v>
      </c>
      <c r="I59" s="31">
        <f t="shared" si="55"/>
        <v>4.9931439839925158E-2</v>
      </c>
      <c r="J59" s="30"/>
      <c r="K59" s="32">
        <v>5.5333333333333332</v>
      </c>
      <c r="L59" s="77"/>
      <c r="M59" s="74">
        <f t="shared" si="50"/>
        <v>532</v>
      </c>
      <c r="N59" s="74">
        <f t="shared" si="50"/>
        <v>727.99999999999989</v>
      </c>
      <c r="O59" s="77">
        <v>0</v>
      </c>
      <c r="P59" s="74">
        <f t="shared" si="51"/>
        <v>504</v>
      </c>
      <c r="Q59" s="74">
        <f t="shared" si="51"/>
        <v>363.99999999999994</v>
      </c>
      <c r="R59" s="74">
        <f t="shared" si="51"/>
        <v>308</v>
      </c>
      <c r="S59" s="74">
        <f t="shared" si="51"/>
        <v>112</v>
      </c>
      <c r="T59" s="77"/>
      <c r="U59" s="74">
        <f t="shared" si="52"/>
        <v>840</v>
      </c>
      <c r="V59" s="74">
        <f t="shared" si="52"/>
        <v>923.99999999999989</v>
      </c>
      <c r="W59" s="74">
        <f t="shared" si="52"/>
        <v>56</v>
      </c>
      <c r="X59" s="74">
        <f t="shared" si="52"/>
        <v>168</v>
      </c>
      <c r="Y59" s="74">
        <f t="shared" si="52"/>
        <v>70</v>
      </c>
      <c r="Z59" s="74">
        <f t="shared" si="52"/>
        <v>308</v>
      </c>
      <c r="AA59" s="74">
        <f t="shared" si="52"/>
        <v>56</v>
      </c>
      <c r="AB59" s="74">
        <f t="shared" si="52"/>
        <v>378</v>
      </c>
      <c r="AC59" s="74">
        <f t="shared" si="52"/>
        <v>532</v>
      </c>
      <c r="AD59" s="74">
        <f t="shared" si="52"/>
        <v>28</v>
      </c>
      <c r="AE59" s="74">
        <f t="shared" si="52"/>
        <v>0</v>
      </c>
      <c r="AF59" s="74">
        <f t="shared" si="52"/>
        <v>14</v>
      </c>
      <c r="AG59" s="74">
        <f t="shared" si="52"/>
        <v>224</v>
      </c>
      <c r="AH59" s="74">
        <f t="shared" si="52"/>
        <v>42</v>
      </c>
      <c r="AI59" s="74">
        <f t="shared" si="52"/>
        <v>28</v>
      </c>
      <c r="AJ59" s="77"/>
      <c r="AK59" s="74">
        <f t="shared" ref="AK59:AM59" si="58">AK19*$E59</f>
        <v>168</v>
      </c>
      <c r="AL59" s="74">
        <f t="shared" si="58"/>
        <v>140</v>
      </c>
      <c r="AM59" s="74">
        <f t="shared" si="58"/>
        <v>168</v>
      </c>
      <c r="AN59" s="201"/>
      <c r="AO59" s="74">
        <f t="shared" ref="AO59:BA59" si="59">AO19*$E59</f>
        <v>14</v>
      </c>
      <c r="AP59" s="74">
        <f t="shared" si="59"/>
        <v>42</v>
      </c>
      <c r="AQ59" s="74">
        <f t="shared" si="59"/>
        <v>28</v>
      </c>
      <c r="AR59" s="74">
        <f t="shared" si="59"/>
        <v>14</v>
      </c>
      <c r="AS59" s="74">
        <f t="shared" si="59"/>
        <v>28</v>
      </c>
      <c r="AT59" s="74">
        <f t="shared" si="59"/>
        <v>14</v>
      </c>
      <c r="AU59" s="74">
        <f t="shared" si="59"/>
        <v>28</v>
      </c>
      <c r="AV59" s="74">
        <f t="shared" si="59"/>
        <v>0</v>
      </c>
      <c r="AW59" s="74">
        <f t="shared" si="59"/>
        <v>0</v>
      </c>
      <c r="AX59" s="74">
        <f t="shared" si="59"/>
        <v>0</v>
      </c>
      <c r="AY59" s="74">
        <f t="shared" si="59"/>
        <v>0</v>
      </c>
      <c r="AZ59" s="74">
        <f t="shared" si="59"/>
        <v>0</v>
      </c>
      <c r="BA59" s="74">
        <f t="shared" si="59"/>
        <v>0</v>
      </c>
      <c r="BB59" s="201"/>
    </row>
    <row r="60" spans="1:149" ht="20.25" customHeight="1" x14ac:dyDescent="0.4">
      <c r="A60" s="29" t="s">
        <v>466</v>
      </c>
      <c r="B60" s="77"/>
      <c r="C60" s="147">
        <f>VLOOKUP($A60,Sample!$B$2:$F$29,4)</f>
        <v>7.8865048244261354E-2</v>
      </c>
      <c r="D60" s="138">
        <f>VLOOKUP($A60,Sample!$B$2:$F$29,5)</f>
        <v>1.3302912520344538E-2</v>
      </c>
      <c r="E60" s="138">
        <f>VLOOKUP($A60,Sample!$B$2:$F$29,2)</f>
        <v>1790</v>
      </c>
      <c r="F60" s="160">
        <f t="shared" si="49"/>
        <v>14221.648351648351</v>
      </c>
      <c r="G60" s="77"/>
      <c r="H60" s="31">
        <f t="shared" si="55"/>
        <v>7.8865048244261354E-2</v>
      </c>
      <c r="I60" s="31">
        <f t="shared" si="55"/>
        <v>0.10185131656553363</v>
      </c>
      <c r="J60" s="30"/>
      <c r="K60" s="32">
        <v>7.9450549450549453</v>
      </c>
      <c r="L60" s="77"/>
      <c r="M60" s="74">
        <f t="shared" si="50"/>
        <v>0</v>
      </c>
      <c r="N60" s="74">
        <f t="shared" si="50"/>
        <v>1790</v>
      </c>
      <c r="O60" s="77">
        <v>0</v>
      </c>
      <c r="P60" s="74">
        <f t="shared" si="51"/>
        <v>0</v>
      </c>
      <c r="Q60" s="74">
        <f t="shared" si="51"/>
        <v>0</v>
      </c>
      <c r="R60" s="74">
        <f t="shared" si="51"/>
        <v>0</v>
      </c>
      <c r="S60" s="74">
        <f t="shared" si="51"/>
        <v>0</v>
      </c>
      <c r="T60" s="77"/>
      <c r="U60" s="74">
        <f t="shared" si="52"/>
        <v>1475.2747252747251</v>
      </c>
      <c r="V60" s="74">
        <f t="shared" si="52"/>
        <v>1632.6373626373627</v>
      </c>
      <c r="W60" s="74">
        <f t="shared" si="52"/>
        <v>1062.1978021978023</v>
      </c>
      <c r="X60" s="74">
        <f t="shared" si="52"/>
        <v>0</v>
      </c>
      <c r="Y60" s="74">
        <f t="shared" si="52"/>
        <v>19.670329670329672</v>
      </c>
      <c r="Z60" s="74">
        <f t="shared" si="52"/>
        <v>590.1098901098901</v>
      </c>
      <c r="AA60" s="74">
        <f t="shared" si="52"/>
        <v>19.670329670329672</v>
      </c>
      <c r="AB60" s="74">
        <f t="shared" si="52"/>
        <v>78.681318681318686</v>
      </c>
      <c r="AC60" s="74">
        <f t="shared" si="52"/>
        <v>0</v>
      </c>
      <c r="AD60" s="74">
        <f t="shared" si="52"/>
        <v>0</v>
      </c>
      <c r="AE60" s="74">
        <f t="shared" si="52"/>
        <v>216.37362637362637</v>
      </c>
      <c r="AF60" s="74">
        <f t="shared" si="52"/>
        <v>78.681318681318686</v>
      </c>
      <c r="AG60" s="74">
        <f t="shared" si="52"/>
        <v>0</v>
      </c>
      <c r="AH60" s="74">
        <f t="shared" si="52"/>
        <v>19.670329670329672</v>
      </c>
      <c r="AI60" s="74">
        <f t="shared" si="52"/>
        <v>157.36263736263737</v>
      </c>
      <c r="AJ60" s="77"/>
      <c r="AK60" s="74">
        <f t="shared" ref="AK60:AM60" si="60">AK20*$E60</f>
        <v>0</v>
      </c>
      <c r="AL60" s="74">
        <f t="shared" si="60"/>
        <v>0</v>
      </c>
      <c r="AM60" s="74">
        <f t="shared" si="60"/>
        <v>0</v>
      </c>
      <c r="AN60" s="201"/>
      <c r="AO60" s="74">
        <f t="shared" ref="AO60:BA60" si="61">AO20*$E60</f>
        <v>511.42857142857139</v>
      </c>
      <c r="AP60" s="74">
        <f t="shared" si="61"/>
        <v>432.74725274725267</v>
      </c>
      <c r="AQ60" s="74">
        <f t="shared" si="61"/>
        <v>393.4065934065934</v>
      </c>
      <c r="AR60" s="74">
        <f t="shared" si="61"/>
        <v>19.670329670329668</v>
      </c>
      <c r="AS60" s="74">
        <f t="shared" si="61"/>
        <v>708.13186813186815</v>
      </c>
      <c r="AT60" s="74">
        <f t="shared" si="61"/>
        <v>550.76923076923072</v>
      </c>
      <c r="AU60" s="74">
        <f t="shared" si="61"/>
        <v>98.35164835164835</v>
      </c>
      <c r="AV60" s="74">
        <f t="shared" si="61"/>
        <v>0</v>
      </c>
      <c r="AW60" s="74">
        <f t="shared" si="61"/>
        <v>19.670329670329668</v>
      </c>
      <c r="AX60" s="74">
        <f t="shared" si="61"/>
        <v>413.07692307692309</v>
      </c>
      <c r="AY60" s="74">
        <f t="shared" si="61"/>
        <v>0</v>
      </c>
      <c r="AZ60" s="74">
        <f t="shared" si="61"/>
        <v>0</v>
      </c>
      <c r="BA60" s="74">
        <f t="shared" si="61"/>
        <v>39.340659340659336</v>
      </c>
      <c r="BB60" s="201"/>
    </row>
    <row r="61" spans="1:149" ht="20.25" customHeight="1" x14ac:dyDescent="0.4">
      <c r="A61" s="29" t="s">
        <v>470</v>
      </c>
      <c r="B61" s="77"/>
      <c r="C61" s="147">
        <f>VLOOKUP($A61,Sample!$B$2:$F$29,4)</f>
        <v>0.42142133321584352</v>
      </c>
      <c r="D61" s="138">
        <f>VLOOKUP($A61,Sample!$B$2:$F$29,5)</f>
        <v>7.1085116344746097E-2</v>
      </c>
      <c r="E61" s="138">
        <f>VLOOKUP($A61,Sample!$B$2:$F$29,2)</f>
        <v>9565</v>
      </c>
      <c r="F61" s="160">
        <f t="shared" si="49"/>
        <v>55435.860215053763</v>
      </c>
      <c r="G61" s="77"/>
      <c r="H61" s="31">
        <f t="shared" si="55"/>
        <v>0.42142133321584352</v>
      </c>
      <c r="I61" s="31">
        <f t="shared" si="55"/>
        <v>0.39701553633139092</v>
      </c>
      <c r="J61" s="30"/>
      <c r="K61" s="32">
        <v>5.795698924731183</v>
      </c>
      <c r="L61" s="77"/>
      <c r="M61" s="74">
        <f t="shared" si="50"/>
        <v>2879.7849462365593</v>
      </c>
      <c r="N61" s="74">
        <f t="shared" si="50"/>
        <v>6685.2150537634416</v>
      </c>
      <c r="O61" s="77">
        <v>0</v>
      </c>
      <c r="P61" s="74">
        <f t="shared" si="51"/>
        <v>2571.2365591397847</v>
      </c>
      <c r="Q61" s="74">
        <f t="shared" si="51"/>
        <v>1234.1935483870968</v>
      </c>
      <c r="R61" s="74">
        <f t="shared" si="51"/>
        <v>2056.989247311828</v>
      </c>
      <c r="S61" s="74">
        <f t="shared" si="51"/>
        <v>822.79569892473125</v>
      </c>
      <c r="T61" s="77"/>
      <c r="U61" s="74">
        <f t="shared" si="52"/>
        <v>5553.8709677419356</v>
      </c>
      <c r="V61" s="74">
        <f t="shared" si="52"/>
        <v>7302.311827956989</v>
      </c>
      <c r="W61" s="74">
        <f t="shared" si="52"/>
        <v>3188.333333333333</v>
      </c>
      <c r="X61" s="74">
        <f t="shared" si="52"/>
        <v>2159.8387096774195</v>
      </c>
      <c r="Y61" s="74">
        <f t="shared" si="52"/>
        <v>719.94623655913983</v>
      </c>
      <c r="Z61" s="74">
        <f t="shared" si="52"/>
        <v>822.79569892473125</v>
      </c>
      <c r="AA61" s="74">
        <f t="shared" si="52"/>
        <v>1028.494623655914</v>
      </c>
      <c r="AB61" s="74">
        <f t="shared" si="52"/>
        <v>2056.989247311828</v>
      </c>
      <c r="AC61" s="74">
        <f t="shared" si="52"/>
        <v>1131.3440860215055</v>
      </c>
      <c r="AD61" s="74">
        <f t="shared" si="52"/>
        <v>205.69892473118281</v>
      </c>
      <c r="AE61" s="74">
        <f t="shared" si="52"/>
        <v>925.64516129032256</v>
      </c>
      <c r="AF61" s="74">
        <f t="shared" si="52"/>
        <v>925.64516129032256</v>
      </c>
      <c r="AG61" s="74">
        <f t="shared" si="52"/>
        <v>1028.494623655914</v>
      </c>
      <c r="AH61" s="74">
        <f t="shared" si="52"/>
        <v>719.94623655913983</v>
      </c>
      <c r="AI61" s="74">
        <f t="shared" si="52"/>
        <v>308.54838709677421</v>
      </c>
      <c r="AJ61" s="77"/>
      <c r="AK61" s="74">
        <f t="shared" ref="AK61:AM61" si="62">AK21*$E61</f>
        <v>411.39784946236557</v>
      </c>
      <c r="AL61" s="74">
        <f t="shared" si="62"/>
        <v>719.94623655913972</v>
      </c>
      <c r="AM61" s="74">
        <f t="shared" si="62"/>
        <v>1748.4408602150538</v>
      </c>
      <c r="AN61" s="201"/>
      <c r="AO61" s="74">
        <f t="shared" ref="AO61:BA61" si="63">AO21*$E61</f>
        <v>2468.3870967741937</v>
      </c>
      <c r="AP61" s="74">
        <f t="shared" si="63"/>
        <v>1131.3440860215055</v>
      </c>
      <c r="AQ61" s="74">
        <f t="shared" si="63"/>
        <v>1131.3440860215055</v>
      </c>
      <c r="AR61" s="74">
        <f t="shared" si="63"/>
        <v>102.84946236559139</v>
      </c>
      <c r="AS61" s="74">
        <f t="shared" si="63"/>
        <v>1748.4408602150536</v>
      </c>
      <c r="AT61" s="74">
        <f t="shared" si="63"/>
        <v>1439.8924731182794</v>
      </c>
      <c r="AU61" s="74">
        <f t="shared" si="63"/>
        <v>514.24731182795688</v>
      </c>
      <c r="AV61" s="74">
        <f t="shared" si="63"/>
        <v>308.54838709677421</v>
      </c>
      <c r="AW61" s="74">
        <f t="shared" si="63"/>
        <v>102.84946236559139</v>
      </c>
      <c r="AX61" s="74">
        <f t="shared" si="63"/>
        <v>102.84946236559139</v>
      </c>
      <c r="AY61" s="74">
        <f t="shared" si="63"/>
        <v>102.84946236559139</v>
      </c>
      <c r="AZ61" s="74">
        <f t="shared" si="63"/>
        <v>102.84946236559139</v>
      </c>
      <c r="BA61" s="74">
        <f t="shared" si="63"/>
        <v>0</v>
      </c>
      <c r="BB61" s="201"/>
    </row>
    <row r="62" spans="1:149" ht="20.25" customHeight="1" x14ac:dyDescent="0.4">
      <c r="A62" s="29" t="s">
        <v>614</v>
      </c>
      <c r="B62" s="77"/>
      <c r="C62" s="147">
        <f>VLOOKUP($A62,Sample!$B$2:$F$29,4)</f>
        <v>3.828699828171124E-2</v>
      </c>
      <c r="D62" s="138">
        <f>VLOOKUP($A62,Sample!$B$2:$F$29,5)</f>
        <v>6.4582295978655889E-3</v>
      </c>
      <c r="E62" s="138">
        <f>VLOOKUP($A62,Sample!$B$2:$F$29,2)</f>
        <v>869</v>
      </c>
      <c r="F62" s="160">
        <f t="shared" si="49"/>
        <v>5483.6896551724139</v>
      </c>
      <c r="G62" s="77"/>
      <c r="H62" s="31">
        <f t="shared" si="55"/>
        <v>3.828699828171124E-2</v>
      </c>
      <c r="I62" s="31">
        <f t="shared" si="55"/>
        <v>3.9272593246996744E-2</v>
      </c>
      <c r="J62" s="30"/>
      <c r="K62" s="32">
        <v>6.3103448275862073</v>
      </c>
      <c r="L62" s="77"/>
      <c r="M62" s="74">
        <f t="shared" si="50"/>
        <v>319.63218390804599</v>
      </c>
      <c r="N62" s="74">
        <f t="shared" si="50"/>
        <v>549.36781609195407</v>
      </c>
      <c r="O62" s="77">
        <v>0</v>
      </c>
      <c r="P62" s="74">
        <f t="shared" si="51"/>
        <v>259.70114942528738</v>
      </c>
      <c r="Q62" s="74">
        <f t="shared" si="51"/>
        <v>109.87356321839081</v>
      </c>
      <c r="R62" s="74">
        <f t="shared" si="51"/>
        <v>309.64367816091954</v>
      </c>
      <c r="S62" s="74">
        <f t="shared" si="51"/>
        <v>0</v>
      </c>
      <c r="T62" s="77"/>
      <c r="U62" s="74">
        <f t="shared" si="52"/>
        <v>589.32183908045977</v>
      </c>
      <c r="V62" s="74">
        <f t="shared" si="52"/>
        <v>679.21839080459779</v>
      </c>
      <c r="W62" s="74">
        <f t="shared" si="52"/>
        <v>259.70114942528738</v>
      </c>
      <c r="X62" s="74">
        <f t="shared" si="52"/>
        <v>309.64367816091954</v>
      </c>
      <c r="Y62" s="74">
        <f t="shared" si="52"/>
        <v>269.68965517241378</v>
      </c>
      <c r="Z62" s="74">
        <f t="shared" si="52"/>
        <v>179.79310344827587</v>
      </c>
      <c r="AA62" s="74">
        <f t="shared" si="52"/>
        <v>9.9885057471264371</v>
      </c>
      <c r="AB62" s="74">
        <f t="shared" si="52"/>
        <v>129.85057471264369</v>
      </c>
      <c r="AC62" s="74">
        <f t="shared" si="52"/>
        <v>69.919540229885058</v>
      </c>
      <c r="AD62" s="74">
        <f t="shared" si="52"/>
        <v>19.977011494252874</v>
      </c>
      <c r="AE62" s="74">
        <f t="shared" si="52"/>
        <v>19.977011494252874</v>
      </c>
      <c r="AF62" s="74">
        <f t="shared" si="52"/>
        <v>0</v>
      </c>
      <c r="AG62" s="74">
        <f t="shared" si="52"/>
        <v>0</v>
      </c>
      <c r="AH62" s="74">
        <f t="shared" si="52"/>
        <v>9.9885057471264371</v>
      </c>
      <c r="AI62" s="74">
        <f t="shared" si="52"/>
        <v>9.9885057471264371</v>
      </c>
      <c r="AJ62" s="77"/>
      <c r="AK62" s="74">
        <f t="shared" ref="AK62:AM62" si="64">AK22*$E62</f>
        <v>299.65517241379314</v>
      </c>
      <c r="AL62" s="74">
        <f t="shared" si="64"/>
        <v>159.81609195402299</v>
      </c>
      <c r="AM62" s="74">
        <f t="shared" si="64"/>
        <v>169.80459770114942</v>
      </c>
      <c r="AN62" s="201"/>
      <c r="AO62" s="74">
        <f t="shared" ref="AO62:BA62" si="65">AO22*$E62</f>
        <v>169.80459770114945</v>
      </c>
      <c r="AP62" s="74">
        <f t="shared" si="65"/>
        <v>129.85057471264369</v>
      </c>
      <c r="AQ62" s="74">
        <f t="shared" si="65"/>
        <v>49.942528735632187</v>
      </c>
      <c r="AR62" s="74">
        <f t="shared" si="65"/>
        <v>19.977011494252878</v>
      </c>
      <c r="AS62" s="74">
        <f t="shared" si="65"/>
        <v>129.85057471264369</v>
      </c>
      <c r="AT62" s="74">
        <f t="shared" si="65"/>
        <v>49.942528735632187</v>
      </c>
      <c r="AU62" s="74">
        <f t="shared" si="65"/>
        <v>139.83908045977012</v>
      </c>
      <c r="AV62" s="74">
        <f t="shared" si="65"/>
        <v>9.9885057471264389</v>
      </c>
      <c r="AW62" s="74">
        <f t="shared" si="65"/>
        <v>39.954022988505756</v>
      </c>
      <c r="AX62" s="74">
        <f t="shared" si="65"/>
        <v>0</v>
      </c>
      <c r="AY62" s="74">
        <f t="shared" si="65"/>
        <v>0</v>
      </c>
      <c r="AZ62" s="74">
        <f t="shared" si="65"/>
        <v>0</v>
      </c>
      <c r="BA62" s="74">
        <f t="shared" si="65"/>
        <v>0</v>
      </c>
      <c r="BB62" s="201"/>
    </row>
    <row r="63" spans="1:149" ht="20.25" customHeight="1" x14ac:dyDescent="0.4">
      <c r="A63" s="29" t="s">
        <v>467</v>
      </c>
      <c r="B63" s="77"/>
      <c r="C63" s="147">
        <f>VLOOKUP($A63,Sample!$B$2:$F$29,4)</f>
        <v>9.1642067233555103E-3</v>
      </c>
      <c r="D63" s="138">
        <f>VLOOKUP($A63,Sample!$B$2:$F$29,5)</f>
        <v>1.5458132984534434E-3</v>
      </c>
      <c r="E63" s="138">
        <f>VLOOKUP($A63,Sample!$B$2:$F$29,2)</f>
        <v>208</v>
      </c>
      <c r="F63" s="160">
        <f t="shared" si="49"/>
        <v>1208.2352941176471</v>
      </c>
      <c r="G63" s="77"/>
      <c r="H63" s="31">
        <f t="shared" si="55"/>
        <v>9.1642067233555103E-3</v>
      </c>
      <c r="I63" s="31">
        <f t="shared" si="55"/>
        <v>8.6530303931023483E-3</v>
      </c>
      <c r="J63" s="30"/>
      <c r="K63" s="32">
        <v>5.8088235294117645</v>
      </c>
      <c r="L63" s="77"/>
      <c r="M63" s="74">
        <f t="shared" si="50"/>
        <v>27.529411764705884</v>
      </c>
      <c r="N63" s="74">
        <f t="shared" si="50"/>
        <v>180.47058823529412</v>
      </c>
      <c r="O63" s="77">
        <v>0</v>
      </c>
      <c r="P63" s="74">
        <f t="shared" si="51"/>
        <v>27.529411764705884</v>
      </c>
      <c r="Q63" s="74">
        <f t="shared" si="51"/>
        <v>24.470588235294116</v>
      </c>
      <c r="R63" s="74">
        <f t="shared" si="51"/>
        <v>21.411764705882351</v>
      </c>
      <c r="S63" s="74">
        <f t="shared" si="51"/>
        <v>0</v>
      </c>
      <c r="T63" s="77"/>
      <c r="U63" s="74">
        <f t="shared" si="52"/>
        <v>189.64705882352942</v>
      </c>
      <c r="V63" s="74">
        <f t="shared" si="52"/>
        <v>168.23529411764707</v>
      </c>
      <c r="W63" s="74">
        <f t="shared" si="52"/>
        <v>70.352941176470594</v>
      </c>
      <c r="X63" s="74">
        <f t="shared" si="52"/>
        <v>21.411764705882351</v>
      </c>
      <c r="Y63" s="74">
        <f t="shared" si="52"/>
        <v>6.117647058823529</v>
      </c>
      <c r="Z63" s="74">
        <f t="shared" si="52"/>
        <v>79.529411764705884</v>
      </c>
      <c r="AA63" s="74">
        <f t="shared" si="52"/>
        <v>0</v>
      </c>
      <c r="AB63" s="74">
        <f t="shared" si="52"/>
        <v>24.470588235294116</v>
      </c>
      <c r="AC63" s="74">
        <f t="shared" si="52"/>
        <v>36.705882352941181</v>
      </c>
      <c r="AD63" s="74">
        <f t="shared" si="52"/>
        <v>6.117647058823529</v>
      </c>
      <c r="AE63" s="74">
        <f t="shared" si="52"/>
        <v>15.294117647058824</v>
      </c>
      <c r="AF63" s="74">
        <f t="shared" si="52"/>
        <v>3.0588235294117645</v>
      </c>
      <c r="AG63" s="74">
        <f t="shared" si="52"/>
        <v>0</v>
      </c>
      <c r="AH63" s="74">
        <f t="shared" si="52"/>
        <v>0</v>
      </c>
      <c r="AI63" s="74">
        <f t="shared" si="52"/>
        <v>3.0588235294117645</v>
      </c>
      <c r="AJ63" s="77"/>
      <c r="AK63" s="74">
        <f t="shared" ref="AK63:AM63" si="66">AK23*$E63</f>
        <v>12.235294117647058</v>
      </c>
      <c r="AL63" s="74">
        <f t="shared" si="66"/>
        <v>15.294117647058824</v>
      </c>
      <c r="AM63" s="74">
        <f t="shared" si="66"/>
        <v>21.411764705882351</v>
      </c>
      <c r="AN63" s="201"/>
      <c r="AO63" s="74">
        <f t="shared" ref="AO63:BA63" si="67">AO23*$E63</f>
        <v>27.529411764705884</v>
      </c>
      <c r="AP63" s="74">
        <f t="shared" si="67"/>
        <v>27.529411764705884</v>
      </c>
      <c r="AQ63" s="74">
        <f t="shared" si="67"/>
        <v>15.294117647058824</v>
      </c>
      <c r="AR63" s="74">
        <f t="shared" si="67"/>
        <v>3.0588235294117645</v>
      </c>
      <c r="AS63" s="74">
        <f t="shared" si="67"/>
        <v>67.294117647058826</v>
      </c>
      <c r="AT63" s="74">
        <f t="shared" si="67"/>
        <v>18.352941176470591</v>
      </c>
      <c r="AU63" s="74">
        <f t="shared" si="67"/>
        <v>21.411764705882355</v>
      </c>
      <c r="AV63" s="74">
        <f t="shared" si="67"/>
        <v>0</v>
      </c>
      <c r="AW63" s="74">
        <f t="shared" si="67"/>
        <v>0</v>
      </c>
      <c r="AX63" s="74">
        <f t="shared" si="67"/>
        <v>30.588235294117649</v>
      </c>
      <c r="AY63" s="74">
        <f t="shared" si="67"/>
        <v>0</v>
      </c>
      <c r="AZ63" s="74">
        <f t="shared" si="67"/>
        <v>0</v>
      </c>
      <c r="BA63" s="74">
        <f t="shared" si="67"/>
        <v>0</v>
      </c>
      <c r="BB63" s="201"/>
    </row>
    <row r="64" spans="1:149" ht="20.25" customHeight="1" x14ac:dyDescent="0.4">
      <c r="A64" s="29" t="s">
        <v>468</v>
      </c>
      <c r="B64" s="77"/>
      <c r="C64" s="147">
        <f>VLOOKUP($A64,Sample!$B$2:$F$29,4)</f>
        <v>7.397453407939375E-2</v>
      </c>
      <c r="D64" s="138">
        <f>VLOOKUP($A64,Sample!$B$2:$F$29,5)</f>
        <v>1.2477983308189094E-2</v>
      </c>
      <c r="E64" s="138">
        <f>VLOOKUP($A64,Sample!$B$2:$F$29,2)</f>
        <v>1679</v>
      </c>
      <c r="F64" s="160">
        <f t="shared" si="49"/>
        <v>10666.588235294117</v>
      </c>
      <c r="G64" s="77"/>
      <c r="H64" s="31">
        <f t="shared" si="55"/>
        <v>7.397453407939375E-2</v>
      </c>
      <c r="I64" s="31">
        <f t="shared" si="55"/>
        <v>7.6391008142260713E-2</v>
      </c>
      <c r="J64" s="30"/>
      <c r="K64" s="32">
        <v>6.3529411764705879</v>
      </c>
      <c r="L64" s="77"/>
      <c r="M64" s="74">
        <f t="shared" si="50"/>
        <v>869.12941176470599</v>
      </c>
      <c r="N64" s="74">
        <f t="shared" si="50"/>
        <v>809.87058823529412</v>
      </c>
      <c r="O64" s="77">
        <v>0</v>
      </c>
      <c r="P64" s="74">
        <f t="shared" si="51"/>
        <v>730.85882352941178</v>
      </c>
      <c r="Q64" s="74">
        <f t="shared" si="51"/>
        <v>118.51764705882353</v>
      </c>
      <c r="R64" s="74">
        <f t="shared" si="51"/>
        <v>711.10588235294119</v>
      </c>
      <c r="S64" s="74">
        <f t="shared" si="51"/>
        <v>158.02352941176471</v>
      </c>
      <c r="T64" s="77"/>
      <c r="U64" s="74">
        <f t="shared" si="52"/>
        <v>1145.6705882352942</v>
      </c>
      <c r="V64" s="74">
        <f t="shared" si="52"/>
        <v>1007.4</v>
      </c>
      <c r="W64" s="74">
        <f t="shared" si="52"/>
        <v>454.31764705882352</v>
      </c>
      <c r="X64" s="74">
        <f t="shared" si="52"/>
        <v>493.8235294117647</v>
      </c>
      <c r="Y64" s="74">
        <f t="shared" si="52"/>
        <v>493.8235294117647</v>
      </c>
      <c r="Z64" s="74">
        <f t="shared" si="52"/>
        <v>59.258823529411764</v>
      </c>
      <c r="AA64" s="74">
        <f t="shared" si="52"/>
        <v>256.78823529411767</v>
      </c>
      <c r="AB64" s="74">
        <f t="shared" si="52"/>
        <v>493.8235294117647</v>
      </c>
      <c r="AC64" s="74">
        <f t="shared" si="52"/>
        <v>118.51764705882353</v>
      </c>
      <c r="AD64" s="74">
        <f t="shared" si="52"/>
        <v>59.258823529411764</v>
      </c>
      <c r="AE64" s="74">
        <f t="shared" si="52"/>
        <v>39.505882352941178</v>
      </c>
      <c r="AF64" s="74">
        <f t="shared" si="52"/>
        <v>0</v>
      </c>
      <c r="AG64" s="74">
        <f t="shared" si="52"/>
        <v>118.51764705882353</v>
      </c>
      <c r="AH64" s="74">
        <f t="shared" si="52"/>
        <v>39.505882352941178</v>
      </c>
      <c r="AI64" s="74">
        <f t="shared" si="52"/>
        <v>19.752941176470589</v>
      </c>
      <c r="AJ64" s="77"/>
      <c r="AK64" s="74">
        <f t="shared" ref="AK64:AM64" si="68">AK24*$E64</f>
        <v>296.29411764705884</v>
      </c>
      <c r="AL64" s="74">
        <f t="shared" si="68"/>
        <v>98.764705882352956</v>
      </c>
      <c r="AM64" s="74">
        <f t="shared" si="68"/>
        <v>434.564705882353</v>
      </c>
      <c r="AN64" s="201"/>
      <c r="AO64" s="74">
        <f t="shared" ref="AO64:BA64" si="69">AO24*$E64</f>
        <v>296.29411764705878</v>
      </c>
      <c r="AP64" s="74">
        <f t="shared" si="69"/>
        <v>375.30588235294113</v>
      </c>
      <c r="AQ64" s="74">
        <f t="shared" si="69"/>
        <v>138.27058823529413</v>
      </c>
      <c r="AR64" s="74">
        <f t="shared" si="69"/>
        <v>118.51764705882353</v>
      </c>
      <c r="AS64" s="74">
        <f t="shared" si="69"/>
        <v>59.258823529411764</v>
      </c>
      <c r="AT64" s="74">
        <f t="shared" si="69"/>
        <v>177.7764705882353</v>
      </c>
      <c r="AU64" s="74">
        <f t="shared" si="69"/>
        <v>98.764705882352928</v>
      </c>
      <c r="AV64" s="74">
        <f t="shared" si="69"/>
        <v>0</v>
      </c>
      <c r="AW64" s="74">
        <f t="shared" si="69"/>
        <v>59.258823529411764</v>
      </c>
      <c r="AX64" s="74">
        <f t="shared" si="69"/>
        <v>0</v>
      </c>
      <c r="AY64" s="74">
        <f t="shared" si="69"/>
        <v>19.752941176470586</v>
      </c>
      <c r="AZ64" s="74">
        <f t="shared" si="69"/>
        <v>0</v>
      </c>
      <c r="BA64" s="74">
        <f t="shared" si="69"/>
        <v>0</v>
      </c>
      <c r="BB64" s="201"/>
    </row>
    <row r="65" spans="1:149" s="22" customFormat="1" ht="7.5" customHeight="1" x14ac:dyDescent="0.4">
      <c r="A65" s="37"/>
      <c r="B65" s="77"/>
      <c r="C65" s="149"/>
      <c r="D65" s="139"/>
      <c r="E65" s="139"/>
      <c r="F65" s="161"/>
      <c r="G65" s="77"/>
      <c r="H65" s="39"/>
      <c r="I65" s="39"/>
      <c r="J65" s="38"/>
      <c r="K65" s="40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201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201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</row>
    <row r="66" spans="1:149" ht="20.25" customHeight="1" x14ac:dyDescent="0.4">
      <c r="A66" s="29" t="s">
        <v>127</v>
      </c>
      <c r="B66" s="77"/>
      <c r="C66" s="147">
        <f>VLOOKUP($A66,Sample!$B$2:$F$29,4)</f>
        <v>0.11314270608450457</v>
      </c>
      <c r="D66" s="138">
        <f>VLOOKUP($A66,Sample!$B$2:$F$29,5)</f>
        <v>1.9084848800136747E-2</v>
      </c>
      <c r="E66" s="138">
        <f>VLOOKUP($A66,Sample!$B$2:$F$29,2)</f>
        <v>2568</v>
      </c>
      <c r="F66" s="160">
        <f>E66*$K26</f>
        <v>16050</v>
      </c>
      <c r="G66" s="77"/>
      <c r="H66" s="31">
        <f t="shared" ref="H66:H67" si="70">E66/SUM(E$17:E$27)</f>
        <v>0.11314270608450457</v>
      </c>
      <c r="I66" s="31">
        <f>F66/SUM(F$17:F$27)</f>
        <v>0.11494544025111858</v>
      </c>
      <c r="J66" s="30"/>
      <c r="K66" s="32">
        <v>6.25</v>
      </c>
      <c r="L66" s="77"/>
      <c r="M66" s="74">
        <f t="shared" ref="M66:N67" si="71">M26*$E66</f>
        <v>1138.090909090909</v>
      </c>
      <c r="N66" s="74">
        <f t="shared" si="71"/>
        <v>1429.9090909090908</v>
      </c>
      <c r="O66" s="77">
        <v>0</v>
      </c>
      <c r="P66" s="74">
        <f t="shared" ref="P66:S67" si="72">P26*$E66</f>
        <v>1050.5454545454545</v>
      </c>
      <c r="Q66" s="74">
        <f t="shared" si="72"/>
        <v>233.45454545454547</v>
      </c>
      <c r="R66" s="74">
        <f t="shared" si="72"/>
        <v>1021.3636363636363</v>
      </c>
      <c r="S66" s="74">
        <f t="shared" si="72"/>
        <v>204.27272727272728</v>
      </c>
      <c r="T66" s="77"/>
      <c r="U66" s="74">
        <f t="shared" ref="U66:AI67" si="73">U26*$E66</f>
        <v>1896.8181818181818</v>
      </c>
      <c r="V66" s="74">
        <f t="shared" si="73"/>
        <v>1517.4545454545455</v>
      </c>
      <c r="W66" s="74">
        <f t="shared" si="73"/>
        <v>1313.1818181818182</v>
      </c>
      <c r="X66" s="74">
        <f t="shared" si="73"/>
        <v>758.72727272727275</v>
      </c>
      <c r="Y66" s="74">
        <f t="shared" si="73"/>
        <v>963</v>
      </c>
      <c r="Z66" s="74">
        <f t="shared" si="73"/>
        <v>58.363636363636367</v>
      </c>
      <c r="AA66" s="74">
        <f t="shared" si="73"/>
        <v>116.72727272727273</v>
      </c>
      <c r="AB66" s="74">
        <f t="shared" si="73"/>
        <v>496.09090909090907</v>
      </c>
      <c r="AC66" s="74">
        <f t="shared" si="73"/>
        <v>233.45454545454547</v>
      </c>
      <c r="AD66" s="74">
        <f t="shared" si="73"/>
        <v>87.545454545454533</v>
      </c>
      <c r="AE66" s="74">
        <f t="shared" si="73"/>
        <v>0</v>
      </c>
      <c r="AF66" s="74">
        <f t="shared" si="73"/>
        <v>0</v>
      </c>
      <c r="AG66" s="74">
        <f t="shared" si="73"/>
        <v>0</v>
      </c>
      <c r="AH66" s="74">
        <f t="shared" si="73"/>
        <v>58.363636363636367</v>
      </c>
      <c r="AI66" s="74">
        <f t="shared" si="73"/>
        <v>0</v>
      </c>
      <c r="AJ66" s="77"/>
      <c r="AK66" s="74">
        <f t="shared" ref="AK66:AM66" si="74">AK26*$E66</f>
        <v>379.36363636363637</v>
      </c>
      <c r="AL66" s="74">
        <f t="shared" si="74"/>
        <v>350.18181818181824</v>
      </c>
      <c r="AM66" s="74">
        <f t="shared" si="74"/>
        <v>612.81818181818187</v>
      </c>
      <c r="AN66" s="201"/>
      <c r="AO66" s="74">
        <f t="shared" ref="AO66:BA66" si="75">AO26*$E66</f>
        <v>1079.7272727272725</v>
      </c>
      <c r="AP66" s="74">
        <f t="shared" si="75"/>
        <v>437.72727272727269</v>
      </c>
      <c r="AQ66" s="74">
        <f t="shared" si="75"/>
        <v>758.72727272727263</v>
      </c>
      <c r="AR66" s="74">
        <f t="shared" si="75"/>
        <v>350.18181818181813</v>
      </c>
      <c r="AS66" s="74">
        <f t="shared" si="75"/>
        <v>175.09090909090907</v>
      </c>
      <c r="AT66" s="74">
        <f t="shared" si="75"/>
        <v>233.45454545454547</v>
      </c>
      <c r="AU66" s="74">
        <f t="shared" si="75"/>
        <v>583.63636363636363</v>
      </c>
      <c r="AV66" s="74">
        <f t="shared" si="75"/>
        <v>29.181818181818183</v>
      </c>
      <c r="AW66" s="74">
        <f t="shared" si="75"/>
        <v>58.363636363636367</v>
      </c>
      <c r="AX66" s="74">
        <f t="shared" si="75"/>
        <v>0</v>
      </c>
      <c r="AY66" s="74">
        <f t="shared" si="75"/>
        <v>58.363636363636367</v>
      </c>
      <c r="AZ66" s="74">
        <f t="shared" si="75"/>
        <v>0</v>
      </c>
      <c r="BA66" s="74">
        <f t="shared" si="75"/>
        <v>0</v>
      </c>
      <c r="BB66" s="201"/>
    </row>
    <row r="67" spans="1:149" ht="20.25" customHeight="1" x14ac:dyDescent="0.4">
      <c r="A67" s="29" t="s">
        <v>126</v>
      </c>
      <c r="B67" s="77"/>
      <c r="C67" s="147">
        <f>VLOOKUP($A67,Sample!$B$2:$F$29,4)</f>
        <v>0.20055513944574171</v>
      </c>
      <c r="D67" s="138">
        <f>VLOOKUP($A67,Sample!$B$2:$F$29,5)</f>
        <v>3.3829529493077284E-2</v>
      </c>
      <c r="E67" s="138">
        <f>VLOOKUP($A67,Sample!$B$2:$F$29,2)</f>
        <v>4552</v>
      </c>
      <c r="F67" s="160">
        <f>E67*$K27</f>
        <v>28557.810526315789</v>
      </c>
      <c r="G67" s="77"/>
      <c r="H67" s="31">
        <f t="shared" si="70"/>
        <v>0.20055513944574171</v>
      </c>
      <c r="I67" s="31">
        <f>F67/SUM(F$17:F$27)</f>
        <v>0.20452274788507147</v>
      </c>
      <c r="J67" s="30"/>
      <c r="K67" s="32">
        <v>6.2736842105263158</v>
      </c>
      <c r="L67" s="77"/>
      <c r="M67" s="74">
        <f t="shared" si="71"/>
        <v>2204.1263157894737</v>
      </c>
      <c r="N67" s="74">
        <f t="shared" si="71"/>
        <v>2347.8736842105263</v>
      </c>
      <c r="O67" s="77">
        <v>0</v>
      </c>
      <c r="P67" s="74">
        <f t="shared" si="72"/>
        <v>2156.2105263157891</v>
      </c>
      <c r="Q67" s="74">
        <f t="shared" si="72"/>
        <v>383.32631578947365</v>
      </c>
      <c r="R67" s="74">
        <f t="shared" si="72"/>
        <v>2012.4631578947367</v>
      </c>
      <c r="S67" s="74">
        <f t="shared" si="72"/>
        <v>143.74736842105264</v>
      </c>
      <c r="T67" s="77"/>
      <c r="U67" s="74">
        <f t="shared" si="73"/>
        <v>3545.7684210526313</v>
      </c>
      <c r="V67" s="74">
        <f t="shared" si="73"/>
        <v>3114.5263157894738</v>
      </c>
      <c r="W67" s="74">
        <f t="shared" si="73"/>
        <v>2347.8736842105263</v>
      </c>
      <c r="X67" s="74">
        <f t="shared" si="73"/>
        <v>1868.7157894736843</v>
      </c>
      <c r="Y67" s="74">
        <f t="shared" si="73"/>
        <v>1054.1473684210525</v>
      </c>
      <c r="Z67" s="74">
        <f t="shared" si="73"/>
        <v>95.831578947368413</v>
      </c>
      <c r="AA67" s="74">
        <f t="shared" si="73"/>
        <v>335.41052631578947</v>
      </c>
      <c r="AB67" s="74">
        <f t="shared" si="73"/>
        <v>431.2421052631579</v>
      </c>
      <c r="AC67" s="74">
        <f t="shared" si="73"/>
        <v>143.74736842105264</v>
      </c>
      <c r="AD67" s="74">
        <f t="shared" si="73"/>
        <v>191.66315789473683</v>
      </c>
      <c r="AE67" s="74">
        <f t="shared" si="73"/>
        <v>47.915789473684207</v>
      </c>
      <c r="AF67" s="74">
        <f t="shared" si="73"/>
        <v>0</v>
      </c>
      <c r="AG67" s="74">
        <f t="shared" si="73"/>
        <v>0</v>
      </c>
      <c r="AH67" s="74">
        <f t="shared" si="73"/>
        <v>47.915789473684207</v>
      </c>
      <c r="AI67" s="74">
        <f t="shared" si="73"/>
        <v>0</v>
      </c>
      <c r="AJ67" s="77"/>
      <c r="AK67" s="74">
        <f t="shared" ref="AK67:AM67" si="76">AK27*$E67</f>
        <v>1485.3894736842103</v>
      </c>
      <c r="AL67" s="74">
        <f t="shared" si="76"/>
        <v>1054.1473684210525</v>
      </c>
      <c r="AM67" s="74">
        <f t="shared" si="76"/>
        <v>1293.7263157894736</v>
      </c>
      <c r="AN67" s="201"/>
      <c r="AO67" s="74">
        <f t="shared" ref="AO67:BA67" si="77">AO27*$E67</f>
        <v>2103.30350877193</v>
      </c>
      <c r="AP67" s="74">
        <f t="shared" si="77"/>
        <v>733.71052631578959</v>
      </c>
      <c r="AQ67" s="74">
        <f t="shared" si="77"/>
        <v>1369.5929824561406</v>
      </c>
      <c r="AR67" s="74">
        <f t="shared" si="77"/>
        <v>929.36666666666667</v>
      </c>
      <c r="AS67" s="74">
        <f t="shared" si="77"/>
        <v>146.7421052631579</v>
      </c>
      <c r="AT67" s="74">
        <f t="shared" si="77"/>
        <v>440.22631578947374</v>
      </c>
      <c r="AU67" s="74">
        <f t="shared" si="77"/>
        <v>635.88245614035088</v>
      </c>
      <c r="AV67" s="74">
        <f t="shared" si="77"/>
        <v>48.914035087719299</v>
      </c>
      <c r="AW67" s="74">
        <f t="shared" si="77"/>
        <v>244.57017543859652</v>
      </c>
      <c r="AX67" s="74">
        <f t="shared" si="77"/>
        <v>48.914035087719299</v>
      </c>
      <c r="AY67" s="74">
        <f t="shared" si="77"/>
        <v>0</v>
      </c>
      <c r="AZ67" s="74">
        <f t="shared" si="77"/>
        <v>0</v>
      </c>
      <c r="BA67" s="74">
        <f t="shared" si="77"/>
        <v>0</v>
      </c>
      <c r="BB67" s="201"/>
    </row>
    <row r="68" spans="1:149" s="22" customFormat="1" ht="7.5" customHeight="1" x14ac:dyDescent="0.4">
      <c r="A68" s="37"/>
      <c r="B68" s="77"/>
      <c r="C68" s="139"/>
      <c r="D68" s="139"/>
      <c r="E68" s="139"/>
      <c r="F68" s="161"/>
      <c r="G68" s="77"/>
      <c r="H68" s="43"/>
      <c r="I68" s="43"/>
      <c r="J68" s="38"/>
      <c r="K68" s="42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201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201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</row>
    <row r="69" spans="1:149" s="82" customFormat="1" ht="20.25" hidden="1" customHeight="1" x14ac:dyDescent="0.4">
      <c r="A69" s="49" t="s">
        <v>457</v>
      </c>
      <c r="B69" s="19"/>
      <c r="C69" s="140"/>
      <c r="D69" s="140"/>
      <c r="E69" s="140"/>
      <c r="F69" s="164"/>
      <c r="G69" s="19"/>
      <c r="H69" s="50">
        <v>0.50366327311245807</v>
      </c>
      <c r="I69" s="50">
        <v>0.50366327311245807</v>
      </c>
      <c r="J69" s="38"/>
      <c r="K69" s="51">
        <v>5.8151204277492949</v>
      </c>
      <c r="L69" s="19"/>
      <c r="M69" s="79">
        <v>44364.220589617747</v>
      </c>
      <c r="N69" s="79">
        <v>44364.220589617747</v>
      </c>
      <c r="O69" s="19">
        <v>0</v>
      </c>
      <c r="P69" s="79">
        <v>44364.220589617747</v>
      </c>
      <c r="Q69" s="79">
        <v>44364.220589617747</v>
      </c>
      <c r="R69" s="79">
        <v>44364.220589617747</v>
      </c>
      <c r="S69" s="79">
        <v>44364.220589617747</v>
      </c>
      <c r="T69" s="19"/>
      <c r="U69" s="79">
        <v>44364.220589617747</v>
      </c>
      <c r="V69" s="79">
        <v>44364.220589617747</v>
      </c>
      <c r="W69" s="79">
        <v>44364.220589617747</v>
      </c>
      <c r="X69" s="79">
        <v>44364.220589617747</v>
      </c>
      <c r="Y69" s="79">
        <v>44364.220589617747</v>
      </c>
      <c r="Z69" s="79">
        <v>44364.220589617747</v>
      </c>
      <c r="AA69" s="79">
        <v>44364.220589617747</v>
      </c>
      <c r="AB69" s="79">
        <v>44364.220589617747</v>
      </c>
      <c r="AC69" s="79">
        <v>44364.220589617747</v>
      </c>
      <c r="AD69" s="79">
        <v>44364.220589617747</v>
      </c>
      <c r="AE69" s="79">
        <v>44364.220589617747</v>
      </c>
      <c r="AF69" s="79">
        <v>44364.220589617747</v>
      </c>
      <c r="AG69" s="79">
        <v>44364.220589617747</v>
      </c>
      <c r="AH69" s="79">
        <v>44364.220589617747</v>
      </c>
      <c r="AI69" s="79">
        <v>44364.220589617747</v>
      </c>
      <c r="AJ69" s="19"/>
      <c r="AK69" s="79">
        <v>44364.220589617747</v>
      </c>
      <c r="AL69" s="79">
        <v>44364.220589617747</v>
      </c>
      <c r="AM69" s="79">
        <v>44364.220589617747</v>
      </c>
      <c r="AN69" s="189"/>
      <c r="AO69" s="79">
        <v>44364.220589617747</v>
      </c>
      <c r="AP69" s="79">
        <v>44364.220589617747</v>
      </c>
      <c r="AQ69" s="79">
        <v>44364.220589617747</v>
      </c>
      <c r="AR69" s="79">
        <v>44364.220589617747</v>
      </c>
      <c r="AS69" s="79">
        <v>44364.220589617747</v>
      </c>
      <c r="AT69" s="79">
        <v>44364.220589617747</v>
      </c>
      <c r="AU69" s="79">
        <v>44364.220589617747</v>
      </c>
      <c r="AV69" s="79">
        <v>44364.220589617747</v>
      </c>
      <c r="AW69" s="79">
        <v>44364.220589617747</v>
      </c>
      <c r="AX69" s="79">
        <v>44364.220589617747</v>
      </c>
      <c r="AY69" s="79">
        <v>44364.220589617747</v>
      </c>
      <c r="AZ69" s="79">
        <v>44364.220589617747</v>
      </c>
      <c r="BA69" s="79">
        <v>44364.220589617747</v>
      </c>
      <c r="BB69" s="189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</row>
    <row r="70" spans="1:149" s="82" customFormat="1" ht="20.25" hidden="1" customHeight="1" x14ac:dyDescent="0.4">
      <c r="A70" s="49" t="s">
        <v>469</v>
      </c>
      <c r="B70" s="19"/>
      <c r="C70" s="140"/>
      <c r="D70" s="140"/>
      <c r="E70" s="140"/>
      <c r="F70" s="164"/>
      <c r="G70" s="19"/>
      <c r="H70" s="50">
        <v>0.14463308421114576</v>
      </c>
      <c r="I70" s="50">
        <v>0.14463308421114576</v>
      </c>
      <c r="J70" s="38"/>
      <c r="K70" s="51">
        <v>6.1047298048075858</v>
      </c>
      <c r="L70" s="19"/>
      <c r="M70" s="79">
        <v>11232.301892777836</v>
      </c>
      <c r="N70" s="79">
        <v>11232.301892777836</v>
      </c>
      <c r="O70" s="19">
        <v>0</v>
      </c>
      <c r="P70" s="79">
        <v>11232.301892777836</v>
      </c>
      <c r="Q70" s="79">
        <v>11232.301892777836</v>
      </c>
      <c r="R70" s="79">
        <v>11232.301892777836</v>
      </c>
      <c r="S70" s="79">
        <v>11232.301892777836</v>
      </c>
      <c r="T70" s="19"/>
      <c r="U70" s="79">
        <v>11232.301892777836</v>
      </c>
      <c r="V70" s="79">
        <v>11232.301892777836</v>
      </c>
      <c r="W70" s="79">
        <v>11232.301892777836</v>
      </c>
      <c r="X70" s="79">
        <v>11232.301892777836</v>
      </c>
      <c r="Y70" s="79">
        <v>11232.301892777836</v>
      </c>
      <c r="Z70" s="79">
        <v>11232.301892777836</v>
      </c>
      <c r="AA70" s="79">
        <v>11232.301892777836</v>
      </c>
      <c r="AB70" s="79">
        <v>11232.301892777836</v>
      </c>
      <c r="AC70" s="79">
        <v>11232.301892777836</v>
      </c>
      <c r="AD70" s="79">
        <v>11232.301892777836</v>
      </c>
      <c r="AE70" s="79">
        <v>11232.301892777836</v>
      </c>
      <c r="AF70" s="79">
        <v>11232.301892777836</v>
      </c>
      <c r="AG70" s="79">
        <v>11232.301892777836</v>
      </c>
      <c r="AH70" s="79">
        <v>11232.301892777836</v>
      </c>
      <c r="AI70" s="79">
        <v>11232.301892777836</v>
      </c>
      <c r="AJ70" s="19"/>
      <c r="AK70" s="79">
        <v>11232.301892777836</v>
      </c>
      <c r="AL70" s="79">
        <v>11232.301892777836</v>
      </c>
      <c r="AM70" s="79">
        <v>11232.301892777836</v>
      </c>
      <c r="AN70" s="189"/>
      <c r="AO70" s="79">
        <v>11232.301892777836</v>
      </c>
      <c r="AP70" s="79">
        <v>11232.301892777836</v>
      </c>
      <c r="AQ70" s="79">
        <v>11232.301892777836</v>
      </c>
      <c r="AR70" s="79">
        <v>11232.301892777836</v>
      </c>
      <c r="AS70" s="79">
        <v>11232.301892777836</v>
      </c>
      <c r="AT70" s="79">
        <v>11232.301892777836</v>
      </c>
      <c r="AU70" s="79">
        <v>11232.301892777836</v>
      </c>
      <c r="AV70" s="79">
        <v>11232.301892777836</v>
      </c>
      <c r="AW70" s="79">
        <v>11232.301892777836</v>
      </c>
      <c r="AX70" s="79">
        <v>11232.301892777836</v>
      </c>
      <c r="AY70" s="79">
        <v>11232.301892777836</v>
      </c>
      <c r="AZ70" s="79">
        <v>11232.301892777836</v>
      </c>
      <c r="BA70" s="79">
        <v>11232.301892777836</v>
      </c>
      <c r="BB70" s="189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</row>
    <row r="71" spans="1:149" s="82" customFormat="1" ht="20.25" hidden="1" customHeight="1" x14ac:dyDescent="0.4">
      <c r="A71" s="49" t="s">
        <v>459</v>
      </c>
      <c r="B71" s="19"/>
      <c r="C71" s="140"/>
      <c r="D71" s="140"/>
      <c r="E71" s="140"/>
      <c r="F71" s="164"/>
      <c r="G71" s="19"/>
      <c r="H71" s="50">
        <v>0.18075089742835285</v>
      </c>
      <c r="I71" s="50">
        <v>0.18075089742835285</v>
      </c>
      <c r="J71" s="38"/>
      <c r="K71" s="51">
        <v>4.8265291601136102</v>
      </c>
      <c r="L71" s="19"/>
      <c r="M71" s="79">
        <v>12306.889316296183</v>
      </c>
      <c r="N71" s="79">
        <v>12306.889316296183</v>
      </c>
      <c r="O71" s="19">
        <v>0</v>
      </c>
      <c r="P71" s="79">
        <v>12306.889316296183</v>
      </c>
      <c r="Q71" s="79">
        <v>12306.889316296183</v>
      </c>
      <c r="R71" s="79">
        <v>12306.889316296183</v>
      </c>
      <c r="S71" s="79">
        <v>12306.889316296183</v>
      </c>
      <c r="T71" s="19"/>
      <c r="U71" s="79">
        <v>12306.889316296183</v>
      </c>
      <c r="V71" s="79">
        <v>12306.889316296183</v>
      </c>
      <c r="W71" s="79">
        <v>12306.889316296183</v>
      </c>
      <c r="X71" s="79">
        <v>12306.889316296183</v>
      </c>
      <c r="Y71" s="79">
        <v>12306.889316296183</v>
      </c>
      <c r="Z71" s="79">
        <v>12306.889316296183</v>
      </c>
      <c r="AA71" s="79">
        <v>12306.889316296183</v>
      </c>
      <c r="AB71" s="79">
        <v>12306.889316296183</v>
      </c>
      <c r="AC71" s="79">
        <v>12306.889316296183</v>
      </c>
      <c r="AD71" s="79">
        <v>12306.889316296183</v>
      </c>
      <c r="AE71" s="79">
        <v>12306.889316296183</v>
      </c>
      <c r="AF71" s="79">
        <v>12306.889316296183</v>
      </c>
      <c r="AG71" s="79">
        <v>12306.889316296183</v>
      </c>
      <c r="AH71" s="79">
        <v>12306.889316296183</v>
      </c>
      <c r="AI71" s="79">
        <v>12306.889316296183</v>
      </c>
      <c r="AJ71" s="19"/>
      <c r="AK71" s="79">
        <v>12306.889316296183</v>
      </c>
      <c r="AL71" s="79">
        <v>12306.889316296183</v>
      </c>
      <c r="AM71" s="79">
        <v>12306.889316296183</v>
      </c>
      <c r="AN71" s="189"/>
      <c r="AO71" s="79">
        <v>12306.889316296183</v>
      </c>
      <c r="AP71" s="79">
        <v>12306.889316296183</v>
      </c>
      <c r="AQ71" s="79">
        <v>12306.889316296183</v>
      </c>
      <c r="AR71" s="79">
        <v>12306.889316296183</v>
      </c>
      <c r="AS71" s="79">
        <v>12306.889316296183</v>
      </c>
      <c r="AT71" s="79">
        <v>12306.889316296183</v>
      </c>
      <c r="AU71" s="79">
        <v>12306.889316296183</v>
      </c>
      <c r="AV71" s="79">
        <v>12306.889316296183</v>
      </c>
      <c r="AW71" s="79">
        <v>12306.889316296183</v>
      </c>
      <c r="AX71" s="79">
        <v>12306.889316296183</v>
      </c>
      <c r="AY71" s="79">
        <v>12306.889316296183</v>
      </c>
      <c r="AZ71" s="79">
        <v>12306.889316296183</v>
      </c>
      <c r="BA71" s="79">
        <v>12306.889316296183</v>
      </c>
      <c r="BB71" s="189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</row>
    <row r="72" spans="1:149" s="82" customFormat="1" ht="20.25" hidden="1" customHeight="1" x14ac:dyDescent="0.4">
      <c r="A72" s="49" t="s">
        <v>470</v>
      </c>
      <c r="B72" s="19"/>
      <c r="C72" s="140"/>
      <c r="D72" s="140"/>
      <c r="E72" s="140"/>
      <c r="F72" s="164"/>
      <c r="G72" s="19"/>
      <c r="H72" s="50">
        <v>0.11795298063908669</v>
      </c>
      <c r="I72" s="50">
        <v>0.11795298063908669</v>
      </c>
      <c r="J72" s="38"/>
      <c r="K72" s="51">
        <v>6.1047020923049002</v>
      </c>
      <c r="L72" s="19"/>
      <c r="M72" s="79">
        <v>12005.988593407807</v>
      </c>
      <c r="N72" s="79">
        <v>12005.988593407807</v>
      </c>
      <c r="O72" s="19">
        <v>0</v>
      </c>
      <c r="P72" s="79">
        <v>12005.988593407807</v>
      </c>
      <c r="Q72" s="79">
        <v>12005.988593407807</v>
      </c>
      <c r="R72" s="79">
        <v>12005.988593407807</v>
      </c>
      <c r="S72" s="79">
        <v>12005.988593407807</v>
      </c>
      <c r="T72" s="19"/>
      <c r="U72" s="79">
        <v>12005.988593407807</v>
      </c>
      <c r="V72" s="79">
        <v>12005.988593407807</v>
      </c>
      <c r="W72" s="79">
        <v>12005.988593407807</v>
      </c>
      <c r="X72" s="79">
        <v>12005.988593407807</v>
      </c>
      <c r="Y72" s="79">
        <v>12005.988593407807</v>
      </c>
      <c r="Z72" s="79">
        <v>12005.988593407807</v>
      </c>
      <c r="AA72" s="79">
        <v>12005.988593407807</v>
      </c>
      <c r="AB72" s="79">
        <v>12005.988593407807</v>
      </c>
      <c r="AC72" s="79">
        <v>12005.988593407807</v>
      </c>
      <c r="AD72" s="79">
        <v>12005.988593407807</v>
      </c>
      <c r="AE72" s="79">
        <v>12005.988593407807</v>
      </c>
      <c r="AF72" s="79">
        <v>12005.988593407807</v>
      </c>
      <c r="AG72" s="79">
        <v>12005.988593407807</v>
      </c>
      <c r="AH72" s="79">
        <v>12005.988593407807</v>
      </c>
      <c r="AI72" s="79">
        <v>12005.988593407807</v>
      </c>
      <c r="AJ72" s="19"/>
      <c r="AK72" s="79">
        <v>12005.988593407807</v>
      </c>
      <c r="AL72" s="79">
        <v>12005.988593407807</v>
      </c>
      <c r="AM72" s="79">
        <v>12005.988593407807</v>
      </c>
      <c r="AN72" s="189"/>
      <c r="AO72" s="79">
        <v>12005.988593407807</v>
      </c>
      <c r="AP72" s="79">
        <v>12005.988593407807</v>
      </c>
      <c r="AQ72" s="79">
        <v>12005.988593407807</v>
      </c>
      <c r="AR72" s="79">
        <v>12005.988593407807</v>
      </c>
      <c r="AS72" s="79">
        <v>12005.988593407807</v>
      </c>
      <c r="AT72" s="79">
        <v>12005.988593407807</v>
      </c>
      <c r="AU72" s="79">
        <v>12005.988593407807</v>
      </c>
      <c r="AV72" s="79">
        <v>12005.988593407807</v>
      </c>
      <c r="AW72" s="79">
        <v>12005.988593407807</v>
      </c>
      <c r="AX72" s="79">
        <v>12005.988593407807</v>
      </c>
      <c r="AY72" s="79">
        <v>12005.988593407807</v>
      </c>
      <c r="AZ72" s="79">
        <v>12005.988593407807</v>
      </c>
      <c r="BA72" s="79">
        <v>12005.988593407807</v>
      </c>
      <c r="BB72" s="189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</row>
    <row r="73" spans="1:149" s="82" customFormat="1" ht="20.25" hidden="1" customHeight="1" x14ac:dyDescent="0.4">
      <c r="A73" s="49" t="s">
        <v>471</v>
      </c>
      <c r="B73" s="19"/>
      <c r="C73" s="140"/>
      <c r="D73" s="140"/>
      <c r="E73" s="140"/>
      <c r="F73" s="164"/>
      <c r="G73" s="19"/>
      <c r="H73" s="50">
        <v>5.2999764608956626E-2</v>
      </c>
      <c r="I73" s="50">
        <v>5.2999764608956626E-2</v>
      </c>
      <c r="J73" s="38"/>
      <c r="K73" s="51">
        <v>6.2652427042623913</v>
      </c>
      <c r="L73" s="19"/>
      <c r="M73" s="79">
        <v>4620.7198211624436</v>
      </c>
      <c r="N73" s="79">
        <v>4620.7198211624436</v>
      </c>
      <c r="O73" s="19">
        <v>0</v>
      </c>
      <c r="P73" s="79">
        <v>4620.7198211624436</v>
      </c>
      <c r="Q73" s="79">
        <v>4620.7198211624436</v>
      </c>
      <c r="R73" s="79">
        <v>4620.7198211624436</v>
      </c>
      <c r="S73" s="79">
        <v>4620.7198211624436</v>
      </c>
      <c r="T73" s="19"/>
      <c r="U73" s="79">
        <v>4620.7198211624436</v>
      </c>
      <c r="V73" s="79">
        <v>4620.7198211624436</v>
      </c>
      <c r="W73" s="79">
        <v>4620.7198211624436</v>
      </c>
      <c r="X73" s="79">
        <v>4620.7198211624436</v>
      </c>
      <c r="Y73" s="79">
        <v>4620.7198211624436</v>
      </c>
      <c r="Z73" s="79">
        <v>4620.7198211624436</v>
      </c>
      <c r="AA73" s="79">
        <v>4620.7198211624436</v>
      </c>
      <c r="AB73" s="79">
        <v>4620.7198211624436</v>
      </c>
      <c r="AC73" s="79">
        <v>4620.7198211624436</v>
      </c>
      <c r="AD73" s="79">
        <v>4620.7198211624436</v>
      </c>
      <c r="AE73" s="79">
        <v>4620.7198211624436</v>
      </c>
      <c r="AF73" s="79">
        <v>4620.7198211624436</v>
      </c>
      <c r="AG73" s="79">
        <v>4620.7198211624436</v>
      </c>
      <c r="AH73" s="79">
        <v>4620.7198211624436</v>
      </c>
      <c r="AI73" s="79">
        <v>4620.7198211624436</v>
      </c>
      <c r="AJ73" s="19"/>
      <c r="AK73" s="79">
        <v>4620.7198211624436</v>
      </c>
      <c r="AL73" s="79">
        <v>4620.7198211624436</v>
      </c>
      <c r="AM73" s="79">
        <v>4620.7198211624436</v>
      </c>
      <c r="AN73" s="189"/>
      <c r="AO73" s="79">
        <v>4620.7198211624436</v>
      </c>
      <c r="AP73" s="79">
        <v>4620.7198211624436</v>
      </c>
      <c r="AQ73" s="79">
        <v>4620.7198211624436</v>
      </c>
      <c r="AR73" s="79">
        <v>4620.7198211624436</v>
      </c>
      <c r="AS73" s="79">
        <v>4620.7198211624436</v>
      </c>
      <c r="AT73" s="79">
        <v>4620.7198211624436</v>
      </c>
      <c r="AU73" s="79">
        <v>4620.7198211624436</v>
      </c>
      <c r="AV73" s="79">
        <v>4620.7198211624436</v>
      </c>
      <c r="AW73" s="79">
        <v>4620.7198211624436</v>
      </c>
      <c r="AX73" s="79">
        <v>4620.7198211624436</v>
      </c>
      <c r="AY73" s="79">
        <v>4620.7198211624436</v>
      </c>
      <c r="AZ73" s="79">
        <v>4620.7198211624436</v>
      </c>
      <c r="BA73" s="79">
        <v>4620.7198211624436</v>
      </c>
      <c r="BB73" s="189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</row>
    <row r="74" spans="1:149" s="21" customFormat="1" ht="7.5" hidden="1" customHeight="1" x14ac:dyDescent="0.4">
      <c r="A74" s="17"/>
      <c r="B74" s="19"/>
      <c r="C74" s="137"/>
      <c r="D74" s="137"/>
      <c r="E74" s="137"/>
      <c r="F74" s="165"/>
      <c r="G74" s="19"/>
      <c r="H74" s="58"/>
      <c r="I74" s="58"/>
      <c r="J74" s="57"/>
      <c r="K74" s="57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8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89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</row>
    <row r="75" spans="1:149" s="85" customFormat="1" ht="20.25" customHeight="1" x14ac:dyDescent="0.4">
      <c r="A75" s="59" t="s">
        <v>480</v>
      </c>
      <c r="B75" s="75"/>
      <c r="C75" s="141"/>
      <c r="D75" s="163"/>
      <c r="E75" s="141">
        <f>SUM(E44:E50)</f>
        <v>84813</v>
      </c>
      <c r="F75" s="163">
        <f>SUM(F44:F50)</f>
        <v>500744.22527130082</v>
      </c>
      <c r="G75" s="75"/>
      <c r="H75" s="60">
        <f>E75/E$39</f>
        <v>0.63031280423909575</v>
      </c>
      <c r="I75" s="60">
        <f>F75/F$39</f>
        <v>0.65089360849584466</v>
      </c>
      <c r="J75" s="38"/>
      <c r="K75" s="61">
        <f>SUM(K44*$C44,K45*$C45,K46*$C46,K47*$C47,K49*$C49,K50*$C50)</f>
        <v>5.904097547207396</v>
      </c>
      <c r="L75" s="75"/>
      <c r="M75" s="83">
        <f t="shared" ref="M75:N75" si="78">SUM(M44:M50)</f>
        <v>4448.3155812120458</v>
      </c>
      <c r="N75" s="83">
        <f t="shared" si="78"/>
        <v>80364.684418787961</v>
      </c>
      <c r="O75" s="75">
        <v>0</v>
      </c>
      <c r="P75" s="83">
        <f t="shared" ref="P75:S75" si="79">SUM(P44:P50)</f>
        <v>3846.6260480865831</v>
      </c>
      <c r="Q75" s="83">
        <f t="shared" si="79"/>
        <v>1214.5632194650982</v>
      </c>
      <c r="R75" s="83">
        <f t="shared" si="79"/>
        <v>2508.0001545559462</v>
      </c>
      <c r="S75" s="83">
        <f t="shared" si="79"/>
        <v>2124.8590866903737</v>
      </c>
      <c r="T75" s="75"/>
      <c r="U75" s="83">
        <f t="shared" ref="U75:AI75" si="80">SUM(U44:U50)</f>
        <v>68029.008231635555</v>
      </c>
      <c r="V75" s="83">
        <f t="shared" si="80"/>
        <v>35565.165189868967</v>
      </c>
      <c r="W75" s="83">
        <f t="shared" si="80"/>
        <v>38445.252097346791</v>
      </c>
      <c r="X75" s="83">
        <f t="shared" si="80"/>
        <v>30173.368161046874</v>
      </c>
      <c r="Y75" s="83">
        <f t="shared" si="80"/>
        <v>17328.583721143874</v>
      </c>
      <c r="Z75" s="83">
        <f t="shared" si="80"/>
        <v>20034.912124596794</v>
      </c>
      <c r="AA75" s="83">
        <f t="shared" si="80"/>
        <v>13496.950301014289</v>
      </c>
      <c r="AB75" s="83">
        <f t="shared" si="80"/>
        <v>7966.4802994714573</v>
      </c>
      <c r="AC75" s="83">
        <f t="shared" si="80"/>
        <v>0</v>
      </c>
      <c r="AD75" s="83">
        <f t="shared" si="80"/>
        <v>4305.9511467333668</v>
      </c>
      <c r="AE75" s="83">
        <f t="shared" si="80"/>
        <v>4692.9534780895547</v>
      </c>
      <c r="AF75" s="83">
        <f t="shared" si="80"/>
        <v>3700.3646036109367</v>
      </c>
      <c r="AG75" s="83">
        <f t="shared" si="80"/>
        <v>482.45355135411342</v>
      </c>
      <c r="AH75" s="83">
        <f t="shared" si="80"/>
        <v>2218.0336100991608</v>
      </c>
      <c r="AI75" s="83">
        <f t="shared" si="80"/>
        <v>200.9389882473173</v>
      </c>
      <c r="AJ75" s="75"/>
      <c r="AK75" s="83">
        <f t="shared" ref="AK75:AM75" si="81">SUM(AK44:AK50)</f>
        <v>6171.0513608994424</v>
      </c>
      <c r="AL75" s="83">
        <f t="shared" si="81"/>
        <v>9189.856079886953</v>
      </c>
      <c r="AM75" s="83">
        <f t="shared" si="81"/>
        <v>29098.086237928313</v>
      </c>
      <c r="AN75" s="200"/>
      <c r="AO75" s="83">
        <f t="shared" ref="AO75:BA75" si="82">SUM(AO44:AO50)</f>
        <v>31776.83395083054</v>
      </c>
      <c r="AP75" s="83">
        <f t="shared" si="82"/>
        <v>21653.134691670944</v>
      </c>
      <c r="AQ75" s="83">
        <f t="shared" si="82"/>
        <v>16993.549885197877</v>
      </c>
      <c r="AR75" s="83">
        <f t="shared" si="82"/>
        <v>15546.775293690296</v>
      </c>
      <c r="AS75" s="83">
        <f t="shared" si="82"/>
        <v>8526.7273653744505</v>
      </c>
      <c r="AT75" s="83">
        <f t="shared" si="82"/>
        <v>7955.0096436990216</v>
      </c>
      <c r="AU75" s="83">
        <f t="shared" si="82"/>
        <v>4361.9401186121213</v>
      </c>
      <c r="AV75" s="83">
        <f t="shared" si="82"/>
        <v>3251.0136592540343</v>
      </c>
      <c r="AW75" s="83">
        <f t="shared" si="82"/>
        <v>945.63844284775723</v>
      </c>
      <c r="AX75" s="83">
        <f t="shared" si="82"/>
        <v>363.70833333333331</v>
      </c>
      <c r="AY75" s="83">
        <f t="shared" si="82"/>
        <v>918.36095319299716</v>
      </c>
      <c r="AZ75" s="83">
        <f t="shared" si="82"/>
        <v>647.87528775898306</v>
      </c>
      <c r="BA75" s="83">
        <f t="shared" si="82"/>
        <v>192.93203883495147</v>
      </c>
      <c r="BB75" s="200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</row>
    <row r="76" spans="1:149" s="85" customFormat="1" ht="20.25" customHeight="1" x14ac:dyDescent="0.4">
      <c r="A76" s="59" t="s">
        <v>459</v>
      </c>
      <c r="B76" s="75"/>
      <c r="C76" s="141"/>
      <c r="D76" s="163"/>
      <c r="E76" s="141">
        <f>SUM(E52:E55)</f>
        <v>27047</v>
      </c>
      <c r="F76" s="163">
        <f>SUM(F52:F55)</f>
        <v>128942.39791695947</v>
      </c>
      <c r="G76" s="75"/>
      <c r="H76" s="60">
        <f t="shared" ref="H76:I77" si="83">E76/E$39</f>
        <v>0.20100775136187637</v>
      </c>
      <c r="I76" s="60">
        <f t="shared" si="83"/>
        <v>0.16760609195803539</v>
      </c>
      <c r="J76" s="38"/>
      <c r="K76" s="61">
        <f>SUM(K52*$C52,K53*$C53,K54*$C54,K55*$C55)</f>
        <v>4.7673456544888335</v>
      </c>
      <c r="L76" s="75"/>
      <c r="M76" s="83">
        <f t="shared" ref="M76:N76" si="84">SUM(M52:M55)</f>
        <v>7144.4014280413148</v>
      </c>
      <c r="N76" s="83">
        <f t="shared" si="84"/>
        <v>19902.598571958686</v>
      </c>
      <c r="O76" s="75">
        <v>0</v>
      </c>
      <c r="P76" s="83">
        <f t="shared" ref="P76:S76" si="85">SUM(P52:P55)</f>
        <v>6323.3890999585765</v>
      </c>
      <c r="Q76" s="83">
        <f t="shared" si="85"/>
        <v>2953.088082016061</v>
      </c>
      <c r="R76" s="83">
        <f t="shared" si="85"/>
        <v>4395.3038203048527</v>
      </c>
      <c r="S76" s="83">
        <f t="shared" si="85"/>
        <v>4256.5131579271792</v>
      </c>
      <c r="T76" s="75"/>
      <c r="U76" s="83">
        <f t="shared" ref="U76:AI76" si="86">SUM(U52:U55)</f>
        <v>18951.662884825913</v>
      </c>
      <c r="V76" s="83">
        <f t="shared" si="86"/>
        <v>13800.323241284552</v>
      </c>
      <c r="W76" s="83">
        <f t="shared" si="86"/>
        <v>9839.7306512945888</v>
      </c>
      <c r="X76" s="83">
        <f t="shared" si="86"/>
        <v>4475.2487513037113</v>
      </c>
      <c r="Y76" s="83">
        <f t="shared" si="86"/>
        <v>11468.923424697898</v>
      </c>
      <c r="Z76" s="83">
        <f t="shared" si="86"/>
        <v>4525.5994656017529</v>
      </c>
      <c r="AA76" s="83">
        <f t="shared" si="86"/>
        <v>2198.3330172681608</v>
      </c>
      <c r="AB76" s="83">
        <f t="shared" si="86"/>
        <v>6648.6782723147244</v>
      </c>
      <c r="AC76" s="83">
        <f t="shared" si="86"/>
        <v>353.16596349485786</v>
      </c>
      <c r="AD76" s="83">
        <f t="shared" si="86"/>
        <v>3161.4226558782266</v>
      </c>
      <c r="AE76" s="83">
        <f t="shared" si="86"/>
        <v>310.45809832631858</v>
      </c>
      <c r="AF76" s="83">
        <f t="shared" si="86"/>
        <v>1171.7708333333335</v>
      </c>
      <c r="AG76" s="83">
        <f t="shared" si="86"/>
        <v>511.73635156309712</v>
      </c>
      <c r="AH76" s="83">
        <f t="shared" si="86"/>
        <v>609.0237933429986</v>
      </c>
      <c r="AI76" s="83">
        <f t="shared" si="86"/>
        <v>24.946236559139788</v>
      </c>
      <c r="AJ76" s="75"/>
      <c r="AK76" s="83">
        <f t="shared" ref="AK76:AM76" si="87">SUM(AK52:AK55)</f>
        <v>2084.158163265306</v>
      </c>
      <c r="AL76" s="83">
        <f t="shared" si="87"/>
        <v>1464.4673030502524</v>
      </c>
      <c r="AM76" s="83">
        <f t="shared" si="87"/>
        <v>3772.3524516548191</v>
      </c>
      <c r="AN76" s="200"/>
      <c r="AO76" s="83">
        <f t="shared" ref="AO76:BA76" si="88">SUM(AO52:AO55)</f>
        <v>7536.4907242237869</v>
      </c>
      <c r="AP76" s="83">
        <f t="shared" si="88"/>
        <v>2452.9755728153032</v>
      </c>
      <c r="AQ76" s="83">
        <f t="shared" si="88"/>
        <v>1994.9223012251325</v>
      </c>
      <c r="AR76" s="83">
        <f t="shared" si="88"/>
        <v>2375.3349662515593</v>
      </c>
      <c r="AS76" s="83">
        <f t="shared" si="88"/>
        <v>3138.7415514782178</v>
      </c>
      <c r="AT76" s="83">
        <f t="shared" si="88"/>
        <v>1165.1988936023847</v>
      </c>
      <c r="AU76" s="83">
        <f t="shared" si="88"/>
        <v>3204.3653268706553</v>
      </c>
      <c r="AV76" s="83">
        <f t="shared" si="88"/>
        <v>2123.2081841968138</v>
      </c>
      <c r="AW76" s="83">
        <f t="shared" si="88"/>
        <v>1088.5875462946922</v>
      </c>
      <c r="AX76" s="83">
        <f t="shared" si="88"/>
        <v>402.88342166731314</v>
      </c>
      <c r="AY76" s="83">
        <f t="shared" si="88"/>
        <v>150.81632653061226</v>
      </c>
      <c r="AZ76" s="83">
        <f t="shared" si="88"/>
        <v>744.9914965986394</v>
      </c>
      <c r="BA76" s="83">
        <f t="shared" si="88"/>
        <v>50.767779664214295</v>
      </c>
      <c r="BB76" s="200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</row>
    <row r="77" spans="1:149" s="85" customFormat="1" ht="20.25" customHeight="1" x14ac:dyDescent="0.4">
      <c r="A77" s="59" t="s">
        <v>481</v>
      </c>
      <c r="B77" s="75"/>
      <c r="C77" s="141"/>
      <c r="D77" s="163"/>
      <c r="E77" s="141">
        <f>SUM(E57:E67)</f>
        <v>22697</v>
      </c>
      <c r="F77" s="163">
        <f>SUM(F57:F67)</f>
        <v>139631.46310924509</v>
      </c>
      <c r="G77" s="75"/>
      <c r="H77" s="60">
        <f t="shared" si="83"/>
        <v>0.16867944439902793</v>
      </c>
      <c r="I77" s="60">
        <f t="shared" si="83"/>
        <v>0.1815002995461201</v>
      </c>
      <c r="J77" s="38"/>
      <c r="K77" s="61">
        <f>SUM(K57*$C57,K58*$C58,K59*$C59,K60*$C60,K61*$C61,K62*$C62,K63*$C63,K64*$C64,K66*$C66,K67*$C67)</f>
        <v>6.1519788125851473</v>
      </c>
      <c r="L77" s="75"/>
      <c r="M77" s="83">
        <f t="shared" ref="M77:N77" si="89">SUM(M57:M67)</f>
        <v>8052.2404402176862</v>
      </c>
      <c r="N77" s="83">
        <f t="shared" si="89"/>
        <v>14644.759559782313</v>
      </c>
      <c r="O77" s="75">
        <v>0</v>
      </c>
      <c r="P77" s="83">
        <f t="shared" ref="P77:S77" si="90">SUM(P57:P67)</f>
        <v>7373.9602208664774</v>
      </c>
      <c r="Q77" s="83">
        <f t="shared" si="90"/>
        <v>2519.6942203140097</v>
      </c>
      <c r="R77" s="83">
        <f t="shared" si="90"/>
        <v>6505.0645878852783</v>
      </c>
      <c r="S77" s="83">
        <f t="shared" si="90"/>
        <v>1444.9995674379838</v>
      </c>
      <c r="T77" s="75"/>
      <c r="U77" s="83">
        <f t="shared" ref="U77:AI77" si="91">SUM(U57:U67)</f>
        <v>15381.438719146434</v>
      </c>
      <c r="V77" s="83">
        <f t="shared" si="91"/>
        <v>16498.455136354936</v>
      </c>
      <c r="W77" s="83">
        <f t="shared" si="91"/>
        <v>8780.8285581398413</v>
      </c>
      <c r="X77" s="83">
        <f t="shared" si="91"/>
        <v>5790.9193648465989</v>
      </c>
      <c r="Y77" s="83">
        <f t="shared" si="91"/>
        <v>3644.5955776525498</v>
      </c>
      <c r="Z77" s="83">
        <f t="shared" si="91"/>
        <v>2251.6740294977562</v>
      </c>
      <c r="AA77" s="83">
        <f t="shared" si="91"/>
        <v>1825.7691485829637</v>
      </c>
      <c r="AB77" s="83">
        <f t="shared" si="91"/>
        <v>4131.9697737211145</v>
      </c>
      <c r="AC77" s="83">
        <f t="shared" si="91"/>
        <v>2327.0866354616742</v>
      </c>
      <c r="AD77" s="83">
        <f t="shared" si="91"/>
        <v>599.73160748915643</v>
      </c>
      <c r="AE77" s="83">
        <f t="shared" si="91"/>
        <v>1276.9407975568354</v>
      </c>
      <c r="AF77" s="83">
        <f t="shared" si="91"/>
        <v>1036.3041675984161</v>
      </c>
      <c r="AG77" s="83">
        <f t="shared" si="91"/>
        <v>1379.5842788283278</v>
      </c>
      <c r="AH77" s="83">
        <f t="shared" si="91"/>
        <v>940.08003533927138</v>
      </c>
      <c r="AI77" s="83">
        <f t="shared" si="91"/>
        <v>539.19202513554399</v>
      </c>
      <c r="AJ77" s="75"/>
      <c r="AK77" s="83">
        <f t="shared" ref="AK77:AM77" si="92">SUM(AK57:AK67)</f>
        <v>3055.0251988611253</v>
      </c>
      <c r="AL77" s="83">
        <f t="shared" si="92"/>
        <v>2548.9089593351005</v>
      </c>
      <c r="AM77" s="83">
        <f t="shared" si="92"/>
        <v>4456.8353916293354</v>
      </c>
      <c r="AN77" s="200"/>
      <c r="AO77" s="83">
        <f t="shared" ref="AO77:BA77" si="93">SUM(AO57:AO67)</f>
        <v>6688.5861386810075</v>
      </c>
      <c r="AP77" s="83">
        <f t="shared" si="93"/>
        <v>3315.5943169869388</v>
      </c>
      <c r="AQ77" s="83">
        <f t="shared" si="93"/>
        <v>3886.0487574647914</v>
      </c>
      <c r="AR77" s="83">
        <f t="shared" si="93"/>
        <v>1557.621758966894</v>
      </c>
      <c r="AS77" s="83">
        <f t="shared" si="93"/>
        <v>3083.6104756286431</v>
      </c>
      <c r="AT77" s="83">
        <f t="shared" si="93"/>
        <v>2932.4834711491089</v>
      </c>
      <c r="AU77" s="83">
        <f t="shared" si="93"/>
        <v>2142.1536149799845</v>
      </c>
      <c r="AV77" s="83">
        <f t="shared" si="93"/>
        <v>399.32240128585192</v>
      </c>
      <c r="AW77" s="83">
        <f t="shared" si="93"/>
        <v>527.35610552848527</v>
      </c>
      <c r="AX77" s="83">
        <f t="shared" si="93"/>
        <v>598.11831099676522</v>
      </c>
      <c r="AY77" s="83">
        <f t="shared" si="93"/>
        <v>183.65569507811213</v>
      </c>
      <c r="AZ77" s="83">
        <f t="shared" si="93"/>
        <v>102.84946236559139</v>
      </c>
      <c r="BA77" s="83">
        <f t="shared" si="93"/>
        <v>39.340659340659336</v>
      </c>
      <c r="BB77" s="200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</row>
    <row r="78" spans="1:149" s="21" customFormat="1" ht="7.5" customHeight="1" x14ac:dyDescent="0.4">
      <c r="A78" s="17"/>
      <c r="B78" s="19"/>
      <c r="C78" s="137"/>
      <c r="D78" s="137"/>
      <c r="E78" s="137"/>
      <c r="F78" s="165"/>
      <c r="G78" s="19"/>
      <c r="H78" s="58"/>
      <c r="I78" s="58"/>
      <c r="J78" s="57"/>
      <c r="K78" s="4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8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89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</row>
    <row r="79" spans="1:149" s="87" customFormat="1" ht="20.25" customHeight="1" x14ac:dyDescent="0.4">
      <c r="A79" s="65" t="s">
        <v>472</v>
      </c>
      <c r="B79" s="19"/>
      <c r="C79" s="142"/>
      <c r="D79" s="142"/>
      <c r="E79" s="142">
        <f>SUM(E75:E77)</f>
        <v>134557</v>
      </c>
      <c r="F79" s="166">
        <f>SUM(F75:F77)</f>
        <v>769318.0862975053</v>
      </c>
      <c r="G79" s="19"/>
      <c r="H79" s="66">
        <v>1</v>
      </c>
      <c r="I79" s="66">
        <v>1</v>
      </c>
      <c r="J79" s="38"/>
      <c r="K79" s="67">
        <f>SUM(K44*$D44,K45*$D45,K46*$D46,K47*$D47,K49*$D49,K50*$D50,K52*$D52,K53*$D53,K54*$D54,K55*$D55,K57*$D57,K58*$D58,K59*$D59,K60*$D60,K61*$D61,K62*$D62,K63*$D63,K64*$D64,K66*$D66,K67*$D67)</f>
        <v>5.7174140795165282</v>
      </c>
      <c r="L79" s="19"/>
      <c r="M79" s="86">
        <f t="shared" ref="M79:N79" si="94">SUM(M75:M77)</f>
        <v>19644.957449471047</v>
      </c>
      <c r="N79" s="86">
        <f t="shared" si="94"/>
        <v>114912.04255052896</v>
      </c>
      <c r="O79" s="19">
        <v>0</v>
      </c>
      <c r="P79" s="86">
        <f t="shared" ref="P79:S79" si="95">SUM(P75:P77)</f>
        <v>17543.975368911637</v>
      </c>
      <c r="Q79" s="86">
        <f t="shared" si="95"/>
        <v>6687.3455217951687</v>
      </c>
      <c r="R79" s="86">
        <f t="shared" si="95"/>
        <v>13408.368562746076</v>
      </c>
      <c r="S79" s="86">
        <f t="shared" si="95"/>
        <v>7826.3718120555368</v>
      </c>
      <c r="T79" s="19"/>
      <c r="U79" s="86">
        <f t="shared" ref="U79:AI79" si="96">SUM(U75:U77)</f>
        <v>102362.1098356079</v>
      </c>
      <c r="V79" s="86">
        <f t="shared" si="96"/>
        <v>65863.943567508453</v>
      </c>
      <c r="W79" s="86">
        <f t="shared" si="96"/>
        <v>57065.811306781223</v>
      </c>
      <c r="X79" s="86">
        <f t="shared" si="96"/>
        <v>40439.536277197185</v>
      </c>
      <c r="Y79" s="86">
        <f t="shared" si="96"/>
        <v>32442.102723494325</v>
      </c>
      <c r="Z79" s="86">
        <f t="shared" si="96"/>
        <v>26812.185619696305</v>
      </c>
      <c r="AA79" s="86">
        <f t="shared" si="96"/>
        <v>17521.052466865414</v>
      </c>
      <c r="AB79" s="86">
        <f t="shared" si="96"/>
        <v>18747.128345507295</v>
      </c>
      <c r="AC79" s="86">
        <f t="shared" si="96"/>
        <v>2680.252598956532</v>
      </c>
      <c r="AD79" s="86">
        <f t="shared" si="96"/>
        <v>8067.1054101007503</v>
      </c>
      <c r="AE79" s="86">
        <f t="shared" si="96"/>
        <v>6280.3523739727088</v>
      </c>
      <c r="AF79" s="86">
        <f t="shared" si="96"/>
        <v>5908.4396045426865</v>
      </c>
      <c r="AG79" s="86">
        <f t="shared" si="96"/>
        <v>2373.774181745538</v>
      </c>
      <c r="AH79" s="86">
        <f t="shared" si="96"/>
        <v>3767.1374387814308</v>
      </c>
      <c r="AI79" s="86">
        <f t="shared" si="96"/>
        <v>765.07724994200112</v>
      </c>
      <c r="AJ79" s="19"/>
      <c r="AK79" s="86">
        <f t="shared" ref="AK79:AM79" si="97">SUM(AK75:AK77)</f>
        <v>11310.234723025873</v>
      </c>
      <c r="AL79" s="86">
        <f t="shared" si="97"/>
        <v>13203.232342272306</v>
      </c>
      <c r="AM79" s="86">
        <f t="shared" si="97"/>
        <v>37327.274081212468</v>
      </c>
      <c r="AN79" s="189"/>
      <c r="AO79" s="86">
        <f t="shared" ref="AO79:BA79" si="98">SUM(AO75:AO77)</f>
        <v>46001.910813735332</v>
      </c>
      <c r="AP79" s="86">
        <f t="shared" si="98"/>
        <v>27421.704581473186</v>
      </c>
      <c r="AQ79" s="86">
        <f t="shared" si="98"/>
        <v>22874.520943887801</v>
      </c>
      <c r="AR79" s="86">
        <f t="shared" si="98"/>
        <v>19479.732018908748</v>
      </c>
      <c r="AS79" s="86">
        <f t="shared" si="98"/>
        <v>14749.079392481312</v>
      </c>
      <c r="AT79" s="86">
        <f t="shared" si="98"/>
        <v>12052.692008450516</v>
      </c>
      <c r="AU79" s="86">
        <f t="shared" si="98"/>
        <v>9708.459060462761</v>
      </c>
      <c r="AV79" s="86">
        <f t="shared" si="98"/>
        <v>5773.5442447367004</v>
      </c>
      <c r="AW79" s="86">
        <f t="shared" si="98"/>
        <v>2561.5820946709346</v>
      </c>
      <c r="AX79" s="86">
        <f t="shared" si="98"/>
        <v>1364.7100659974117</v>
      </c>
      <c r="AY79" s="86">
        <f t="shared" si="98"/>
        <v>1252.8329748017215</v>
      </c>
      <c r="AZ79" s="86">
        <f t="shared" si="98"/>
        <v>1495.7162467232138</v>
      </c>
      <c r="BA79" s="86">
        <f t="shared" si="98"/>
        <v>283.04047783982509</v>
      </c>
      <c r="BB79" s="189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</row>
    <row r="80" spans="1:149" s="81" customFormat="1" ht="20.25" customHeight="1" x14ac:dyDescent="0.4">
      <c r="A80" s="37"/>
      <c r="B80" s="21"/>
      <c r="C80" s="137"/>
      <c r="D80" s="137"/>
      <c r="E80" s="137"/>
      <c r="F80" s="137"/>
      <c r="G80" s="189"/>
      <c r="H80" s="200"/>
      <c r="I80" s="200"/>
      <c r="J80" s="21"/>
      <c r="K80" s="21"/>
      <c r="L80" s="21"/>
      <c r="M80" s="24"/>
      <c r="N80" s="24"/>
      <c r="O80" s="21"/>
      <c r="P80" s="24"/>
      <c r="Q80" s="24"/>
      <c r="R80" s="24"/>
      <c r="S80" s="24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</row>
    <row r="81" spans="1:46" ht="20.25" customHeight="1" x14ac:dyDescent="0.4">
      <c r="A81" s="95" t="s">
        <v>548</v>
      </c>
      <c r="C81" s="143"/>
      <c r="D81" s="143"/>
      <c r="E81" s="143"/>
      <c r="F81" s="143"/>
      <c r="M81" s="71"/>
      <c r="N81" s="28"/>
      <c r="P81" s="28"/>
      <c r="Q81" s="28"/>
      <c r="R81" s="28"/>
      <c r="S81" s="28"/>
      <c r="AE81" s="72"/>
      <c r="AF81" s="72"/>
      <c r="AG81" s="72"/>
      <c r="AH81" s="72"/>
      <c r="AM81" s="72"/>
      <c r="AO81" s="72"/>
      <c r="AP81" s="72"/>
      <c r="AQ81" s="72"/>
      <c r="AR81" s="72"/>
      <c r="AS81" s="72"/>
      <c r="AT81" s="72"/>
    </row>
    <row r="82" spans="1:46" ht="20.25" customHeight="1" x14ac:dyDescent="0.4">
      <c r="A82" s="95" t="s">
        <v>550</v>
      </c>
      <c r="C82" s="143"/>
      <c r="D82" s="143"/>
      <c r="E82" s="143"/>
      <c r="F82" s="143"/>
      <c r="M82" s="71"/>
      <c r="N82" s="28"/>
      <c r="P82" s="28"/>
      <c r="Q82" s="28"/>
      <c r="R82" s="28"/>
      <c r="S82" s="28"/>
      <c r="AE82" s="72"/>
      <c r="AF82" s="72"/>
      <c r="AG82" s="72"/>
      <c r="AH82" s="72"/>
      <c r="AM82" s="72"/>
      <c r="AO82" s="72"/>
      <c r="AP82" s="72"/>
      <c r="AQ82" s="72"/>
      <c r="AR82" s="72"/>
      <c r="AS82" s="72"/>
      <c r="AT82" s="72"/>
    </row>
    <row r="83" spans="1:46" ht="20.25" customHeight="1" x14ac:dyDescent="0.4">
      <c r="A83" s="29"/>
      <c r="M83" s="71"/>
      <c r="N83" s="28"/>
      <c r="P83" s="28"/>
      <c r="Q83" s="28"/>
      <c r="R83" s="28"/>
      <c r="S83" s="28"/>
      <c r="AE83" s="72"/>
      <c r="AF83" s="72"/>
      <c r="AG83" s="72"/>
      <c r="AH83" s="72"/>
      <c r="AM83" s="72"/>
      <c r="AO83" s="72"/>
      <c r="AP83" s="72"/>
      <c r="AQ83" s="72"/>
      <c r="AR83" s="72"/>
      <c r="AS83" s="72"/>
      <c r="AT83" s="72"/>
    </row>
    <row r="84" spans="1:46" ht="20.25" customHeight="1" x14ac:dyDescent="0.4">
      <c r="A84" s="95" t="s">
        <v>646</v>
      </c>
      <c r="C84" s="143"/>
      <c r="D84" s="143"/>
      <c r="E84" s="143"/>
      <c r="F84" s="143"/>
      <c r="M84" s="71"/>
      <c r="N84" s="28"/>
      <c r="P84" s="28"/>
      <c r="Q84" s="28"/>
      <c r="R84" s="28"/>
      <c r="S84" s="28"/>
      <c r="AE84" s="72"/>
      <c r="AF84" s="72"/>
      <c r="AG84" s="72"/>
      <c r="AH84" s="72"/>
      <c r="AM84" s="72"/>
      <c r="AO84" s="72"/>
      <c r="AP84" s="72"/>
      <c r="AQ84" s="72"/>
      <c r="AR84" s="72"/>
      <c r="AS84" s="72"/>
      <c r="AT84" s="72"/>
    </row>
    <row r="85" spans="1:46" ht="20.25" customHeight="1" x14ac:dyDescent="0.4">
      <c r="A85" s="95" t="s">
        <v>549</v>
      </c>
      <c r="C85" s="143"/>
      <c r="D85" s="143"/>
      <c r="E85" s="143"/>
      <c r="F85" s="143"/>
      <c r="M85" s="71"/>
      <c r="N85" s="28"/>
      <c r="P85" s="28"/>
      <c r="Q85" s="28"/>
      <c r="R85" s="28"/>
      <c r="S85" s="28"/>
      <c r="AE85" s="72"/>
      <c r="AF85" s="72"/>
      <c r="AG85" s="72"/>
      <c r="AH85" s="72"/>
      <c r="AM85" s="72"/>
      <c r="AO85" s="72"/>
      <c r="AP85" s="72"/>
      <c r="AQ85" s="72"/>
      <c r="AR85" s="72"/>
      <c r="AS85" s="72"/>
      <c r="AT85" s="72"/>
    </row>
  </sheetData>
  <mergeCells count="12">
    <mergeCell ref="H1:I1"/>
    <mergeCell ref="H41:I41"/>
    <mergeCell ref="AO41:BA41"/>
    <mergeCell ref="AO1:BA1"/>
    <mergeCell ref="M41:N41"/>
    <mergeCell ref="P41:S41"/>
    <mergeCell ref="U41:AI41"/>
    <mergeCell ref="AK41:AM41"/>
    <mergeCell ref="M1:N1"/>
    <mergeCell ref="P1:S1"/>
    <mergeCell ref="U1:AI1"/>
    <mergeCell ref="AK1:AM1"/>
  </mergeCells>
  <pageMargins left="0.7" right="0.7" top="0.75" bottom="0.75" header="0.3" footer="0.3"/>
  <pageSetup paperSize="8" scale="51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FW85"/>
  <sheetViews>
    <sheetView tabSelected="1" topLeftCell="A10" zoomScale="60" zoomScaleNormal="60" workbookViewId="0">
      <pane xSplit="1" topLeftCell="B1" activePane="topRight" state="frozen"/>
      <selection activeCell="C4" sqref="C4"/>
      <selection pane="topRight" activeCell="A81" sqref="A81:A85"/>
    </sheetView>
  </sheetViews>
  <sheetFormatPr defaultColWidth="17.1796875" defaultRowHeight="20.25" customHeight="1" x14ac:dyDescent="0.4"/>
  <cols>
    <col min="1" max="1" width="48.453125" style="88" bestFit="1" customWidth="1"/>
    <col min="2" max="2" width="1.453125" style="28" customWidth="1"/>
    <col min="3" max="3" width="33.26953125" style="138" customWidth="1"/>
    <col min="4" max="4" width="19.26953125" style="138" bestFit="1" customWidth="1"/>
    <col min="5" max="6" width="19.26953125" style="138" customWidth="1"/>
    <col min="7" max="7" width="1.453125" style="28" customWidth="1"/>
    <col min="8" max="8" width="21.453125" style="71" bestFit="1" customWidth="1"/>
    <col min="9" max="9" width="21.453125" style="71" customWidth="1"/>
    <col min="10" max="10" width="1.453125" style="28" customWidth="1"/>
    <col min="11" max="11" width="24.81640625" style="28" bestFit="1" customWidth="1"/>
    <col min="12" max="12" width="1.453125" style="28" customWidth="1"/>
    <col min="13" max="19" width="27.7265625" style="28" customWidth="1"/>
    <col min="20" max="20" width="1.453125" style="28" customWidth="1"/>
    <col min="21" max="27" width="20.453125" style="28" customWidth="1"/>
    <col min="28" max="28" width="1.453125" style="190" customWidth="1"/>
    <col min="29" max="32" width="30.54296875" style="28" customWidth="1"/>
    <col min="33" max="33" width="1.453125" style="190" customWidth="1"/>
    <col min="34" max="36" width="18.1796875" style="28" customWidth="1"/>
    <col min="37" max="37" width="1.453125" style="190" customWidth="1"/>
    <col min="38" max="44" width="19.54296875" style="28" customWidth="1"/>
    <col min="45" max="45" width="1.453125" style="190" customWidth="1"/>
    <col min="46" max="49" width="30" style="28" customWidth="1"/>
    <col min="50" max="50" width="1.453125" style="190" customWidth="1"/>
    <col min="51" max="53" width="17.81640625" style="28" customWidth="1"/>
    <col min="54" max="54" width="1.453125" style="190" customWidth="1"/>
    <col min="55" max="55" width="19.54296875" style="28" customWidth="1"/>
    <col min="56" max="56" width="21.54296875" style="28" customWidth="1"/>
    <col min="57" max="57" width="16.1796875" style="28" customWidth="1"/>
    <col min="58" max="58" width="19.54296875" style="28" customWidth="1"/>
    <col min="59" max="59" width="16.1796875" style="28" customWidth="1"/>
    <col min="60" max="61" width="19.54296875" style="28" customWidth="1"/>
    <col min="62" max="62" width="1.453125" style="190" customWidth="1"/>
    <col min="63" max="66" width="31.54296875" style="28" customWidth="1"/>
    <col min="67" max="67" width="1.453125" style="190" customWidth="1"/>
    <col min="68" max="70" width="17.81640625" style="28" customWidth="1"/>
    <col min="71" max="71" width="1.453125" style="190" customWidth="1"/>
    <col min="72" max="73" width="20.1796875" style="28" customWidth="1"/>
    <col min="74" max="74" width="13.26953125" style="28" customWidth="1"/>
    <col min="75" max="75" width="20.1796875" style="28" customWidth="1"/>
    <col min="76" max="76" width="11.453125" style="28" customWidth="1"/>
    <col min="77" max="77" width="18.54296875" style="28" customWidth="1"/>
    <col min="78" max="78" width="15.453125" style="28" customWidth="1"/>
    <col min="79" max="79" width="1.453125" style="190" customWidth="1"/>
    <col min="80" max="81" width="20.26953125" style="28" customWidth="1"/>
    <col min="82" max="82" width="14.81640625" style="28" customWidth="1"/>
    <col min="83" max="83" width="20.26953125" style="28" customWidth="1"/>
    <col min="84" max="84" width="13.1796875" style="28" customWidth="1"/>
    <col min="85" max="85" width="18.54296875" style="28" customWidth="1"/>
    <col min="86" max="86" width="15.7265625" style="28" customWidth="1"/>
    <col min="87" max="87" width="1.453125" style="190" customWidth="1"/>
    <col min="88" max="89" width="20.1796875" style="28" customWidth="1"/>
    <col min="90" max="90" width="16.1796875" style="28" customWidth="1"/>
    <col min="91" max="91" width="20.1796875" style="28" customWidth="1"/>
    <col min="92" max="92" width="14.1796875" style="28" customWidth="1"/>
    <col min="93" max="93" width="18.453125" style="28" customWidth="1"/>
    <col min="94" max="94" width="15.26953125" style="28" customWidth="1"/>
    <col min="95" max="95" width="1.453125" style="190" customWidth="1"/>
    <col min="96" max="100" width="20.453125" style="28" customWidth="1"/>
    <col min="101" max="101" width="1.453125" style="190" customWidth="1"/>
    <col min="102" max="108" width="20.1796875" style="28" customWidth="1"/>
    <col min="109" max="109" width="1.453125" style="190" customWidth="1"/>
    <col min="110" max="114" width="19.54296875" style="28" customWidth="1"/>
    <col min="115" max="115" width="1.453125" style="190" customWidth="1"/>
    <col min="116" max="130" width="17.1796875" style="28"/>
    <col min="131" max="131" width="255.7265625" style="28" customWidth="1"/>
    <col min="132" max="16384" width="17.1796875" style="28"/>
  </cols>
  <sheetData>
    <row r="1" spans="1:179" s="3" customFormat="1" ht="74.25" customHeight="1" x14ac:dyDescent="0.35">
      <c r="A1" s="89" t="s">
        <v>511</v>
      </c>
      <c r="B1" s="1"/>
      <c r="C1" s="162" t="s">
        <v>615</v>
      </c>
      <c r="D1" s="162"/>
      <c r="E1" s="162"/>
      <c r="F1" s="162"/>
      <c r="G1" s="1"/>
      <c r="H1" s="215" t="s">
        <v>621</v>
      </c>
      <c r="I1" s="215"/>
      <c r="J1" s="1"/>
      <c r="K1" s="167"/>
      <c r="L1" s="1"/>
      <c r="M1" s="212" t="s">
        <v>82</v>
      </c>
      <c r="N1" s="212"/>
      <c r="O1" s="212"/>
      <c r="P1" s="212"/>
      <c r="Q1" s="212"/>
      <c r="R1" s="212"/>
      <c r="S1" s="212"/>
      <c r="T1" s="1"/>
      <c r="U1" s="212" t="s">
        <v>83</v>
      </c>
      <c r="V1" s="212"/>
      <c r="W1" s="212"/>
      <c r="X1" s="212"/>
      <c r="Y1" s="212"/>
      <c r="Z1" s="212"/>
      <c r="AA1" s="212"/>
      <c r="AB1" s="185"/>
      <c r="AC1" s="212" t="s">
        <v>84</v>
      </c>
      <c r="AD1" s="212"/>
      <c r="AE1" s="212"/>
      <c r="AF1" s="212"/>
      <c r="AG1" s="185"/>
      <c r="AH1" s="212" t="s">
        <v>85</v>
      </c>
      <c r="AI1" s="212"/>
      <c r="AJ1" s="212"/>
      <c r="AK1" s="185"/>
      <c r="AL1" s="212" t="s">
        <v>86</v>
      </c>
      <c r="AM1" s="212"/>
      <c r="AN1" s="212"/>
      <c r="AO1" s="212"/>
      <c r="AP1" s="212"/>
      <c r="AQ1" s="212"/>
      <c r="AR1" s="212"/>
      <c r="AS1" s="185"/>
      <c r="AT1" s="212" t="s">
        <v>87</v>
      </c>
      <c r="AU1" s="212"/>
      <c r="AV1" s="212"/>
      <c r="AW1" s="212"/>
      <c r="AX1" s="185"/>
      <c r="AY1" s="212" t="s">
        <v>88</v>
      </c>
      <c r="AZ1" s="212"/>
      <c r="BA1" s="212"/>
      <c r="BB1" s="185"/>
      <c r="BC1" s="212" t="s">
        <v>89</v>
      </c>
      <c r="BD1" s="212"/>
      <c r="BE1" s="212"/>
      <c r="BF1" s="212"/>
      <c r="BG1" s="212"/>
      <c r="BH1" s="212"/>
      <c r="BI1" s="212"/>
      <c r="BJ1" s="185"/>
      <c r="BK1" s="212" t="s">
        <v>90</v>
      </c>
      <c r="BL1" s="212"/>
      <c r="BM1" s="212"/>
      <c r="BN1" s="212"/>
      <c r="BO1" s="185"/>
      <c r="BP1" s="212" t="s">
        <v>91</v>
      </c>
      <c r="BQ1" s="212"/>
      <c r="BR1" s="212"/>
      <c r="BS1" s="185"/>
      <c r="BT1" s="212" t="s">
        <v>92</v>
      </c>
      <c r="BU1" s="212"/>
      <c r="BV1" s="212"/>
      <c r="BW1" s="212"/>
      <c r="BX1" s="212"/>
      <c r="BY1" s="212"/>
      <c r="BZ1" s="212"/>
      <c r="CA1" s="185"/>
      <c r="CB1" s="212" t="s">
        <v>93</v>
      </c>
      <c r="CC1" s="212"/>
      <c r="CD1" s="212"/>
      <c r="CE1" s="212"/>
      <c r="CF1" s="212"/>
      <c r="CG1" s="212"/>
      <c r="CH1" s="212"/>
      <c r="CI1" s="185"/>
      <c r="CJ1" s="212" t="s">
        <v>94</v>
      </c>
      <c r="CK1" s="212"/>
      <c r="CL1" s="212"/>
      <c r="CM1" s="212"/>
      <c r="CN1" s="212"/>
      <c r="CO1" s="212"/>
      <c r="CP1" s="212"/>
      <c r="CQ1" s="185"/>
      <c r="CR1" s="212" t="s">
        <v>95</v>
      </c>
      <c r="CS1" s="212"/>
      <c r="CT1" s="212"/>
      <c r="CU1" s="212"/>
      <c r="CV1" s="212"/>
      <c r="CW1" s="185"/>
      <c r="CX1" s="212" t="s">
        <v>96</v>
      </c>
      <c r="CY1" s="212"/>
      <c r="CZ1" s="212"/>
      <c r="DA1" s="212"/>
      <c r="DB1" s="212"/>
      <c r="DC1" s="212"/>
      <c r="DD1" s="212"/>
      <c r="DE1" s="185"/>
      <c r="DF1" s="212" t="s">
        <v>97</v>
      </c>
      <c r="DG1" s="212"/>
      <c r="DH1" s="212"/>
      <c r="DI1" s="212"/>
      <c r="DJ1" s="212"/>
      <c r="DK1" s="185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</row>
    <row r="2" spans="1:179" s="9" customFormat="1" ht="39.75" customHeight="1" x14ac:dyDescent="0.4">
      <c r="A2" s="6" t="s">
        <v>484</v>
      </c>
      <c r="B2" s="7"/>
      <c r="C2" s="136" t="s">
        <v>616</v>
      </c>
      <c r="D2" s="136" t="s">
        <v>617</v>
      </c>
      <c r="E2" s="136" t="s">
        <v>618</v>
      </c>
      <c r="F2" s="136" t="s">
        <v>619</v>
      </c>
      <c r="G2" s="7"/>
      <c r="H2" s="168" t="s">
        <v>620</v>
      </c>
      <c r="I2" s="168" t="s">
        <v>622</v>
      </c>
      <c r="J2" s="7"/>
      <c r="K2" s="9" t="s">
        <v>493</v>
      </c>
      <c r="L2" s="7"/>
      <c r="M2" s="12" t="s">
        <v>187</v>
      </c>
      <c r="N2" s="12" t="s">
        <v>401</v>
      </c>
      <c r="O2" s="12" t="s">
        <v>188</v>
      </c>
      <c r="P2" s="12" t="s">
        <v>402</v>
      </c>
      <c r="Q2" s="12" t="s">
        <v>403</v>
      </c>
      <c r="R2" s="12" t="s">
        <v>404</v>
      </c>
      <c r="S2" s="12" t="s">
        <v>193</v>
      </c>
      <c r="T2" s="7"/>
      <c r="U2" s="12" t="s">
        <v>405</v>
      </c>
      <c r="V2" s="12" t="s">
        <v>406</v>
      </c>
      <c r="W2" s="12" t="s">
        <v>407</v>
      </c>
      <c r="X2" s="12" t="s">
        <v>408</v>
      </c>
      <c r="Y2" s="12" t="s">
        <v>409</v>
      </c>
      <c r="Z2" s="12" t="s">
        <v>410</v>
      </c>
      <c r="AA2" s="12" t="s">
        <v>165</v>
      </c>
      <c r="AB2" s="186"/>
      <c r="AC2" s="12" t="s">
        <v>411</v>
      </c>
      <c r="AD2" s="12" t="s">
        <v>412</v>
      </c>
      <c r="AE2" s="12" t="s">
        <v>413</v>
      </c>
      <c r="AF2" s="12" t="s">
        <v>414</v>
      </c>
      <c r="AG2" s="186"/>
      <c r="AH2" s="12" t="s">
        <v>415</v>
      </c>
      <c r="AI2" s="12" t="s">
        <v>416</v>
      </c>
      <c r="AJ2" s="12" t="s">
        <v>417</v>
      </c>
      <c r="AK2" s="186"/>
      <c r="AL2" s="12" t="s">
        <v>405</v>
      </c>
      <c r="AM2" s="12" t="s">
        <v>406</v>
      </c>
      <c r="AN2" s="12" t="s">
        <v>407</v>
      </c>
      <c r="AO2" s="12" t="s">
        <v>408</v>
      </c>
      <c r="AP2" s="12" t="s">
        <v>409</v>
      </c>
      <c r="AQ2" s="12" t="s">
        <v>410</v>
      </c>
      <c r="AR2" s="12" t="s">
        <v>165</v>
      </c>
      <c r="AS2" s="186"/>
      <c r="AT2" s="12" t="s">
        <v>411</v>
      </c>
      <c r="AU2" s="12" t="s">
        <v>412</v>
      </c>
      <c r="AV2" s="12" t="s">
        <v>413</v>
      </c>
      <c r="AW2" s="12" t="s">
        <v>414</v>
      </c>
      <c r="AX2" s="186"/>
      <c r="AY2" s="12" t="s">
        <v>415</v>
      </c>
      <c r="AZ2" s="12" t="s">
        <v>416</v>
      </c>
      <c r="BA2" s="12" t="s">
        <v>417</v>
      </c>
      <c r="BB2" s="186"/>
      <c r="BC2" s="12" t="s">
        <v>405</v>
      </c>
      <c r="BD2" s="12" t="s">
        <v>406</v>
      </c>
      <c r="BE2" s="12" t="s">
        <v>407</v>
      </c>
      <c r="BF2" s="12" t="s">
        <v>408</v>
      </c>
      <c r="BG2" s="12" t="s">
        <v>409</v>
      </c>
      <c r="BH2" s="12" t="s">
        <v>410</v>
      </c>
      <c r="BI2" s="12" t="s">
        <v>165</v>
      </c>
      <c r="BJ2" s="186"/>
      <c r="BK2" s="12" t="s">
        <v>411</v>
      </c>
      <c r="BL2" s="12" t="s">
        <v>412</v>
      </c>
      <c r="BM2" s="12" t="s">
        <v>413</v>
      </c>
      <c r="BN2" s="12" t="s">
        <v>414</v>
      </c>
      <c r="BO2" s="186"/>
      <c r="BP2" s="12" t="s">
        <v>415</v>
      </c>
      <c r="BQ2" s="12" t="s">
        <v>416</v>
      </c>
      <c r="BR2" s="12" t="s">
        <v>417</v>
      </c>
      <c r="BS2" s="186"/>
      <c r="BT2" s="12" t="s">
        <v>405</v>
      </c>
      <c r="BU2" s="12" t="s">
        <v>406</v>
      </c>
      <c r="BV2" s="12" t="s">
        <v>407</v>
      </c>
      <c r="BW2" s="12" t="s">
        <v>408</v>
      </c>
      <c r="BX2" s="12" t="s">
        <v>409</v>
      </c>
      <c r="BY2" s="12" t="s">
        <v>410</v>
      </c>
      <c r="BZ2" s="12" t="s">
        <v>165</v>
      </c>
      <c r="CA2" s="186"/>
      <c r="CB2" s="12" t="s">
        <v>405</v>
      </c>
      <c r="CC2" s="12" t="s">
        <v>406</v>
      </c>
      <c r="CD2" s="12" t="s">
        <v>407</v>
      </c>
      <c r="CE2" s="12" t="s">
        <v>408</v>
      </c>
      <c r="CF2" s="12" t="s">
        <v>409</v>
      </c>
      <c r="CG2" s="12" t="s">
        <v>410</v>
      </c>
      <c r="CH2" s="12" t="s">
        <v>165</v>
      </c>
      <c r="CI2" s="186"/>
      <c r="CJ2" s="12" t="s">
        <v>405</v>
      </c>
      <c r="CK2" s="12" t="s">
        <v>406</v>
      </c>
      <c r="CL2" s="12" t="s">
        <v>407</v>
      </c>
      <c r="CM2" s="12" t="s">
        <v>408</v>
      </c>
      <c r="CN2" s="12" t="s">
        <v>409</v>
      </c>
      <c r="CO2" s="12" t="s">
        <v>410</v>
      </c>
      <c r="CP2" s="12" t="s">
        <v>165</v>
      </c>
      <c r="CQ2" s="186"/>
      <c r="CR2" s="12" t="s">
        <v>260</v>
      </c>
      <c r="CS2" s="12" t="s">
        <v>418</v>
      </c>
      <c r="CT2" s="12" t="s">
        <v>191</v>
      </c>
      <c r="CU2" s="12" t="s">
        <v>419</v>
      </c>
      <c r="CV2" s="12" t="s">
        <v>262</v>
      </c>
      <c r="CW2" s="186"/>
      <c r="CX2" s="12" t="s">
        <v>405</v>
      </c>
      <c r="CY2" s="12" t="s">
        <v>406</v>
      </c>
      <c r="CZ2" s="12" t="s">
        <v>407</v>
      </c>
      <c r="DA2" s="12" t="s">
        <v>408</v>
      </c>
      <c r="DB2" s="12" t="s">
        <v>409</v>
      </c>
      <c r="DC2" s="12" t="s">
        <v>410</v>
      </c>
      <c r="DD2" s="12" t="s">
        <v>165</v>
      </c>
      <c r="DE2" s="186"/>
      <c r="DF2" s="12" t="s">
        <v>420</v>
      </c>
      <c r="DG2" s="12" t="s">
        <v>421</v>
      </c>
      <c r="DH2" s="12" t="s">
        <v>422</v>
      </c>
      <c r="DI2" s="12" t="s">
        <v>423</v>
      </c>
      <c r="DJ2" s="12" t="s">
        <v>424</v>
      </c>
      <c r="DK2" s="186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</row>
    <row r="3" spans="1:179" s="22" customFormat="1" ht="20.25" customHeight="1" x14ac:dyDescent="0.4">
      <c r="A3" s="17"/>
      <c r="B3" s="18"/>
      <c r="C3" s="137"/>
      <c r="D3" s="137"/>
      <c r="E3" s="137"/>
      <c r="F3" s="137"/>
      <c r="G3" s="18"/>
      <c r="H3" s="19"/>
      <c r="I3" s="19"/>
      <c r="J3" s="18"/>
      <c r="K3" s="20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8"/>
      <c r="AC3" s="18"/>
      <c r="AD3" s="18"/>
      <c r="AE3" s="18"/>
      <c r="AF3" s="18"/>
      <c r="AG3" s="188"/>
      <c r="AH3" s="18"/>
      <c r="AI3" s="18"/>
      <c r="AJ3" s="18"/>
      <c r="AK3" s="188"/>
      <c r="AL3" s="18"/>
      <c r="AM3" s="18"/>
      <c r="AN3" s="18"/>
      <c r="AO3" s="18"/>
      <c r="AP3" s="18"/>
      <c r="AQ3" s="18"/>
      <c r="AR3" s="18"/>
      <c r="AS3" s="188"/>
      <c r="AT3" s="18"/>
      <c r="AU3" s="18"/>
      <c r="AV3" s="18"/>
      <c r="AW3" s="18"/>
      <c r="AX3" s="188"/>
      <c r="AY3" s="18"/>
      <c r="AZ3" s="18"/>
      <c r="BA3" s="18"/>
      <c r="BB3" s="188"/>
      <c r="BC3" s="25"/>
      <c r="BD3" s="25"/>
      <c r="BE3" s="25"/>
      <c r="BF3" s="25"/>
      <c r="BG3" s="25"/>
      <c r="BH3" s="25"/>
      <c r="BI3" s="25"/>
      <c r="BJ3" s="188"/>
      <c r="BK3" s="25"/>
      <c r="BL3" s="25"/>
      <c r="BM3" s="25"/>
      <c r="BN3" s="25"/>
      <c r="BO3" s="188"/>
      <c r="BP3" s="25"/>
      <c r="BQ3" s="25"/>
      <c r="BR3" s="25"/>
      <c r="BS3" s="188"/>
      <c r="BT3" s="25"/>
      <c r="BU3" s="25"/>
      <c r="BV3" s="25"/>
      <c r="BW3" s="25"/>
      <c r="BX3" s="25"/>
      <c r="BY3" s="25"/>
      <c r="BZ3" s="25"/>
      <c r="CA3" s="188"/>
      <c r="CB3" s="18"/>
      <c r="CC3" s="18"/>
      <c r="CD3" s="18"/>
      <c r="CE3" s="18"/>
      <c r="CF3" s="18"/>
      <c r="CG3" s="18"/>
      <c r="CH3" s="18"/>
      <c r="CI3" s="188"/>
      <c r="CJ3" s="18"/>
      <c r="CK3" s="18"/>
      <c r="CL3" s="18"/>
      <c r="CM3" s="18"/>
      <c r="CN3" s="18"/>
      <c r="CO3" s="18"/>
      <c r="CP3" s="18"/>
      <c r="CQ3" s="188"/>
      <c r="CR3" s="18"/>
      <c r="CS3" s="18"/>
      <c r="CT3" s="18"/>
      <c r="CU3" s="18"/>
      <c r="CV3" s="18"/>
      <c r="CW3" s="188"/>
      <c r="CX3" s="18"/>
      <c r="CY3" s="18"/>
      <c r="CZ3" s="18"/>
      <c r="DA3" s="18"/>
      <c r="DB3" s="18"/>
      <c r="DC3" s="18"/>
      <c r="DD3" s="18"/>
      <c r="DE3" s="188"/>
      <c r="DF3" s="18"/>
      <c r="DG3" s="18"/>
      <c r="DH3" s="18"/>
      <c r="DI3" s="18"/>
      <c r="DJ3" s="18"/>
      <c r="DK3" s="18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</row>
    <row r="4" spans="1:179" s="36" customFormat="1" ht="20.25" customHeight="1" x14ac:dyDescent="0.4">
      <c r="A4" s="29" t="s">
        <v>455</v>
      </c>
      <c r="B4" s="30"/>
      <c r="C4" s="145">
        <f>VLOOKUP($A4,Sample!$B$2:$F$29,4)</f>
        <v>0.20584108568261941</v>
      </c>
      <c r="D4" s="145">
        <f>VLOOKUP($A4,Sample!$B$2:$F$29,5)</f>
        <v>0.12974427194423183</v>
      </c>
      <c r="E4" s="138">
        <f>VLOOKUP($A4,Sample!$B$2:$F$29,2)</f>
        <v>17458</v>
      </c>
      <c r="F4" s="160">
        <f>E4*$K4</f>
        <v>98746.8125</v>
      </c>
      <c r="G4" s="30"/>
      <c r="H4" s="171">
        <f>E4/SUM(E$4:E$10)</f>
        <v>0.20584108568261941</v>
      </c>
      <c r="I4" s="171">
        <f>F4/SUM(F$4:F$10)</f>
        <v>0.19720010240058075</v>
      </c>
      <c r="J4" s="30"/>
      <c r="K4" s="32">
        <v>5.65625</v>
      </c>
      <c r="L4" s="30"/>
      <c r="M4" s="33">
        <v>0.98958333333333337</v>
      </c>
      <c r="N4" s="33">
        <v>0.83333333333333337</v>
      </c>
      <c r="O4" s="33">
        <v>0.33333333333333331</v>
      </c>
      <c r="P4" s="33">
        <v>0.16666666666666666</v>
      </c>
      <c r="Q4" s="33">
        <v>8.3333333333333329E-2</v>
      </c>
      <c r="R4" s="33">
        <v>6.25E-2</v>
      </c>
      <c r="S4" s="33">
        <v>1.0416666666666666E-2</v>
      </c>
      <c r="T4" s="30"/>
      <c r="U4" s="31">
        <v>0.63541666666666663</v>
      </c>
      <c r="V4" s="33">
        <v>1.0416666666666668E-2</v>
      </c>
      <c r="W4" s="33">
        <v>1.0416666666666668E-2</v>
      </c>
      <c r="X4" s="33">
        <v>0</v>
      </c>
      <c r="Y4" s="33">
        <v>0</v>
      </c>
      <c r="Z4" s="33">
        <v>0</v>
      </c>
      <c r="AA4" s="33">
        <v>0.17708333333333334</v>
      </c>
      <c r="AB4" s="191">
        <v>0</v>
      </c>
      <c r="AC4" s="33">
        <v>4.3859649122807015E-2</v>
      </c>
      <c r="AD4" s="33">
        <v>0.45321637426900591</v>
      </c>
      <c r="AE4" s="33">
        <v>0.29239766081871343</v>
      </c>
      <c r="AF4" s="33">
        <v>4.3859649122807015E-2</v>
      </c>
      <c r="AG4" s="191">
        <v>0</v>
      </c>
      <c r="AH4" s="33">
        <v>0.81871345029239762</v>
      </c>
      <c r="AI4" s="33">
        <v>1.4619883040935672E-2</v>
      </c>
      <c r="AJ4" s="33">
        <v>0</v>
      </c>
      <c r="AK4" s="191">
        <v>0</v>
      </c>
      <c r="AL4" s="33">
        <v>0.5</v>
      </c>
      <c r="AM4" s="33">
        <v>0.28125</v>
      </c>
      <c r="AN4" s="33">
        <v>0.35416666666666669</v>
      </c>
      <c r="AO4" s="33">
        <v>0.11458333333333334</v>
      </c>
      <c r="AP4" s="33">
        <v>0</v>
      </c>
      <c r="AQ4" s="33">
        <v>0.32291666666666669</v>
      </c>
      <c r="AR4" s="33">
        <v>0.375</v>
      </c>
      <c r="AS4" s="191">
        <v>0</v>
      </c>
      <c r="AT4" s="33">
        <v>0.41666666666666669</v>
      </c>
      <c r="AU4" s="33">
        <v>0.3125</v>
      </c>
      <c r="AV4" s="33">
        <v>0.26041666666666669</v>
      </c>
      <c r="AW4" s="33">
        <v>0</v>
      </c>
      <c r="AX4" s="191">
        <v>0</v>
      </c>
      <c r="AY4" s="33">
        <v>7.2916666666666657E-2</v>
      </c>
      <c r="AZ4" s="33">
        <v>0.29166666666666663</v>
      </c>
      <c r="BA4" s="33">
        <v>0.625</v>
      </c>
      <c r="BB4" s="191">
        <v>0</v>
      </c>
      <c r="BC4" s="31">
        <v>0.16666666666666666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0.16666666666666666</v>
      </c>
      <c r="BJ4" s="191">
        <v>0</v>
      </c>
      <c r="BK4" s="33">
        <v>0.33333333333333331</v>
      </c>
      <c r="BL4" s="33">
        <v>0</v>
      </c>
      <c r="BM4" s="33">
        <v>0</v>
      </c>
      <c r="BN4" s="33">
        <v>0</v>
      </c>
      <c r="BO4" s="191">
        <v>0</v>
      </c>
      <c r="BP4" s="33">
        <v>0</v>
      </c>
      <c r="BQ4" s="33">
        <v>0</v>
      </c>
      <c r="BR4" s="33">
        <v>0.33333333333333331</v>
      </c>
      <c r="BS4" s="191">
        <v>0</v>
      </c>
      <c r="BT4" s="31">
        <v>4.1666666666666664E-2</v>
      </c>
      <c r="BU4" s="31">
        <v>0</v>
      </c>
      <c r="BV4" s="31">
        <v>0</v>
      </c>
      <c r="BW4" s="31">
        <v>0</v>
      </c>
      <c r="BX4" s="31">
        <v>0</v>
      </c>
      <c r="BY4" s="31">
        <v>2.0833333333333332E-2</v>
      </c>
      <c r="BZ4" s="31">
        <v>0</v>
      </c>
      <c r="CA4" s="191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1.0416666666666666E-2</v>
      </c>
      <c r="CH4" s="33">
        <v>0</v>
      </c>
      <c r="CI4" s="191">
        <v>0</v>
      </c>
      <c r="CJ4" s="31">
        <v>3.125E-2</v>
      </c>
      <c r="CK4" s="31">
        <v>0</v>
      </c>
      <c r="CL4" s="31">
        <v>1.0416666666666666E-2</v>
      </c>
      <c r="CM4" s="31">
        <v>0</v>
      </c>
      <c r="CN4" s="31">
        <v>0</v>
      </c>
      <c r="CO4" s="31">
        <v>6.25E-2</v>
      </c>
      <c r="CP4" s="31">
        <v>0</v>
      </c>
      <c r="CQ4" s="191">
        <v>0</v>
      </c>
      <c r="CR4" s="33">
        <v>5.2083333333333329E-2</v>
      </c>
      <c r="CS4" s="33">
        <v>0</v>
      </c>
      <c r="CT4" s="33">
        <v>4.1666666666666664E-2</v>
      </c>
      <c r="CU4" s="33">
        <v>2.0833333333333332E-2</v>
      </c>
      <c r="CV4" s="33">
        <v>1.0416666666666666E-2</v>
      </c>
      <c r="CW4" s="191">
        <v>0</v>
      </c>
      <c r="CX4" s="31">
        <v>8.3333333333333329E-2</v>
      </c>
      <c r="CY4" s="33">
        <v>7.2916666666666657E-2</v>
      </c>
      <c r="CZ4" s="33">
        <v>3.125E-2</v>
      </c>
      <c r="DA4" s="33">
        <v>0</v>
      </c>
      <c r="DB4" s="33">
        <v>0</v>
      </c>
      <c r="DC4" s="33">
        <v>9.375E-2</v>
      </c>
      <c r="DD4" s="33">
        <v>0</v>
      </c>
      <c r="DE4" s="191">
        <v>0</v>
      </c>
      <c r="DF4" s="33">
        <v>0.11458333333333333</v>
      </c>
      <c r="DG4" s="33">
        <v>4.1666666666666664E-2</v>
      </c>
      <c r="DH4" s="33">
        <v>0</v>
      </c>
      <c r="DI4" s="33">
        <v>4.1666666666666664E-2</v>
      </c>
      <c r="DJ4" s="33">
        <v>1.0416666666666666E-2</v>
      </c>
      <c r="DK4" s="191"/>
    </row>
    <row r="5" spans="1:179" s="36" customFormat="1" ht="20.25" customHeight="1" x14ac:dyDescent="0.4">
      <c r="A5" s="29" t="s">
        <v>456</v>
      </c>
      <c r="B5" s="30"/>
      <c r="C5" s="145">
        <f>VLOOKUP($A5,Sample!$B$2:$F$29,4)</f>
        <v>0.31081320080648012</v>
      </c>
      <c r="D5" s="145">
        <f>VLOOKUP($A5,Sample!$B$2:$F$29,5)</f>
        <v>0.19590954019486165</v>
      </c>
      <c r="E5" s="138">
        <f>VLOOKUP($A5,Sample!$B$2:$F$29,2)</f>
        <v>26361</v>
      </c>
      <c r="F5" s="160">
        <f>E5*$K5</f>
        <v>153274.26804123711</v>
      </c>
      <c r="G5" s="30"/>
      <c r="H5" s="171">
        <f t="shared" ref="H5:I10" si="0">E5/SUM(E$4:E$10)</f>
        <v>0.31081320080648012</v>
      </c>
      <c r="I5" s="171">
        <f t="shared" si="0"/>
        <v>0.30609293189191317</v>
      </c>
      <c r="J5" s="30"/>
      <c r="K5" s="32">
        <v>5.8144329896907214</v>
      </c>
      <c r="L5" s="30"/>
      <c r="M5" s="33">
        <v>0.96907216494845361</v>
      </c>
      <c r="N5" s="33">
        <v>0.65979381443298968</v>
      </c>
      <c r="O5" s="33">
        <v>0.41237113402061853</v>
      </c>
      <c r="P5" s="33">
        <v>0.35051546391752575</v>
      </c>
      <c r="Q5" s="33">
        <v>0.12371134020618557</v>
      </c>
      <c r="R5" s="33">
        <v>5.1546391752577317E-2</v>
      </c>
      <c r="S5" s="33">
        <v>0</v>
      </c>
      <c r="T5" s="30"/>
      <c r="U5" s="33">
        <v>0.42268041237113402</v>
      </c>
      <c r="V5" s="33">
        <v>0</v>
      </c>
      <c r="W5" s="33">
        <v>0</v>
      </c>
      <c r="X5" s="33">
        <v>1.0309278350515464E-2</v>
      </c>
      <c r="Y5" s="33">
        <v>0</v>
      </c>
      <c r="Z5" s="33">
        <v>0</v>
      </c>
      <c r="AA5" s="33">
        <v>0.23711340206185566</v>
      </c>
      <c r="AB5" s="191">
        <v>0</v>
      </c>
      <c r="AC5" s="33">
        <v>1.6494845360824743E-2</v>
      </c>
      <c r="AD5" s="33">
        <v>0.32989690721649484</v>
      </c>
      <c r="AE5" s="33">
        <v>0.28041237113402062</v>
      </c>
      <c r="AF5" s="33">
        <v>3.2989690721649485E-2</v>
      </c>
      <c r="AG5" s="191">
        <v>0</v>
      </c>
      <c r="AH5" s="33">
        <v>0.65979381443298968</v>
      </c>
      <c r="AI5" s="33">
        <v>0</v>
      </c>
      <c r="AJ5" s="33">
        <v>0</v>
      </c>
      <c r="AK5" s="191"/>
      <c r="AL5" s="33">
        <v>0.22680412371134021</v>
      </c>
      <c r="AM5" s="33">
        <v>0.21649484536082472</v>
      </c>
      <c r="AN5" s="33">
        <v>0.22680412371134021</v>
      </c>
      <c r="AO5" s="33">
        <v>0.31958762886597936</v>
      </c>
      <c r="AP5" s="33">
        <v>0</v>
      </c>
      <c r="AQ5" s="33">
        <v>0.21649484536082472</v>
      </c>
      <c r="AR5" s="33">
        <v>0.43298969072164945</v>
      </c>
      <c r="AS5" s="191">
        <v>0</v>
      </c>
      <c r="AT5" s="33">
        <v>0.26804123711340205</v>
      </c>
      <c r="AU5" s="33">
        <v>0.60824742268041232</v>
      </c>
      <c r="AV5" s="33">
        <v>9.2783505154639179E-2</v>
      </c>
      <c r="AW5" s="33">
        <v>0</v>
      </c>
      <c r="AX5" s="191">
        <v>0</v>
      </c>
      <c r="AY5" s="33">
        <v>3.0927835051546389E-2</v>
      </c>
      <c r="AZ5" s="33">
        <v>0.46391752577319589</v>
      </c>
      <c r="BA5" s="33">
        <v>0.47422680412371132</v>
      </c>
      <c r="BB5" s="191"/>
      <c r="BC5" s="33">
        <v>0.14432989690721648</v>
      </c>
      <c r="BD5" s="33">
        <v>4.1237113402061855E-2</v>
      </c>
      <c r="BE5" s="33">
        <v>1.0309278350515464E-2</v>
      </c>
      <c r="BF5" s="33">
        <v>5.1546391752577317E-2</v>
      </c>
      <c r="BG5" s="33">
        <v>0</v>
      </c>
      <c r="BH5" s="33">
        <v>0</v>
      </c>
      <c r="BI5" s="33">
        <v>0.21649484536082475</v>
      </c>
      <c r="BJ5" s="191">
        <v>0</v>
      </c>
      <c r="BK5" s="33">
        <v>0.35051546391752575</v>
      </c>
      <c r="BL5" s="33">
        <v>3.0927835051546389E-2</v>
      </c>
      <c r="BM5" s="33">
        <v>3.0927835051546389E-2</v>
      </c>
      <c r="BN5" s="33">
        <v>0</v>
      </c>
      <c r="BO5" s="191">
        <v>0</v>
      </c>
      <c r="BP5" s="33">
        <v>3.0927835051546389E-2</v>
      </c>
      <c r="BQ5" s="33">
        <v>1.0309278350515464E-2</v>
      </c>
      <c r="BR5" s="33">
        <v>0.37113402061855671</v>
      </c>
      <c r="BS5" s="191"/>
      <c r="BT5" s="33">
        <v>1.0309278350515464E-2</v>
      </c>
      <c r="BU5" s="33">
        <v>0</v>
      </c>
      <c r="BV5" s="33">
        <v>0</v>
      </c>
      <c r="BW5" s="33">
        <v>0</v>
      </c>
      <c r="BX5" s="33">
        <v>0</v>
      </c>
      <c r="BY5" s="33">
        <v>4.1237113402061855E-2</v>
      </c>
      <c r="BZ5" s="33">
        <v>0</v>
      </c>
      <c r="CA5" s="191"/>
      <c r="CB5" s="35">
        <v>0</v>
      </c>
      <c r="CC5" s="35">
        <v>0</v>
      </c>
      <c r="CD5" s="35">
        <v>0</v>
      </c>
      <c r="CE5" s="35">
        <v>0</v>
      </c>
      <c r="CF5" s="35">
        <v>0</v>
      </c>
      <c r="CG5" s="35">
        <v>0</v>
      </c>
      <c r="CH5" s="35">
        <v>0</v>
      </c>
      <c r="CI5" s="191"/>
      <c r="CJ5" s="33">
        <v>3.0927835051546393E-2</v>
      </c>
      <c r="CK5" s="33">
        <v>2.0618556701030927E-2</v>
      </c>
      <c r="CL5" s="33">
        <v>1.0309278350515464E-2</v>
      </c>
      <c r="CM5" s="33">
        <v>1.0309278350515464E-2</v>
      </c>
      <c r="CN5" s="33">
        <v>0</v>
      </c>
      <c r="CO5" s="33">
        <v>0.1134020618556701</v>
      </c>
      <c r="CP5" s="33">
        <v>0</v>
      </c>
      <c r="CQ5" s="191">
        <v>0</v>
      </c>
      <c r="CR5" s="33">
        <v>7.2164948453608255E-2</v>
      </c>
      <c r="CS5" s="33">
        <v>2.0618556701030927E-2</v>
      </c>
      <c r="CT5" s="33">
        <v>9.2783505154639179E-2</v>
      </c>
      <c r="CU5" s="33">
        <v>0</v>
      </c>
      <c r="CV5" s="33">
        <v>2.0618556701030927E-2</v>
      </c>
      <c r="CW5" s="191"/>
      <c r="CX5" s="33">
        <v>0.22680412371134021</v>
      </c>
      <c r="CY5" s="33">
        <v>0.10309278350515463</v>
      </c>
      <c r="CZ5" s="33">
        <v>7.2164948453608241E-2</v>
      </c>
      <c r="DA5" s="33">
        <v>4.1237113402061855E-2</v>
      </c>
      <c r="DB5" s="33">
        <v>0</v>
      </c>
      <c r="DC5" s="33">
        <v>0.134020618556701</v>
      </c>
      <c r="DD5" s="33">
        <v>1.0309278350515464E-2</v>
      </c>
      <c r="DE5" s="191">
        <v>0</v>
      </c>
      <c r="DF5" s="33">
        <v>0.23711340206185566</v>
      </c>
      <c r="DG5" s="33">
        <v>0.1134020618556701</v>
      </c>
      <c r="DH5" s="33">
        <v>4.1237113402061855E-2</v>
      </c>
      <c r="DI5" s="33">
        <v>2.0618556701030927E-2</v>
      </c>
      <c r="DJ5" s="33">
        <v>0</v>
      </c>
      <c r="DK5" s="191"/>
    </row>
    <row r="6" spans="1:179" s="36" customFormat="1" ht="20.25" customHeight="1" x14ac:dyDescent="0.4">
      <c r="A6" s="29" t="s">
        <v>457</v>
      </c>
      <c r="B6" s="30"/>
      <c r="C6" s="145">
        <f>VLOOKUP($A6,Sample!$B$2:$F$29,4)</f>
        <v>0.23430370344168935</v>
      </c>
      <c r="D6" s="145">
        <f>VLOOKUP($A6,Sample!$B$2:$F$29,5)</f>
        <v>0.14768462435993668</v>
      </c>
      <c r="E6" s="138">
        <f>VLOOKUP($A6,Sample!$B$2:$F$29,2)</f>
        <v>19872</v>
      </c>
      <c r="F6" s="160">
        <f>E6*$K6</f>
        <v>125212.8932038835</v>
      </c>
      <c r="G6" s="30"/>
      <c r="H6" s="171">
        <f t="shared" si="0"/>
        <v>0.23430370344168935</v>
      </c>
      <c r="I6" s="171">
        <f t="shared" si="0"/>
        <v>0.25005359400009808</v>
      </c>
      <c r="J6" s="30"/>
      <c r="K6" s="32">
        <v>6.3009708737864081</v>
      </c>
      <c r="L6" s="30"/>
      <c r="M6" s="33">
        <v>0.94174757281553401</v>
      </c>
      <c r="N6" s="33">
        <v>0.6310679611650486</v>
      </c>
      <c r="O6" s="33">
        <v>0.50485436893203883</v>
      </c>
      <c r="P6" s="33">
        <v>0.40776699029126212</v>
      </c>
      <c r="Q6" s="33">
        <v>3.8834951456310676E-2</v>
      </c>
      <c r="R6" s="33">
        <v>6.7961165048543687E-2</v>
      </c>
      <c r="S6" s="33">
        <v>0</v>
      </c>
      <c r="T6" s="30"/>
      <c r="U6" s="33">
        <v>0.36893203883495151</v>
      </c>
      <c r="V6" s="33">
        <v>9.7087378640776708E-3</v>
      </c>
      <c r="W6" s="33">
        <v>0</v>
      </c>
      <c r="X6" s="33">
        <v>0</v>
      </c>
      <c r="Y6" s="33">
        <v>0</v>
      </c>
      <c r="Z6" s="33">
        <v>0</v>
      </c>
      <c r="AA6" s="33">
        <v>0.26213592233009714</v>
      </c>
      <c r="AB6" s="191">
        <v>0</v>
      </c>
      <c r="AC6" s="33">
        <v>3.321410321921308E-2</v>
      </c>
      <c r="AD6" s="33">
        <v>0.3155339805825243</v>
      </c>
      <c r="AE6" s="33">
        <v>0.26571282575370464</v>
      </c>
      <c r="AF6" s="33">
        <v>1.660705160960654E-2</v>
      </c>
      <c r="AG6" s="191">
        <v>0</v>
      </c>
      <c r="AH6" s="33">
        <v>0.59785385794583545</v>
      </c>
      <c r="AI6" s="33">
        <v>3.321410321921308E-2</v>
      </c>
      <c r="AJ6" s="33">
        <v>0</v>
      </c>
      <c r="AK6" s="191"/>
      <c r="AL6" s="33">
        <v>0.42718446601941751</v>
      </c>
      <c r="AM6" s="33">
        <v>0.33009708737864074</v>
      </c>
      <c r="AN6" s="33">
        <v>0.27184466019417475</v>
      </c>
      <c r="AO6" s="33">
        <v>0.20388349514563109</v>
      </c>
      <c r="AP6" s="33">
        <v>0</v>
      </c>
      <c r="AQ6" s="33">
        <v>0.33009708737864074</v>
      </c>
      <c r="AR6" s="33">
        <v>0.35922330097087379</v>
      </c>
      <c r="AS6" s="191">
        <v>0</v>
      </c>
      <c r="AT6" s="33">
        <v>0.48543689320388345</v>
      </c>
      <c r="AU6" s="33">
        <v>0.31067961165048547</v>
      </c>
      <c r="AV6" s="33">
        <v>0.14563106796116507</v>
      </c>
      <c r="AW6" s="33">
        <v>0</v>
      </c>
      <c r="AX6" s="191">
        <v>0</v>
      </c>
      <c r="AY6" s="33">
        <v>7.7669902912621366E-2</v>
      </c>
      <c r="AZ6" s="33">
        <v>0.27184466019417475</v>
      </c>
      <c r="BA6" s="33">
        <v>0.59223300970873782</v>
      </c>
      <c r="BB6" s="191"/>
      <c r="BC6" s="33">
        <v>0.23300970873786409</v>
      </c>
      <c r="BD6" s="33">
        <v>0</v>
      </c>
      <c r="BE6" s="33">
        <v>0</v>
      </c>
      <c r="BF6" s="33">
        <v>1.9417475728155342E-2</v>
      </c>
      <c r="BG6" s="33">
        <v>0</v>
      </c>
      <c r="BH6" s="33">
        <v>2.9126213592233011E-2</v>
      </c>
      <c r="BI6" s="33">
        <v>0.25242718446601942</v>
      </c>
      <c r="BJ6" s="191">
        <v>0</v>
      </c>
      <c r="BK6" s="33">
        <v>0.47572815533980584</v>
      </c>
      <c r="BL6" s="33">
        <v>0</v>
      </c>
      <c r="BM6" s="33">
        <v>0</v>
      </c>
      <c r="BN6" s="33">
        <v>2.9126213592233011E-2</v>
      </c>
      <c r="BO6" s="191">
        <v>0</v>
      </c>
      <c r="BP6" s="33">
        <v>4.8543689320388349E-2</v>
      </c>
      <c r="BQ6" s="33">
        <v>9.7087378640776708E-3</v>
      </c>
      <c r="BR6" s="33">
        <v>0.44660194174757278</v>
      </c>
      <c r="BS6" s="191"/>
      <c r="BT6" s="33">
        <v>9.7087378640776691E-3</v>
      </c>
      <c r="BU6" s="33">
        <v>0</v>
      </c>
      <c r="BV6" s="33">
        <v>0</v>
      </c>
      <c r="BW6" s="33">
        <v>0</v>
      </c>
      <c r="BX6" s="33">
        <v>0</v>
      </c>
      <c r="BY6" s="33">
        <v>9.7087378640776691E-3</v>
      </c>
      <c r="BZ6" s="33">
        <v>4.8543689320388349E-2</v>
      </c>
      <c r="CA6" s="191"/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191"/>
      <c r="CJ6" s="33">
        <v>0</v>
      </c>
      <c r="CK6" s="33">
        <v>2.9126213592233007E-2</v>
      </c>
      <c r="CL6" s="33">
        <v>9.7087378640776691E-3</v>
      </c>
      <c r="CM6" s="33">
        <v>0</v>
      </c>
      <c r="CN6" s="33">
        <v>0</v>
      </c>
      <c r="CO6" s="33">
        <v>9.7087378640776691E-3</v>
      </c>
      <c r="CP6" s="33">
        <v>0</v>
      </c>
      <c r="CQ6" s="191">
        <v>0</v>
      </c>
      <c r="CR6" s="33">
        <v>9.7087378640776691E-3</v>
      </c>
      <c r="CS6" s="33">
        <v>0</v>
      </c>
      <c r="CT6" s="33">
        <v>9.7087378640776691E-3</v>
      </c>
      <c r="CU6" s="33">
        <v>1.9417475728155338E-2</v>
      </c>
      <c r="CV6" s="33">
        <v>0</v>
      </c>
      <c r="CW6" s="191"/>
      <c r="CX6" s="33">
        <v>0.18349514563106795</v>
      </c>
      <c r="CY6" s="33">
        <v>0.16310679611650486</v>
      </c>
      <c r="CZ6" s="33">
        <v>5.0970873786407765E-2</v>
      </c>
      <c r="DA6" s="33">
        <v>5.0970873786407765E-2</v>
      </c>
      <c r="DB6" s="33">
        <v>0</v>
      </c>
      <c r="DC6" s="33">
        <v>0.14271844660194175</v>
      </c>
      <c r="DD6" s="33">
        <v>2.0388349514563107E-2</v>
      </c>
      <c r="DE6" s="191">
        <v>0</v>
      </c>
      <c r="DF6" s="33">
        <v>0.19368932038834949</v>
      </c>
      <c r="DG6" s="33">
        <v>0.16310679611650486</v>
      </c>
      <c r="DH6" s="33">
        <v>9.1747572815533973E-2</v>
      </c>
      <c r="DI6" s="33">
        <v>7.1359223300970873E-2</v>
      </c>
      <c r="DJ6" s="33">
        <v>4.0776699029126215E-2</v>
      </c>
      <c r="DK6" s="191"/>
    </row>
    <row r="7" spans="1:179" s="36" customFormat="1" ht="20.25" customHeight="1" x14ac:dyDescent="0.4">
      <c r="A7" s="29" t="s">
        <v>458</v>
      </c>
      <c r="B7" s="30"/>
      <c r="C7" s="145">
        <f>VLOOKUP($A7,Sample!$B$2:$F$29,4)</f>
        <v>6.3362927853041401E-2</v>
      </c>
      <c r="D7" s="145">
        <f>VLOOKUP($A7,Sample!$B$2:$F$29,5)</f>
        <v>3.9938464739850028E-2</v>
      </c>
      <c r="E7" s="138">
        <f>VLOOKUP($A7,Sample!$B$2:$F$29,2)</f>
        <v>5374</v>
      </c>
      <c r="F7" s="160">
        <f>E7*$K7</f>
        <v>28435.2427184466</v>
      </c>
      <c r="G7" s="30"/>
      <c r="H7" s="171">
        <f t="shared" si="0"/>
        <v>6.3362927853041401E-2</v>
      </c>
      <c r="I7" s="171">
        <f t="shared" si="0"/>
        <v>5.6785962340435425E-2</v>
      </c>
      <c r="J7" s="30"/>
      <c r="K7" s="32">
        <v>5.29126213592233</v>
      </c>
      <c r="L7" s="30"/>
      <c r="M7" s="33">
        <v>0.95145631067961167</v>
      </c>
      <c r="N7" s="33">
        <v>0.59223300970873782</v>
      </c>
      <c r="O7" s="33">
        <v>0.1941747572815534</v>
      </c>
      <c r="P7" s="33">
        <v>0.3300970873786408</v>
      </c>
      <c r="Q7" s="33">
        <v>0.20388349514563106</v>
      </c>
      <c r="R7" s="33">
        <v>1.9417475728155338E-2</v>
      </c>
      <c r="S7" s="33">
        <v>1.9417475728155338E-2</v>
      </c>
      <c r="T7" s="30"/>
      <c r="U7" s="33">
        <v>0.5145631067961165</v>
      </c>
      <c r="V7" s="33">
        <v>5.8252427184466014E-2</v>
      </c>
      <c r="W7" s="33">
        <v>1.9417475728155338E-2</v>
      </c>
      <c r="X7" s="33">
        <v>4.8543689320388342E-2</v>
      </c>
      <c r="Y7" s="33">
        <v>0</v>
      </c>
      <c r="Z7" s="33">
        <v>1.9417475728155338E-2</v>
      </c>
      <c r="AA7" s="33">
        <v>0</v>
      </c>
      <c r="AB7" s="191">
        <v>0</v>
      </c>
      <c r="AC7" s="33">
        <v>4.0843655841981921E-2</v>
      </c>
      <c r="AD7" s="33">
        <v>0.28590559089387346</v>
      </c>
      <c r="AE7" s="33">
        <v>0.16337462336792768</v>
      </c>
      <c r="AF7" s="33">
        <v>0.10210913960495481</v>
      </c>
      <c r="AG7" s="191">
        <v>0</v>
      </c>
      <c r="AH7" s="33">
        <v>0.51054569802477401</v>
      </c>
      <c r="AI7" s="33">
        <v>4.0843655841981921E-2</v>
      </c>
      <c r="AJ7" s="33">
        <v>4.0843655841981921E-2</v>
      </c>
      <c r="AK7" s="191"/>
      <c r="AL7" s="33">
        <v>0.51456310679611661</v>
      </c>
      <c r="AM7" s="33">
        <v>0.4854368932038835</v>
      </c>
      <c r="AN7" s="33">
        <v>0.28155339805825241</v>
      </c>
      <c r="AO7" s="33">
        <v>0.28155339805825241</v>
      </c>
      <c r="AP7" s="33">
        <v>0</v>
      </c>
      <c r="AQ7" s="33">
        <v>0.49514563106796122</v>
      </c>
      <c r="AR7" s="33">
        <v>0</v>
      </c>
      <c r="AS7" s="191">
        <v>0</v>
      </c>
      <c r="AT7" s="33">
        <v>0.31067961165048541</v>
      </c>
      <c r="AU7" s="33">
        <v>0.49514563106796122</v>
      </c>
      <c r="AV7" s="33">
        <v>0.13592233009708737</v>
      </c>
      <c r="AW7" s="33">
        <v>9.7087378640776691E-3</v>
      </c>
      <c r="AX7" s="191">
        <v>0</v>
      </c>
      <c r="AY7" s="33">
        <v>0.23300970873786409</v>
      </c>
      <c r="AZ7" s="33">
        <v>6.7961165048543687E-2</v>
      </c>
      <c r="BA7" s="33">
        <v>0.65048543689320393</v>
      </c>
      <c r="BB7" s="191"/>
      <c r="BC7" s="33">
        <v>0.18446601941747573</v>
      </c>
      <c r="BD7" s="33">
        <v>9.7087378640776708E-3</v>
      </c>
      <c r="BE7" s="33">
        <v>9.7087378640776708E-3</v>
      </c>
      <c r="BF7" s="33">
        <v>9.7087378640776708E-3</v>
      </c>
      <c r="BG7" s="33">
        <v>0</v>
      </c>
      <c r="BH7" s="33">
        <v>9.7087378640776708E-3</v>
      </c>
      <c r="BI7" s="33">
        <v>0</v>
      </c>
      <c r="BJ7" s="191">
        <v>0</v>
      </c>
      <c r="BK7" s="33">
        <v>0.18446601941747573</v>
      </c>
      <c r="BL7" s="33">
        <v>9.7087378640776708E-3</v>
      </c>
      <c r="BM7" s="33">
        <v>0</v>
      </c>
      <c r="BN7" s="33">
        <v>0</v>
      </c>
      <c r="BO7" s="191">
        <v>0</v>
      </c>
      <c r="BP7" s="33">
        <v>0</v>
      </c>
      <c r="BQ7" s="33">
        <v>9.7087378640776708E-3</v>
      </c>
      <c r="BR7" s="33">
        <v>0.18446601941747573</v>
      </c>
      <c r="BS7" s="191"/>
      <c r="BT7" s="33">
        <v>0</v>
      </c>
      <c r="BU7" s="33">
        <v>0</v>
      </c>
      <c r="BV7" s="33">
        <v>0</v>
      </c>
      <c r="BW7" s="33">
        <v>0</v>
      </c>
      <c r="BX7" s="33">
        <v>0</v>
      </c>
      <c r="BY7" s="33">
        <v>1.9417475728155338E-2</v>
      </c>
      <c r="BZ7" s="33">
        <v>0</v>
      </c>
      <c r="CA7" s="191"/>
      <c r="CB7" s="33">
        <v>0</v>
      </c>
      <c r="CC7" s="33">
        <v>9.7087378640776691E-3</v>
      </c>
      <c r="CD7" s="33">
        <v>0</v>
      </c>
      <c r="CE7" s="33">
        <v>0</v>
      </c>
      <c r="CF7" s="33">
        <v>0</v>
      </c>
      <c r="CG7" s="33">
        <v>9.7087378640776691E-3</v>
      </c>
      <c r="CH7" s="33">
        <v>0</v>
      </c>
      <c r="CI7" s="191"/>
      <c r="CJ7" s="33">
        <v>7.7669902912621352E-2</v>
      </c>
      <c r="CK7" s="33">
        <v>8.7378640776699018E-2</v>
      </c>
      <c r="CL7" s="33">
        <v>4.8543689320388342E-2</v>
      </c>
      <c r="CM7" s="33">
        <v>2.9126213592233007E-2</v>
      </c>
      <c r="CN7" s="33">
        <v>0</v>
      </c>
      <c r="CO7" s="33">
        <v>5.8252427184466014E-2</v>
      </c>
      <c r="CP7" s="33">
        <v>0</v>
      </c>
      <c r="CQ7" s="191">
        <v>0</v>
      </c>
      <c r="CR7" s="33">
        <v>0.18446601941747573</v>
      </c>
      <c r="CS7" s="33">
        <v>0.10679611650485438</v>
      </c>
      <c r="CT7" s="33">
        <v>9.7087378640776684E-2</v>
      </c>
      <c r="CU7" s="33">
        <v>4.8543689320388342E-2</v>
      </c>
      <c r="CV7" s="33">
        <v>2.9126213592233007E-2</v>
      </c>
      <c r="CW7" s="191"/>
      <c r="CX7" s="33">
        <v>0.1650485436893204</v>
      </c>
      <c r="CY7" s="33">
        <v>0.24271844660194178</v>
      </c>
      <c r="CZ7" s="33">
        <v>0.15533980582524273</v>
      </c>
      <c r="DA7" s="33">
        <v>0.11650485436893206</v>
      </c>
      <c r="DB7" s="33">
        <v>9.7087378640776708E-3</v>
      </c>
      <c r="DC7" s="33">
        <v>0.1650485436893204</v>
      </c>
      <c r="DD7" s="33">
        <v>0</v>
      </c>
      <c r="DE7" s="191">
        <v>0</v>
      </c>
      <c r="DF7" s="33">
        <v>0.25242718446601942</v>
      </c>
      <c r="DG7" s="33">
        <v>0.14563106796116504</v>
      </c>
      <c r="DH7" s="33">
        <v>0.20388349514563109</v>
      </c>
      <c r="DI7" s="33">
        <v>0.10679611650485438</v>
      </c>
      <c r="DJ7" s="33">
        <v>0.1650485436893204</v>
      </c>
      <c r="DK7" s="191"/>
    </row>
    <row r="8" spans="1:179" s="42" customFormat="1" ht="7.5" customHeight="1" x14ac:dyDescent="0.4">
      <c r="A8" s="37"/>
      <c r="B8" s="38"/>
      <c r="C8" s="159"/>
      <c r="D8" s="159"/>
      <c r="E8" s="139"/>
      <c r="F8" s="161"/>
      <c r="G8" s="38"/>
      <c r="H8" s="39"/>
      <c r="I8" s="39"/>
      <c r="J8" s="38"/>
      <c r="K8" s="40"/>
      <c r="L8" s="38"/>
      <c r="M8" s="30"/>
      <c r="N8" s="30"/>
      <c r="O8" s="30"/>
      <c r="P8" s="30"/>
      <c r="Q8" s="30"/>
      <c r="R8" s="30"/>
      <c r="S8" s="30"/>
      <c r="T8" s="38"/>
      <c r="U8" s="30"/>
      <c r="V8" s="30"/>
      <c r="W8" s="30"/>
      <c r="X8" s="30"/>
      <c r="Y8" s="30"/>
      <c r="Z8" s="30"/>
      <c r="AA8" s="30"/>
      <c r="AB8" s="193"/>
      <c r="AC8" s="30"/>
      <c r="AD8" s="30"/>
      <c r="AE8" s="30"/>
      <c r="AF8" s="30"/>
      <c r="AG8" s="193"/>
      <c r="AH8" s="30"/>
      <c r="AI8" s="30"/>
      <c r="AJ8" s="30"/>
      <c r="AK8" s="193"/>
      <c r="AL8" s="30"/>
      <c r="AM8" s="30"/>
      <c r="AN8" s="30"/>
      <c r="AO8" s="30"/>
      <c r="AP8" s="30"/>
      <c r="AQ8" s="30"/>
      <c r="AR8" s="30"/>
      <c r="AS8" s="193"/>
      <c r="AT8" s="30"/>
      <c r="AU8" s="30"/>
      <c r="AV8" s="30"/>
      <c r="AW8" s="30"/>
      <c r="AX8" s="193"/>
      <c r="AY8" s="30"/>
      <c r="AZ8" s="30"/>
      <c r="BA8" s="30"/>
      <c r="BB8" s="193"/>
      <c r="BC8" s="30"/>
      <c r="BD8" s="30"/>
      <c r="BE8" s="30"/>
      <c r="BF8" s="30"/>
      <c r="BG8" s="30"/>
      <c r="BH8" s="30"/>
      <c r="BI8" s="30"/>
      <c r="BJ8" s="193"/>
      <c r="BK8" s="30"/>
      <c r="BL8" s="30"/>
      <c r="BM8" s="30"/>
      <c r="BN8" s="30"/>
      <c r="BO8" s="193"/>
      <c r="BP8" s="30"/>
      <c r="BQ8" s="30"/>
      <c r="BR8" s="30"/>
      <c r="BS8" s="193"/>
      <c r="BT8" s="30"/>
      <c r="BU8" s="30"/>
      <c r="BV8" s="30"/>
      <c r="BW8" s="30"/>
      <c r="BX8" s="30"/>
      <c r="BY8" s="30"/>
      <c r="BZ8" s="30"/>
      <c r="CA8" s="193"/>
      <c r="CB8" s="30"/>
      <c r="CC8" s="30"/>
      <c r="CD8" s="30"/>
      <c r="CE8" s="30"/>
      <c r="CF8" s="30"/>
      <c r="CG8" s="30"/>
      <c r="CH8" s="30"/>
      <c r="CI8" s="193"/>
      <c r="CJ8" s="30"/>
      <c r="CK8" s="30"/>
      <c r="CL8" s="30"/>
      <c r="CM8" s="30"/>
      <c r="CN8" s="30"/>
      <c r="CO8" s="30"/>
      <c r="CP8" s="30"/>
      <c r="CQ8" s="193"/>
      <c r="CR8" s="30"/>
      <c r="CS8" s="30"/>
      <c r="CT8" s="30"/>
      <c r="CU8" s="30"/>
      <c r="CV8" s="30"/>
      <c r="CW8" s="193"/>
      <c r="CX8" s="30"/>
      <c r="CY8" s="30"/>
      <c r="CZ8" s="30"/>
      <c r="DA8" s="30"/>
      <c r="DB8" s="30"/>
      <c r="DC8" s="30"/>
      <c r="DD8" s="30"/>
      <c r="DE8" s="193"/>
      <c r="DF8" s="30"/>
      <c r="DG8" s="30"/>
      <c r="DH8" s="30"/>
      <c r="DI8" s="30"/>
      <c r="DJ8" s="30"/>
      <c r="DK8" s="193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</row>
    <row r="9" spans="1:179" s="36" customFormat="1" ht="20.25" customHeight="1" x14ac:dyDescent="0.4">
      <c r="A9" s="29" t="s">
        <v>113</v>
      </c>
      <c r="B9" s="30"/>
      <c r="C9" s="145">
        <f>VLOOKUP($A9,Sample!$B$2:$F$29,4)</f>
        <v>7.7488120924858211E-2</v>
      </c>
      <c r="D9" s="145">
        <f>VLOOKUP($A9,Sample!$B$2:$F$29,5)</f>
        <v>4.8841754795365531E-2</v>
      </c>
      <c r="E9" s="138">
        <f>VLOOKUP($A9,Sample!$B$2:$F$29,2)</f>
        <v>6572</v>
      </c>
      <c r="F9" s="160">
        <f>E9*$K9</f>
        <v>42047.387755102041</v>
      </c>
      <c r="G9" s="30"/>
      <c r="H9" s="171">
        <f t="shared" si="0"/>
        <v>7.7488120924858211E-2</v>
      </c>
      <c r="I9" s="171">
        <f t="shared" si="0"/>
        <v>8.3969790629779037E-2</v>
      </c>
      <c r="J9" s="30"/>
      <c r="K9" s="32">
        <v>6.3979591836734695</v>
      </c>
      <c r="L9" s="30"/>
      <c r="M9" s="33">
        <v>0.94897959183673475</v>
      </c>
      <c r="N9" s="33">
        <v>0.48979591836734693</v>
      </c>
      <c r="O9" s="33">
        <v>0.18367346938775511</v>
      </c>
      <c r="P9" s="33">
        <v>0.43877551020408162</v>
      </c>
      <c r="Q9" s="33">
        <v>0.35714285714285715</v>
      </c>
      <c r="R9" s="33">
        <v>1.020408163265306E-2</v>
      </c>
      <c r="S9" s="33">
        <v>2.0408163265306121E-2</v>
      </c>
      <c r="T9" s="30"/>
      <c r="U9" s="33">
        <v>0.43877551020408162</v>
      </c>
      <c r="V9" s="33">
        <v>0</v>
      </c>
      <c r="W9" s="33">
        <v>4.0816326530612242E-2</v>
      </c>
      <c r="X9" s="33">
        <v>1.020408163265306E-2</v>
      </c>
      <c r="Y9" s="33">
        <v>0</v>
      </c>
      <c r="Z9" s="33">
        <v>7.1428571428571425E-2</v>
      </c>
      <c r="AA9" s="33">
        <v>1.020408163265306E-2</v>
      </c>
      <c r="AB9" s="191">
        <v>0</v>
      </c>
      <c r="AC9" s="33">
        <v>0.12698412698412698</v>
      </c>
      <c r="AD9" s="33">
        <v>0.16326530612244897</v>
      </c>
      <c r="AE9" s="33">
        <v>0.16326530612244897</v>
      </c>
      <c r="AF9" s="33">
        <v>3.6281179138321989E-2</v>
      </c>
      <c r="AG9" s="191">
        <v>0</v>
      </c>
      <c r="AH9" s="33">
        <v>0.47165532879818589</v>
      </c>
      <c r="AI9" s="33">
        <v>0</v>
      </c>
      <c r="AJ9" s="33">
        <v>1.8140589569160995E-2</v>
      </c>
      <c r="AK9" s="191"/>
      <c r="AL9" s="33">
        <v>0.68367346938775519</v>
      </c>
      <c r="AM9" s="33">
        <v>0.38775510204081637</v>
      </c>
      <c r="AN9" s="33">
        <v>0.19387755102040818</v>
      </c>
      <c r="AO9" s="33">
        <v>0.18367346938775511</v>
      </c>
      <c r="AP9" s="33">
        <v>0</v>
      </c>
      <c r="AQ9" s="33">
        <v>0.44897959183673475</v>
      </c>
      <c r="AR9" s="33">
        <v>1.0204081632653062E-2</v>
      </c>
      <c r="AS9" s="191">
        <v>0</v>
      </c>
      <c r="AT9" s="33">
        <v>0.5</v>
      </c>
      <c r="AU9" s="33">
        <v>0.36734693877551022</v>
      </c>
      <c r="AV9" s="33">
        <v>5.1020408163265307E-2</v>
      </c>
      <c r="AW9" s="33">
        <v>3.0612244897959183E-2</v>
      </c>
      <c r="AX9" s="191">
        <v>0</v>
      </c>
      <c r="AY9" s="33">
        <v>0.22448979591836737</v>
      </c>
      <c r="AZ9" s="33">
        <v>2.0408163265306124E-2</v>
      </c>
      <c r="BA9" s="33">
        <v>0.70408163265306123</v>
      </c>
      <c r="BB9" s="191"/>
      <c r="BC9" s="33">
        <v>0.16326530612244897</v>
      </c>
      <c r="BD9" s="33">
        <v>1.020408163265306E-2</v>
      </c>
      <c r="BE9" s="33">
        <v>0</v>
      </c>
      <c r="BF9" s="33">
        <v>0</v>
      </c>
      <c r="BG9" s="33">
        <v>0</v>
      </c>
      <c r="BH9" s="33">
        <v>1.020408163265306E-2</v>
      </c>
      <c r="BI9" s="33">
        <v>0</v>
      </c>
      <c r="BJ9" s="191">
        <v>0</v>
      </c>
      <c r="BK9" s="33">
        <v>0.18367346938775511</v>
      </c>
      <c r="BL9" s="33">
        <v>0</v>
      </c>
      <c r="BM9" s="33">
        <v>0</v>
      </c>
      <c r="BN9" s="33">
        <v>0</v>
      </c>
      <c r="BO9" s="191">
        <v>0</v>
      </c>
      <c r="BP9" s="33">
        <v>2.0408163265306121E-2</v>
      </c>
      <c r="BQ9" s="33">
        <v>0</v>
      </c>
      <c r="BR9" s="33">
        <v>0.16326530612244897</v>
      </c>
      <c r="BS9" s="191"/>
      <c r="BT9" s="33">
        <v>0</v>
      </c>
      <c r="BU9" s="33">
        <v>0</v>
      </c>
      <c r="BV9" s="33">
        <v>0</v>
      </c>
      <c r="BW9" s="33">
        <v>0</v>
      </c>
      <c r="BX9" s="33">
        <v>0</v>
      </c>
      <c r="BY9" s="33">
        <v>1.020408163265306E-2</v>
      </c>
      <c r="BZ9" s="33">
        <v>0</v>
      </c>
      <c r="CA9" s="191"/>
      <c r="CB9" s="33">
        <v>0</v>
      </c>
      <c r="CC9" s="33">
        <v>0</v>
      </c>
      <c r="CD9" s="33">
        <v>0</v>
      </c>
      <c r="CE9" s="33">
        <v>0</v>
      </c>
      <c r="CF9" s="33">
        <v>0</v>
      </c>
      <c r="CG9" s="33">
        <v>2.0408163265306121E-2</v>
      </c>
      <c r="CH9" s="33">
        <v>0</v>
      </c>
      <c r="CI9" s="191"/>
      <c r="CJ9" s="33">
        <v>0.17346938775510204</v>
      </c>
      <c r="CK9" s="33">
        <v>0.15306122448979592</v>
      </c>
      <c r="CL9" s="33">
        <v>1.020408163265306E-2</v>
      </c>
      <c r="CM9" s="33">
        <v>0</v>
      </c>
      <c r="CN9" s="33">
        <v>0</v>
      </c>
      <c r="CO9" s="33">
        <v>0.19387755102040816</v>
      </c>
      <c r="CP9" s="33">
        <v>0</v>
      </c>
      <c r="CQ9" s="191">
        <v>0</v>
      </c>
      <c r="CR9" s="33">
        <v>0.34693877551020408</v>
      </c>
      <c r="CS9" s="33">
        <v>8.1632653061224483E-2</v>
      </c>
      <c r="CT9" s="33">
        <v>3.0612244897959183E-2</v>
      </c>
      <c r="CU9" s="33">
        <v>1.020408163265306E-2</v>
      </c>
      <c r="CV9" s="33">
        <v>4.0816326530612242E-2</v>
      </c>
      <c r="CW9" s="191"/>
      <c r="CX9" s="33">
        <v>0.20408163265306123</v>
      </c>
      <c r="CY9" s="33">
        <v>0.31632653061224486</v>
      </c>
      <c r="CZ9" s="33">
        <v>0.10204081632653061</v>
      </c>
      <c r="DA9" s="33">
        <v>9.1836734693877556E-2</v>
      </c>
      <c r="DB9" s="33">
        <v>0</v>
      </c>
      <c r="DC9" s="33">
        <v>0.14285714285714288</v>
      </c>
      <c r="DD9" s="33">
        <v>2.0408163265306121E-2</v>
      </c>
      <c r="DE9" s="191">
        <v>0</v>
      </c>
      <c r="DF9" s="33">
        <v>0.35714285714285715</v>
      </c>
      <c r="DG9" s="33">
        <v>7.1428571428571438E-2</v>
      </c>
      <c r="DH9" s="33">
        <v>0.22448979591836735</v>
      </c>
      <c r="DI9" s="33">
        <v>0.11224489795918367</v>
      </c>
      <c r="DJ9" s="33">
        <v>0.14285714285714288</v>
      </c>
      <c r="DK9" s="191"/>
    </row>
    <row r="10" spans="1:179" s="36" customFormat="1" ht="20.25" customHeight="1" x14ac:dyDescent="0.4">
      <c r="A10" s="29" t="s">
        <v>108</v>
      </c>
      <c r="B10" s="30"/>
      <c r="C10" s="145">
        <f>VLOOKUP($A10,Sample!$B$2:$F$29,4)</f>
        <v>0.10819096129131148</v>
      </c>
      <c r="D10" s="145">
        <f>VLOOKUP($A10,Sample!$B$2:$F$29,5)</f>
        <v>6.8194148204849994E-2</v>
      </c>
      <c r="E10" s="138">
        <f>VLOOKUP($A10,Sample!$B$2:$F$29,2)</f>
        <v>9176</v>
      </c>
      <c r="F10" s="160">
        <f>E10*$K10</f>
        <v>53027.621052631577</v>
      </c>
      <c r="G10" s="30"/>
      <c r="H10" s="171">
        <f t="shared" si="0"/>
        <v>0.10819096129131148</v>
      </c>
      <c r="I10" s="171">
        <f t="shared" si="0"/>
        <v>0.10589761873719356</v>
      </c>
      <c r="J10" s="30"/>
      <c r="K10" s="32">
        <v>5.7789473684210524</v>
      </c>
      <c r="L10" s="30"/>
      <c r="M10" s="33">
        <v>0.98947368421052628</v>
      </c>
      <c r="N10" s="33">
        <v>0.71578947368421053</v>
      </c>
      <c r="O10" s="33">
        <v>0.22105263157894736</v>
      </c>
      <c r="P10" s="33">
        <v>0.49473684210526314</v>
      </c>
      <c r="Q10" s="33">
        <v>0.10526315789473684</v>
      </c>
      <c r="R10" s="33">
        <v>1.0526315789473684E-2</v>
      </c>
      <c r="S10" s="33">
        <v>1.0526315789473684E-2</v>
      </c>
      <c r="T10" s="30"/>
      <c r="U10" s="33">
        <v>0.67368421052631577</v>
      </c>
      <c r="V10" s="33">
        <v>0</v>
      </c>
      <c r="W10" s="33">
        <v>0</v>
      </c>
      <c r="X10" s="33">
        <v>3.1578947368421054E-2</v>
      </c>
      <c r="Y10" s="33">
        <v>0</v>
      </c>
      <c r="Z10" s="33">
        <v>0</v>
      </c>
      <c r="AA10" s="33">
        <v>6.3157894736842107E-2</v>
      </c>
      <c r="AB10" s="191">
        <v>0</v>
      </c>
      <c r="AC10" s="33">
        <v>3.4085213032581455E-2</v>
      </c>
      <c r="AD10" s="33">
        <v>0.27268170426065164</v>
      </c>
      <c r="AE10" s="33">
        <v>0.34085213032581452</v>
      </c>
      <c r="AF10" s="33">
        <v>6.8170426065162909E-2</v>
      </c>
      <c r="AG10" s="191">
        <v>0</v>
      </c>
      <c r="AH10" s="33">
        <v>0.69874686716791978</v>
      </c>
      <c r="AI10" s="33">
        <v>1.7042606516290727E-2</v>
      </c>
      <c r="AJ10" s="33">
        <v>0</v>
      </c>
      <c r="AK10" s="191"/>
      <c r="AL10" s="33">
        <v>0.41052631578947368</v>
      </c>
      <c r="AM10" s="33">
        <v>0.19999999999999998</v>
      </c>
      <c r="AN10" s="33">
        <v>0.41052631578947368</v>
      </c>
      <c r="AO10" s="33">
        <v>0.63157894736842102</v>
      </c>
      <c r="AP10" s="33">
        <v>1.0526315789473684E-2</v>
      </c>
      <c r="AQ10" s="33">
        <v>0.33684210526315789</v>
      </c>
      <c r="AR10" s="33">
        <v>0.19999999999999998</v>
      </c>
      <c r="AS10" s="191">
        <v>0</v>
      </c>
      <c r="AT10" s="33">
        <v>0.22105263157894736</v>
      </c>
      <c r="AU10" s="33">
        <v>0.66315789473684206</v>
      </c>
      <c r="AV10" s="33">
        <v>0.10526315789473684</v>
      </c>
      <c r="AW10" s="33">
        <v>0</v>
      </c>
      <c r="AX10" s="191">
        <v>0</v>
      </c>
      <c r="AY10" s="33">
        <v>3.1578947368421047E-2</v>
      </c>
      <c r="AZ10" s="33">
        <v>7.3684210526315783E-2</v>
      </c>
      <c r="BA10" s="33">
        <v>0.88421052631578945</v>
      </c>
      <c r="BB10" s="191"/>
      <c r="BC10" s="33">
        <v>0.16842105263157894</v>
      </c>
      <c r="BD10" s="33">
        <v>0</v>
      </c>
      <c r="BE10" s="33">
        <v>0</v>
      </c>
      <c r="BF10" s="33">
        <v>0</v>
      </c>
      <c r="BG10" s="33">
        <v>0</v>
      </c>
      <c r="BH10" s="33">
        <v>1.0526315789473684E-2</v>
      </c>
      <c r="BI10" s="33">
        <v>4.2105263157894736E-2</v>
      </c>
      <c r="BJ10" s="191">
        <v>0</v>
      </c>
      <c r="BK10" s="33">
        <v>0.22105263157894736</v>
      </c>
      <c r="BL10" s="33">
        <v>0</v>
      </c>
      <c r="BM10" s="33">
        <v>0</v>
      </c>
      <c r="BN10" s="33">
        <v>0</v>
      </c>
      <c r="BO10" s="191">
        <v>0</v>
      </c>
      <c r="BP10" s="33">
        <v>0</v>
      </c>
      <c r="BQ10" s="33">
        <v>0</v>
      </c>
      <c r="BR10" s="33">
        <v>0.22105263157894736</v>
      </c>
      <c r="BS10" s="191"/>
      <c r="BT10" s="33">
        <v>0</v>
      </c>
      <c r="BU10" s="33">
        <v>0</v>
      </c>
      <c r="BV10" s="33">
        <v>0</v>
      </c>
      <c r="BW10" s="33">
        <v>0</v>
      </c>
      <c r="BX10" s="33">
        <v>0</v>
      </c>
      <c r="BY10" s="33">
        <v>1.0526315789473684E-2</v>
      </c>
      <c r="BZ10" s="33">
        <v>0</v>
      </c>
      <c r="CA10" s="191"/>
      <c r="CB10" s="33">
        <v>0</v>
      </c>
      <c r="CC10" s="33">
        <v>0</v>
      </c>
      <c r="CD10" s="33">
        <v>0</v>
      </c>
      <c r="CE10" s="33">
        <v>0</v>
      </c>
      <c r="CF10" s="33">
        <v>0</v>
      </c>
      <c r="CG10" s="33">
        <v>1.0526315789473684E-2</v>
      </c>
      <c r="CH10" s="33">
        <v>0</v>
      </c>
      <c r="CI10" s="191"/>
      <c r="CJ10" s="33">
        <v>0.10526315789473684</v>
      </c>
      <c r="CK10" s="33">
        <v>4.2105263157894736E-2</v>
      </c>
      <c r="CL10" s="33">
        <v>1.0526315789473684E-2</v>
      </c>
      <c r="CM10" s="33">
        <v>5.2631578947368418E-2</v>
      </c>
      <c r="CN10" s="33">
        <v>0</v>
      </c>
      <c r="CO10" s="33">
        <v>9.4736842105263161E-2</v>
      </c>
      <c r="CP10" s="33">
        <v>0</v>
      </c>
      <c r="CQ10" s="191">
        <v>0</v>
      </c>
      <c r="CR10" s="33">
        <v>9.4736842105263161E-2</v>
      </c>
      <c r="CS10" s="33">
        <v>0</v>
      </c>
      <c r="CT10" s="33">
        <v>0</v>
      </c>
      <c r="CU10" s="33">
        <v>2.1052631578947368E-2</v>
      </c>
      <c r="CV10" s="33">
        <v>6.3157894736842093E-2</v>
      </c>
      <c r="CW10" s="191"/>
      <c r="CX10" s="33">
        <v>0.35789473684210527</v>
      </c>
      <c r="CY10" s="33">
        <v>0.1368421052631579</v>
      </c>
      <c r="CZ10" s="33">
        <v>0.10526315789473684</v>
      </c>
      <c r="DA10" s="33">
        <v>0.11578947368421053</v>
      </c>
      <c r="DB10" s="33">
        <v>0</v>
      </c>
      <c r="DC10" s="33">
        <v>0.15789473684210525</v>
      </c>
      <c r="DD10" s="33">
        <v>6.3157894736842093E-2</v>
      </c>
      <c r="DE10" s="191">
        <v>0</v>
      </c>
      <c r="DF10" s="33">
        <v>0.24210526315789471</v>
      </c>
      <c r="DG10" s="33">
        <v>0.25263157894736837</v>
      </c>
      <c r="DH10" s="33">
        <v>0.15789473684210525</v>
      </c>
      <c r="DI10" s="33">
        <v>0.11578947368421053</v>
      </c>
      <c r="DJ10" s="33">
        <v>0.11578947368421053</v>
      </c>
      <c r="DK10" s="191"/>
    </row>
    <row r="11" spans="1:179" s="42" customFormat="1" ht="7.5" customHeight="1" x14ac:dyDescent="0.4">
      <c r="A11" s="37"/>
      <c r="B11" s="38"/>
      <c r="C11" s="159"/>
      <c r="D11" s="159"/>
      <c r="E11" s="139"/>
      <c r="F11" s="161"/>
      <c r="G11" s="38"/>
      <c r="H11" s="39"/>
      <c r="I11" s="39"/>
      <c r="J11" s="38"/>
      <c r="K11" s="40"/>
      <c r="L11" s="38"/>
      <c r="M11" s="30"/>
      <c r="N11" s="30"/>
      <c r="O11" s="30"/>
      <c r="P11" s="30"/>
      <c r="Q11" s="30"/>
      <c r="R11" s="30"/>
      <c r="S11" s="30"/>
      <c r="T11" s="38"/>
      <c r="U11" s="30"/>
      <c r="V11" s="30"/>
      <c r="W11" s="30"/>
      <c r="X11" s="30"/>
      <c r="Y11" s="30"/>
      <c r="Z11" s="30"/>
      <c r="AA11" s="30"/>
      <c r="AB11" s="193"/>
      <c r="AC11" s="30"/>
      <c r="AD11" s="30"/>
      <c r="AE11" s="30"/>
      <c r="AF11" s="30"/>
      <c r="AG11" s="193"/>
      <c r="AH11" s="30"/>
      <c r="AI11" s="30"/>
      <c r="AJ11" s="30"/>
      <c r="AK11" s="193"/>
      <c r="AL11" s="30"/>
      <c r="AM11" s="30"/>
      <c r="AN11" s="30"/>
      <c r="AO11" s="30"/>
      <c r="AP11" s="30"/>
      <c r="AQ11" s="30"/>
      <c r="AR11" s="30"/>
      <c r="AS11" s="193"/>
      <c r="AT11" s="30"/>
      <c r="AU11" s="30"/>
      <c r="AV11" s="30"/>
      <c r="AW11" s="30"/>
      <c r="AX11" s="193"/>
      <c r="AY11" s="30"/>
      <c r="AZ11" s="30"/>
      <c r="BA11" s="30"/>
      <c r="BB11" s="193"/>
      <c r="BC11" s="30"/>
      <c r="BD11" s="30"/>
      <c r="BE11" s="30"/>
      <c r="BF11" s="30"/>
      <c r="BG11" s="30"/>
      <c r="BH11" s="30"/>
      <c r="BI11" s="30"/>
      <c r="BJ11" s="193"/>
      <c r="BK11" s="30"/>
      <c r="BL11" s="30"/>
      <c r="BM11" s="30"/>
      <c r="BN11" s="30"/>
      <c r="BO11" s="193"/>
      <c r="BP11" s="30"/>
      <c r="BQ11" s="30"/>
      <c r="BR11" s="30"/>
      <c r="BS11" s="193"/>
      <c r="BT11" s="30"/>
      <c r="BU11" s="30"/>
      <c r="BV11" s="30"/>
      <c r="BW11" s="30"/>
      <c r="BX11" s="30"/>
      <c r="BY11" s="30"/>
      <c r="BZ11" s="30"/>
      <c r="CA11" s="193"/>
      <c r="CB11" s="30"/>
      <c r="CC11" s="30"/>
      <c r="CD11" s="30"/>
      <c r="CE11" s="30"/>
      <c r="CF11" s="30"/>
      <c r="CG11" s="30"/>
      <c r="CH11" s="30"/>
      <c r="CI11" s="193"/>
      <c r="CJ11" s="30"/>
      <c r="CK11" s="30"/>
      <c r="CL11" s="30"/>
      <c r="CM11" s="30"/>
      <c r="CN11" s="30"/>
      <c r="CO11" s="30"/>
      <c r="CP11" s="30"/>
      <c r="CQ11" s="193"/>
      <c r="CR11" s="30"/>
      <c r="CS11" s="30"/>
      <c r="CT11" s="30"/>
      <c r="CU11" s="30"/>
      <c r="CV11" s="30"/>
      <c r="CW11" s="193"/>
      <c r="CX11" s="30"/>
      <c r="CY11" s="30"/>
      <c r="CZ11" s="30"/>
      <c r="DA11" s="30"/>
      <c r="DB11" s="30"/>
      <c r="DC11" s="30"/>
      <c r="DD11" s="30"/>
      <c r="DE11" s="193"/>
      <c r="DF11" s="30"/>
      <c r="DG11" s="30"/>
      <c r="DH11" s="30"/>
      <c r="DI11" s="30"/>
      <c r="DJ11" s="30"/>
      <c r="DK11" s="193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</row>
    <row r="12" spans="1:179" s="36" customFormat="1" ht="20.25" customHeight="1" x14ac:dyDescent="0.4">
      <c r="A12" s="29" t="s">
        <v>459</v>
      </c>
      <c r="B12" s="30"/>
      <c r="C12" s="145">
        <f>VLOOKUP($A12,Sample!$B$2:$F$29,4)</f>
        <v>0.59415092246829593</v>
      </c>
      <c r="D12" s="145">
        <f>VLOOKUP($A12,Sample!$B$2:$F$29,5)</f>
        <v>0.11942894089493672</v>
      </c>
      <c r="E12" s="138">
        <f>VLOOKUP($A12,Sample!$B$2:$F$29,2)</f>
        <v>16070</v>
      </c>
      <c r="F12" s="160">
        <f>E12*$K12</f>
        <v>71980.208333333343</v>
      </c>
      <c r="G12" s="30"/>
      <c r="H12" s="31">
        <f>E12/SUM(E$12:E$15)</f>
        <v>0.59415092246829593</v>
      </c>
      <c r="I12" s="31">
        <f>F12/SUM(F$12:F$15)</f>
        <v>0.55823537871297779</v>
      </c>
      <c r="J12" s="30"/>
      <c r="K12" s="32">
        <v>4.479166666666667</v>
      </c>
      <c r="L12" s="30"/>
      <c r="M12" s="33">
        <v>0.72916666666666663</v>
      </c>
      <c r="N12" s="33">
        <v>0.73958333333333337</v>
      </c>
      <c r="O12" s="33">
        <v>0.29166666666666669</v>
      </c>
      <c r="P12" s="33">
        <v>0.125</v>
      </c>
      <c r="Q12" s="33">
        <v>1.0416666666666666E-2</v>
      </c>
      <c r="R12" s="33">
        <v>2.0833333333333332E-2</v>
      </c>
      <c r="S12" s="33">
        <v>0</v>
      </c>
      <c r="T12" s="30"/>
      <c r="U12" s="33">
        <v>0.55208333333333337</v>
      </c>
      <c r="V12" s="33">
        <v>3.125E-2</v>
      </c>
      <c r="W12" s="33">
        <v>1.0416666666666668E-2</v>
      </c>
      <c r="X12" s="33">
        <v>0</v>
      </c>
      <c r="Y12" s="33">
        <v>0</v>
      </c>
      <c r="Z12" s="33">
        <v>3.125E-2</v>
      </c>
      <c r="AA12" s="33">
        <v>0.17708333333333334</v>
      </c>
      <c r="AB12" s="191">
        <v>0</v>
      </c>
      <c r="AC12" s="33">
        <v>0.18489583333333334</v>
      </c>
      <c r="AD12" s="33">
        <v>0.21571180555555558</v>
      </c>
      <c r="AE12" s="33">
        <v>0.18489583333333334</v>
      </c>
      <c r="AF12" s="33">
        <v>0.15407986111111113</v>
      </c>
      <c r="AG12" s="191">
        <v>0</v>
      </c>
      <c r="AH12" s="33">
        <v>0.61631944444444453</v>
      </c>
      <c r="AI12" s="33">
        <v>6.1631944444444448E-2</v>
      </c>
      <c r="AJ12" s="33">
        <v>6.1631944444444448E-2</v>
      </c>
      <c r="AK12" s="191"/>
      <c r="AL12" s="33">
        <v>5.2083333333333329E-2</v>
      </c>
      <c r="AM12" s="33">
        <v>0.26041666666666669</v>
      </c>
      <c r="AN12" s="33">
        <v>0.22916666666666666</v>
      </c>
      <c r="AO12" s="33">
        <v>0.35416666666666663</v>
      </c>
      <c r="AP12" s="33">
        <v>1.0416666666666666E-2</v>
      </c>
      <c r="AQ12" s="33">
        <v>0.15624999999999997</v>
      </c>
      <c r="AR12" s="33">
        <v>0.16666666666666666</v>
      </c>
      <c r="AS12" s="191">
        <v>0</v>
      </c>
      <c r="AT12" s="33">
        <v>0.32291666666666663</v>
      </c>
      <c r="AU12" s="33">
        <v>0.26041666666666669</v>
      </c>
      <c r="AV12" s="33">
        <v>0.125</v>
      </c>
      <c r="AW12" s="33">
        <v>2.0833333333333332E-2</v>
      </c>
      <c r="AX12" s="191">
        <v>0</v>
      </c>
      <c r="AY12" s="33">
        <v>0.21874999999999997</v>
      </c>
      <c r="AZ12" s="33">
        <v>0.14583333333333334</v>
      </c>
      <c r="BA12" s="33">
        <v>0.36458333333333331</v>
      </c>
      <c r="BB12" s="191"/>
      <c r="BC12" s="33">
        <v>6.25E-2</v>
      </c>
      <c r="BD12" s="33">
        <v>2.0833333333333332E-2</v>
      </c>
      <c r="BE12" s="33">
        <v>1.0416666666666666E-2</v>
      </c>
      <c r="BF12" s="33">
        <v>0.11458333333333334</v>
      </c>
      <c r="BG12" s="33">
        <v>2.0833333333333332E-2</v>
      </c>
      <c r="BH12" s="33">
        <v>6.25E-2</v>
      </c>
      <c r="BI12" s="33">
        <v>6.25E-2</v>
      </c>
      <c r="BJ12" s="191">
        <v>0</v>
      </c>
      <c r="BK12" s="33">
        <v>0.14583333333333334</v>
      </c>
      <c r="BL12" s="33">
        <v>8.3333333333333329E-2</v>
      </c>
      <c r="BM12" s="33">
        <v>5.2083333333333336E-2</v>
      </c>
      <c r="BN12" s="33">
        <v>1.0416666666666666E-2</v>
      </c>
      <c r="BO12" s="191">
        <v>0</v>
      </c>
      <c r="BP12" s="33">
        <v>0</v>
      </c>
      <c r="BQ12" s="33">
        <v>1.0416666666666666E-2</v>
      </c>
      <c r="BR12" s="33">
        <v>0.28125</v>
      </c>
      <c r="BS12" s="191"/>
      <c r="BT12" s="33">
        <v>0</v>
      </c>
      <c r="BU12" s="33">
        <v>0</v>
      </c>
      <c r="BV12" s="33">
        <v>0</v>
      </c>
      <c r="BW12" s="33">
        <v>1.0416666666666666E-2</v>
      </c>
      <c r="BX12" s="33">
        <v>0</v>
      </c>
      <c r="BY12" s="33">
        <v>0</v>
      </c>
      <c r="BZ12" s="33">
        <v>1.0416666666666666E-2</v>
      </c>
      <c r="CA12" s="191"/>
      <c r="CB12" s="35">
        <v>0</v>
      </c>
      <c r="CC12" s="35">
        <v>0</v>
      </c>
      <c r="CD12" s="35">
        <v>0</v>
      </c>
      <c r="CE12" s="35">
        <v>0</v>
      </c>
      <c r="CF12" s="35">
        <v>0</v>
      </c>
      <c r="CG12" s="35">
        <v>0</v>
      </c>
      <c r="CH12" s="35">
        <v>0</v>
      </c>
      <c r="CI12" s="191"/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1.0416666666666666E-2</v>
      </c>
      <c r="CQ12" s="191">
        <v>0</v>
      </c>
      <c r="CR12" s="33">
        <v>0</v>
      </c>
      <c r="CS12" s="33">
        <v>0</v>
      </c>
      <c r="CT12" s="33">
        <v>0</v>
      </c>
      <c r="CU12" s="33">
        <v>1.0416666666666666E-2</v>
      </c>
      <c r="CV12" s="33">
        <v>0</v>
      </c>
      <c r="CW12" s="191"/>
      <c r="CX12" s="33">
        <v>0</v>
      </c>
      <c r="CY12" s="33">
        <v>0</v>
      </c>
      <c r="CZ12" s="33">
        <v>3.4090909090909088E-2</v>
      </c>
      <c r="DA12" s="33">
        <v>1.1363636363636364E-2</v>
      </c>
      <c r="DB12" s="33">
        <v>0</v>
      </c>
      <c r="DC12" s="33">
        <v>1.1363636363636364E-2</v>
      </c>
      <c r="DD12" s="33">
        <v>6.8181818181818177E-2</v>
      </c>
      <c r="DE12" s="191">
        <v>0</v>
      </c>
      <c r="DF12" s="33">
        <v>3.4090909090909088E-2</v>
      </c>
      <c r="DG12" s="33">
        <v>7.9545454545454544E-2</v>
      </c>
      <c r="DH12" s="33">
        <v>0.10227272727272728</v>
      </c>
      <c r="DI12" s="33">
        <v>5.6818181818181816E-2</v>
      </c>
      <c r="DJ12" s="33">
        <v>5.6818181818181816E-2</v>
      </c>
      <c r="DK12" s="191"/>
    </row>
    <row r="13" spans="1:179" s="36" customFormat="1" ht="20.25" customHeight="1" x14ac:dyDescent="0.4">
      <c r="A13" s="29" t="s">
        <v>460</v>
      </c>
      <c r="B13" s="30"/>
      <c r="C13" s="145">
        <f>VLOOKUP($A13,Sample!$B$2:$F$29,4)</f>
        <v>0.27322808444559471</v>
      </c>
      <c r="D13" s="145">
        <f>VLOOKUP($A13,Sample!$B$2:$F$29,5)</f>
        <v>5.4920962863321862E-2</v>
      </c>
      <c r="E13" s="138">
        <f>VLOOKUP($A13,Sample!$B$2:$F$29,2)</f>
        <v>7390</v>
      </c>
      <c r="F13" s="160">
        <f>E13*$K13</f>
        <v>38835.204081632648</v>
      </c>
      <c r="G13" s="30"/>
      <c r="H13" s="31">
        <f t="shared" ref="H13:I15" si="1">E13/SUM(E$12:E$15)</f>
        <v>0.27322808444559471</v>
      </c>
      <c r="I13" s="31">
        <f t="shared" si="1"/>
        <v>0.30118258004355564</v>
      </c>
      <c r="J13" s="30"/>
      <c r="K13" s="32">
        <v>5.2551020408163263</v>
      </c>
      <c r="L13" s="30"/>
      <c r="M13" s="33">
        <v>0.90816326530612246</v>
      </c>
      <c r="N13" s="33">
        <v>0.76530612244897955</v>
      </c>
      <c r="O13" s="33">
        <v>0</v>
      </c>
      <c r="P13" s="33">
        <v>3.0612244897959183E-2</v>
      </c>
      <c r="Q13" s="33">
        <v>1.020408163265306E-2</v>
      </c>
      <c r="R13" s="33">
        <v>0</v>
      </c>
      <c r="S13" s="33">
        <v>1.020408163265306E-2</v>
      </c>
      <c r="T13" s="30"/>
      <c r="U13" s="33">
        <v>0.69387755102040805</v>
      </c>
      <c r="V13" s="33">
        <v>3.0612244897959183E-2</v>
      </c>
      <c r="W13" s="33">
        <v>2.0408163265306124E-2</v>
      </c>
      <c r="X13" s="33">
        <v>2.0408163265306124E-2</v>
      </c>
      <c r="Y13" s="33">
        <v>0</v>
      </c>
      <c r="Z13" s="33">
        <v>0</v>
      </c>
      <c r="AA13" s="33">
        <v>0</v>
      </c>
      <c r="AB13" s="191">
        <v>0</v>
      </c>
      <c r="AC13" s="33">
        <v>0.12083780880773361</v>
      </c>
      <c r="AD13" s="33">
        <v>8.0558539205155738E-2</v>
      </c>
      <c r="AE13" s="33">
        <v>0.48335123523093443</v>
      </c>
      <c r="AF13" s="33">
        <v>8.0558539205155738E-2</v>
      </c>
      <c r="AG13" s="191">
        <v>0</v>
      </c>
      <c r="AH13" s="33">
        <v>0.74516648764769067</v>
      </c>
      <c r="AI13" s="33">
        <v>2.0139634801288935E-2</v>
      </c>
      <c r="AJ13" s="33">
        <v>0</v>
      </c>
      <c r="AK13" s="191"/>
      <c r="AL13" s="33">
        <v>0.25510204081632654</v>
      </c>
      <c r="AM13" s="33">
        <v>0.10204081632653061</v>
      </c>
      <c r="AN13" s="33">
        <v>0.14285714285714285</v>
      </c>
      <c r="AO13" s="33">
        <v>0.48979591836734693</v>
      </c>
      <c r="AP13" s="33">
        <v>2.0408163265306121E-2</v>
      </c>
      <c r="AQ13" s="33">
        <v>1.020408163265306E-2</v>
      </c>
      <c r="AR13" s="33">
        <v>0.1326530612244898</v>
      </c>
      <c r="AS13" s="191">
        <v>0</v>
      </c>
      <c r="AT13" s="33">
        <v>0.23469387755102042</v>
      </c>
      <c r="AU13" s="33">
        <v>0.43877551020408168</v>
      </c>
      <c r="AV13" s="33">
        <v>0.19387755102040816</v>
      </c>
      <c r="AW13" s="33">
        <v>4.0816326530612242E-2</v>
      </c>
      <c r="AX13" s="191">
        <v>0</v>
      </c>
      <c r="AY13" s="33">
        <v>0.27551020408163268</v>
      </c>
      <c r="AZ13" s="33">
        <v>0.22448979591836735</v>
      </c>
      <c r="BA13" s="33">
        <v>0.40816326530612246</v>
      </c>
      <c r="BB13" s="191"/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191">
        <v>0</v>
      </c>
      <c r="BK13" s="35">
        <v>0</v>
      </c>
      <c r="BL13" s="35">
        <v>0</v>
      </c>
      <c r="BM13" s="35">
        <v>0</v>
      </c>
      <c r="BN13" s="35">
        <v>0</v>
      </c>
      <c r="BO13" s="191">
        <v>0</v>
      </c>
      <c r="BP13" s="35">
        <v>0</v>
      </c>
      <c r="BQ13" s="35">
        <v>0</v>
      </c>
      <c r="BR13" s="35">
        <v>0</v>
      </c>
      <c r="BS13" s="191"/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0</v>
      </c>
      <c r="BZ13" s="35">
        <v>0</v>
      </c>
      <c r="CA13" s="191"/>
      <c r="CB13" s="33">
        <v>0</v>
      </c>
      <c r="CC13" s="33">
        <v>0</v>
      </c>
      <c r="CD13" s="33">
        <v>0</v>
      </c>
      <c r="CE13" s="33">
        <v>0</v>
      </c>
      <c r="CF13" s="33">
        <v>0</v>
      </c>
      <c r="CG13" s="33">
        <v>0</v>
      </c>
      <c r="CH13" s="33">
        <v>1.020408163265306E-2</v>
      </c>
      <c r="CI13" s="191"/>
      <c r="CJ13" s="33">
        <v>0</v>
      </c>
      <c r="CK13" s="33">
        <v>0</v>
      </c>
      <c r="CL13" s="33">
        <v>0</v>
      </c>
      <c r="CM13" s="33">
        <v>0</v>
      </c>
      <c r="CN13" s="33">
        <v>0</v>
      </c>
      <c r="CO13" s="33">
        <v>0</v>
      </c>
      <c r="CP13" s="33">
        <v>1.020408163265306E-2</v>
      </c>
      <c r="CQ13" s="191">
        <v>0</v>
      </c>
      <c r="CR13" s="33">
        <v>1.020408163265306E-2</v>
      </c>
      <c r="CS13" s="33">
        <v>0</v>
      </c>
      <c r="CT13" s="33">
        <v>0</v>
      </c>
      <c r="CU13" s="33">
        <v>0</v>
      </c>
      <c r="CV13" s="33">
        <v>0</v>
      </c>
      <c r="CW13" s="191"/>
      <c r="CX13" s="33">
        <v>0</v>
      </c>
      <c r="CY13" s="33">
        <v>0</v>
      </c>
      <c r="CZ13" s="33">
        <v>2.0408163265306121E-2</v>
      </c>
      <c r="DA13" s="33">
        <v>0</v>
      </c>
      <c r="DB13" s="33">
        <v>0</v>
      </c>
      <c r="DC13" s="33">
        <v>0</v>
      </c>
      <c r="DD13" s="33">
        <v>1.020408163265306E-2</v>
      </c>
      <c r="DE13" s="191">
        <v>0</v>
      </c>
      <c r="DF13" s="33">
        <v>1.020408163265306E-2</v>
      </c>
      <c r="DG13" s="33">
        <v>2.0408163265306121E-2</v>
      </c>
      <c r="DH13" s="33">
        <v>2.0408163265306121E-2</v>
      </c>
      <c r="DI13" s="33">
        <v>0</v>
      </c>
      <c r="DJ13" s="33">
        <v>1.020408163265306E-2</v>
      </c>
      <c r="DK13" s="191"/>
    </row>
    <row r="14" spans="1:179" s="36" customFormat="1" ht="20.25" customHeight="1" x14ac:dyDescent="0.4">
      <c r="A14" s="29" t="s">
        <v>461</v>
      </c>
      <c r="B14" s="30"/>
      <c r="C14" s="145">
        <f>VLOOKUP($A14,Sample!$B$2:$F$29,4)</f>
        <v>8.5776611084408622E-2</v>
      </c>
      <c r="D14" s="145">
        <f>VLOOKUP($A14,Sample!$B$2:$F$29,5)</f>
        <v>1.7241763713519178E-2</v>
      </c>
      <c r="E14" s="138">
        <f>VLOOKUP($A14,Sample!$B$2:$F$29,2)</f>
        <v>2320</v>
      </c>
      <c r="F14" s="160">
        <f>E14*$K14</f>
        <v>11450.322580645161</v>
      </c>
      <c r="G14" s="30"/>
      <c r="H14" s="31">
        <f t="shared" si="1"/>
        <v>8.5776611084408622E-2</v>
      </c>
      <c r="I14" s="31">
        <f t="shared" si="1"/>
        <v>8.8801843037069256E-2</v>
      </c>
      <c r="J14" s="30"/>
      <c r="K14" s="32">
        <v>4.935483870967742</v>
      </c>
      <c r="L14" s="30"/>
      <c r="M14" s="33">
        <v>0.92473118279569888</v>
      </c>
      <c r="N14" s="33">
        <v>0.64516129032258063</v>
      </c>
      <c r="O14" s="33">
        <v>0</v>
      </c>
      <c r="P14" s="33">
        <v>0.18279569892473119</v>
      </c>
      <c r="Q14" s="33">
        <v>0</v>
      </c>
      <c r="R14" s="33">
        <v>0</v>
      </c>
      <c r="S14" s="33">
        <v>1.0752688172043012E-2</v>
      </c>
      <c r="T14" s="30"/>
      <c r="U14" s="33">
        <v>0.63440860215053763</v>
      </c>
      <c r="V14" s="33">
        <v>1.075268817204301E-2</v>
      </c>
      <c r="W14" s="33">
        <v>0</v>
      </c>
      <c r="X14" s="33">
        <v>0</v>
      </c>
      <c r="Y14" s="33">
        <v>0</v>
      </c>
      <c r="Z14" s="33">
        <v>1.075268817204301E-2</v>
      </c>
      <c r="AA14" s="33">
        <v>0</v>
      </c>
      <c r="AB14" s="191">
        <v>0</v>
      </c>
      <c r="AC14" s="33">
        <v>0.11014948859166011</v>
      </c>
      <c r="AD14" s="33">
        <v>9.4413847364280087E-2</v>
      </c>
      <c r="AE14" s="33">
        <v>0.36191974822974038</v>
      </c>
      <c r="AF14" s="33">
        <v>7.8678206136900075E-2</v>
      </c>
      <c r="AG14" s="191">
        <v>0</v>
      </c>
      <c r="AH14" s="33">
        <v>0.6294256490952006</v>
      </c>
      <c r="AI14" s="33">
        <v>1.5735641227380016E-2</v>
      </c>
      <c r="AJ14" s="33">
        <v>0</v>
      </c>
      <c r="AK14" s="191"/>
      <c r="AL14" s="33">
        <v>0.15053763440860216</v>
      </c>
      <c r="AM14" s="33">
        <v>0</v>
      </c>
      <c r="AN14" s="33">
        <v>6.4516129032258063E-2</v>
      </c>
      <c r="AO14" s="33">
        <v>0.78494623655913975</v>
      </c>
      <c r="AP14" s="33">
        <v>0</v>
      </c>
      <c r="AQ14" s="33">
        <v>4.301075268817204E-2</v>
      </c>
      <c r="AR14" s="33">
        <v>0.1075268817204301</v>
      </c>
      <c r="AS14" s="191">
        <v>0</v>
      </c>
      <c r="AT14" s="33">
        <v>0.31182795698924731</v>
      </c>
      <c r="AU14" s="33">
        <v>0.38709677419354838</v>
      </c>
      <c r="AV14" s="33">
        <v>0.21505376344086019</v>
      </c>
      <c r="AW14" s="33">
        <v>1.075268817204301E-2</v>
      </c>
      <c r="AX14" s="191">
        <v>0</v>
      </c>
      <c r="AY14" s="33">
        <v>0.13978494623655913</v>
      </c>
      <c r="AZ14" s="33">
        <v>0.13978494623655913</v>
      </c>
      <c r="BA14" s="33">
        <v>0.64516129032258063</v>
      </c>
      <c r="BB14" s="191"/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191">
        <v>0</v>
      </c>
      <c r="BK14" s="35">
        <v>0</v>
      </c>
      <c r="BL14" s="35">
        <v>0</v>
      </c>
      <c r="BM14" s="35">
        <v>0</v>
      </c>
      <c r="BN14" s="35">
        <v>0</v>
      </c>
      <c r="BO14" s="191">
        <v>0</v>
      </c>
      <c r="BP14" s="35">
        <v>0</v>
      </c>
      <c r="BQ14" s="35">
        <v>0</v>
      </c>
      <c r="BR14" s="35">
        <v>0</v>
      </c>
      <c r="BS14" s="191"/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191"/>
      <c r="CB14" s="33">
        <v>0</v>
      </c>
      <c r="CC14" s="33">
        <v>0</v>
      </c>
      <c r="CD14" s="33">
        <v>0</v>
      </c>
      <c r="CE14" s="33">
        <v>1.0752688172043012E-2</v>
      </c>
      <c r="CF14" s="33">
        <v>0</v>
      </c>
      <c r="CG14" s="33">
        <v>0</v>
      </c>
      <c r="CH14" s="33">
        <v>0</v>
      </c>
      <c r="CI14" s="191"/>
      <c r="CJ14" s="35">
        <v>0</v>
      </c>
      <c r="CK14" s="35">
        <v>0</v>
      </c>
      <c r="CL14" s="35">
        <v>0</v>
      </c>
      <c r="CM14" s="35">
        <v>0</v>
      </c>
      <c r="CN14" s="35">
        <v>0</v>
      </c>
      <c r="CO14" s="35">
        <v>0</v>
      </c>
      <c r="CP14" s="35">
        <v>0</v>
      </c>
      <c r="CQ14" s="191">
        <v>0</v>
      </c>
      <c r="CR14" s="35">
        <v>0</v>
      </c>
      <c r="CS14" s="35">
        <v>0</v>
      </c>
      <c r="CT14" s="35">
        <v>0</v>
      </c>
      <c r="CU14" s="35">
        <v>0</v>
      </c>
      <c r="CV14" s="35">
        <v>0</v>
      </c>
      <c r="CW14" s="191"/>
      <c r="CX14" s="33">
        <v>1.1424731182795699E-2</v>
      </c>
      <c r="CY14" s="33">
        <v>2.2849462365591398E-2</v>
      </c>
      <c r="CZ14" s="33">
        <v>1.1424731182795699E-2</v>
      </c>
      <c r="DA14" s="33">
        <v>0.12567204301075269</v>
      </c>
      <c r="DB14" s="33">
        <v>0</v>
      </c>
      <c r="DC14" s="33">
        <v>5.7123655913978499E-2</v>
      </c>
      <c r="DD14" s="33">
        <v>1.1424731182795699E-2</v>
      </c>
      <c r="DE14" s="191">
        <v>0</v>
      </c>
      <c r="DF14" s="33">
        <v>3.4274193548387094E-2</v>
      </c>
      <c r="DG14" s="33">
        <v>0.1713709677419355</v>
      </c>
      <c r="DH14" s="33">
        <v>5.7123655913978499E-2</v>
      </c>
      <c r="DI14" s="33">
        <v>2.2849462365591398E-2</v>
      </c>
      <c r="DJ14" s="33">
        <v>3.4274193548387094E-2</v>
      </c>
      <c r="DK14" s="191"/>
    </row>
    <row r="15" spans="1:179" s="36" customFormat="1" ht="20.25" customHeight="1" x14ac:dyDescent="0.4">
      <c r="A15" s="29" t="s">
        <v>462</v>
      </c>
      <c r="B15" s="30"/>
      <c r="C15" s="145">
        <f>VLOOKUP($A15,Sample!$B$2:$F$29,4)</f>
        <v>4.6844382001700741E-2</v>
      </c>
      <c r="D15" s="145">
        <f>VLOOKUP($A15,Sample!$B$2:$F$29,5)</f>
        <v>9.4160838900986202E-3</v>
      </c>
      <c r="E15" s="138">
        <f>VLOOKUP($A15,Sample!$B$2:$F$29,2)</f>
        <v>1267</v>
      </c>
      <c r="F15" s="160">
        <f>E15*$K15</f>
        <v>6676.6629213483147</v>
      </c>
      <c r="G15" s="30"/>
      <c r="H15" s="31">
        <f t="shared" si="1"/>
        <v>4.6844382001700741E-2</v>
      </c>
      <c r="I15" s="31">
        <f t="shared" si="1"/>
        <v>5.1780198206397322E-2</v>
      </c>
      <c r="J15" s="30"/>
      <c r="K15" s="32">
        <v>5.2696629213483144</v>
      </c>
      <c r="L15" s="30"/>
      <c r="M15" s="33">
        <v>0.8202247191011236</v>
      </c>
      <c r="N15" s="33">
        <v>0.449438202247191</v>
      </c>
      <c r="O15" s="33">
        <v>0.14606741573033707</v>
      </c>
      <c r="P15" s="33">
        <v>8.98876404494382E-2</v>
      </c>
      <c r="Q15" s="33">
        <v>4.49438202247191E-2</v>
      </c>
      <c r="R15" s="33">
        <v>0</v>
      </c>
      <c r="S15" s="33">
        <v>1.1235955056179775E-2</v>
      </c>
      <c r="T15" s="30"/>
      <c r="U15" s="33">
        <v>0.4382022471910112</v>
      </c>
      <c r="V15" s="33">
        <v>0</v>
      </c>
      <c r="W15" s="33">
        <v>6.741573033707865E-2</v>
      </c>
      <c r="X15" s="33">
        <v>0</v>
      </c>
      <c r="Y15" s="33">
        <v>0</v>
      </c>
      <c r="Z15" s="33">
        <v>0</v>
      </c>
      <c r="AA15" s="33">
        <v>0</v>
      </c>
      <c r="AB15" s="191">
        <v>0</v>
      </c>
      <c r="AC15" s="33">
        <v>0</v>
      </c>
      <c r="AD15" s="33">
        <v>0.17586712261846604</v>
      </c>
      <c r="AE15" s="33">
        <v>0.13678553981436248</v>
      </c>
      <c r="AF15" s="33">
        <v>0.13678553981436248</v>
      </c>
      <c r="AG15" s="191">
        <v>0</v>
      </c>
      <c r="AH15" s="33">
        <v>0.37127503663898387</v>
      </c>
      <c r="AI15" s="33">
        <v>7.816316560820713E-2</v>
      </c>
      <c r="AJ15" s="33">
        <v>0</v>
      </c>
      <c r="AK15" s="191"/>
      <c r="AL15" s="33">
        <v>0.1797752808988764</v>
      </c>
      <c r="AM15" s="33">
        <v>0.14606741573033707</v>
      </c>
      <c r="AN15" s="33">
        <v>0.28089887640449435</v>
      </c>
      <c r="AO15" s="33">
        <v>0.38202247191011235</v>
      </c>
      <c r="AP15" s="33">
        <v>1.1235955056179775E-2</v>
      </c>
      <c r="AQ15" s="33">
        <v>4.49438202247191E-2</v>
      </c>
      <c r="AR15" s="33">
        <v>0.11235955056179775</v>
      </c>
      <c r="AS15" s="191">
        <v>0</v>
      </c>
      <c r="AT15" s="33">
        <v>0.2247191011235955</v>
      </c>
      <c r="AU15" s="33">
        <v>0.32584269662921345</v>
      </c>
      <c r="AV15" s="33">
        <v>0.15730337078651685</v>
      </c>
      <c r="AW15" s="33">
        <v>0.11235955056179775</v>
      </c>
      <c r="AX15" s="191">
        <v>0</v>
      </c>
      <c r="AY15" s="33">
        <v>0.3033707865168539</v>
      </c>
      <c r="AZ15" s="33">
        <v>0.23595505617977527</v>
      </c>
      <c r="BA15" s="33">
        <v>0.28089887640449435</v>
      </c>
      <c r="BB15" s="191"/>
      <c r="BC15" s="33">
        <v>0.1348314606741573</v>
      </c>
      <c r="BD15" s="33">
        <v>0</v>
      </c>
      <c r="BE15" s="33">
        <v>0</v>
      </c>
      <c r="BF15" s="33">
        <v>1.1235955056179775E-2</v>
      </c>
      <c r="BG15" s="33">
        <v>0</v>
      </c>
      <c r="BH15" s="33">
        <v>0</v>
      </c>
      <c r="BI15" s="33">
        <v>0</v>
      </c>
      <c r="BJ15" s="191">
        <v>0</v>
      </c>
      <c r="BK15" s="33">
        <v>0.12359550561797752</v>
      </c>
      <c r="BL15" s="33">
        <v>1.1235955056179775E-2</v>
      </c>
      <c r="BM15" s="33">
        <v>1.1235955056179775E-2</v>
      </c>
      <c r="BN15" s="33">
        <v>0</v>
      </c>
      <c r="BO15" s="191">
        <v>0</v>
      </c>
      <c r="BP15" s="33">
        <v>1.1235955056179775E-2</v>
      </c>
      <c r="BQ15" s="33">
        <v>1.1235955056179775E-2</v>
      </c>
      <c r="BR15" s="33">
        <v>0.12359550561797752</v>
      </c>
      <c r="BS15" s="191"/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191"/>
      <c r="CB15" s="33">
        <v>0</v>
      </c>
      <c r="CC15" s="33">
        <v>0</v>
      </c>
      <c r="CD15" s="33">
        <v>0</v>
      </c>
      <c r="CE15" s="33">
        <v>1.1235955056179775E-2</v>
      </c>
      <c r="CF15" s="33">
        <v>0</v>
      </c>
      <c r="CG15" s="33">
        <v>0</v>
      </c>
      <c r="CH15" s="33">
        <v>0</v>
      </c>
      <c r="CI15" s="191"/>
      <c r="CJ15" s="33">
        <v>4.49438202247191E-2</v>
      </c>
      <c r="CK15" s="33">
        <v>0</v>
      </c>
      <c r="CL15" s="33">
        <v>4.49438202247191E-2</v>
      </c>
      <c r="CM15" s="33">
        <v>0</v>
      </c>
      <c r="CN15" s="33">
        <v>0</v>
      </c>
      <c r="CO15" s="33">
        <v>0</v>
      </c>
      <c r="CP15" s="33">
        <v>0</v>
      </c>
      <c r="CQ15" s="191">
        <v>0</v>
      </c>
      <c r="CR15" s="33">
        <v>4.49438202247191E-2</v>
      </c>
      <c r="CS15" s="33">
        <v>3.3707865168539325E-2</v>
      </c>
      <c r="CT15" s="33">
        <v>4.49438202247191E-2</v>
      </c>
      <c r="CU15" s="33">
        <v>0</v>
      </c>
      <c r="CV15" s="33">
        <v>2.247191011235955E-2</v>
      </c>
      <c r="CW15" s="191"/>
      <c r="CX15" s="33">
        <v>1.2841091492776884E-2</v>
      </c>
      <c r="CY15" s="33">
        <v>0</v>
      </c>
      <c r="CZ15" s="33">
        <v>2.5682182985553768E-2</v>
      </c>
      <c r="DA15" s="33">
        <v>0</v>
      </c>
      <c r="DB15" s="33">
        <v>0</v>
      </c>
      <c r="DC15" s="33">
        <v>1.2841091492776884E-2</v>
      </c>
      <c r="DD15" s="33">
        <v>6.4205457463884424E-2</v>
      </c>
      <c r="DE15" s="191">
        <v>0</v>
      </c>
      <c r="DF15" s="33">
        <v>1.2841091492776884E-2</v>
      </c>
      <c r="DG15" s="33">
        <v>5.1364365971107537E-2</v>
      </c>
      <c r="DH15" s="33">
        <v>0</v>
      </c>
      <c r="DI15" s="33">
        <v>2.5682182985553768E-2</v>
      </c>
      <c r="DJ15" s="33">
        <v>0</v>
      </c>
      <c r="DK15" s="191"/>
    </row>
    <row r="16" spans="1:179" s="42" customFormat="1" ht="7.5" customHeight="1" x14ac:dyDescent="0.4">
      <c r="A16" s="37"/>
      <c r="B16" s="38"/>
      <c r="C16" s="159"/>
      <c r="D16" s="159"/>
      <c r="E16" s="139"/>
      <c r="F16" s="161"/>
      <c r="G16" s="38"/>
      <c r="H16" s="39"/>
      <c r="I16" s="39"/>
      <c r="J16" s="38"/>
      <c r="K16" s="40"/>
      <c r="L16" s="38"/>
      <c r="M16" s="30"/>
      <c r="N16" s="30"/>
      <c r="O16" s="30"/>
      <c r="P16" s="30"/>
      <c r="Q16" s="30"/>
      <c r="R16" s="30"/>
      <c r="S16" s="30"/>
      <c r="T16" s="38"/>
      <c r="U16" s="30"/>
      <c r="V16" s="30"/>
      <c r="W16" s="30"/>
      <c r="X16" s="30"/>
      <c r="Y16" s="30"/>
      <c r="Z16" s="30"/>
      <c r="AA16" s="30"/>
      <c r="AB16" s="193"/>
      <c r="AC16" s="30"/>
      <c r="AD16" s="30"/>
      <c r="AE16" s="30"/>
      <c r="AF16" s="30"/>
      <c r="AG16" s="193"/>
      <c r="AH16" s="30"/>
      <c r="AI16" s="30"/>
      <c r="AJ16" s="30"/>
      <c r="AK16" s="193"/>
      <c r="AL16" s="30"/>
      <c r="AM16" s="30"/>
      <c r="AN16" s="30"/>
      <c r="AO16" s="30"/>
      <c r="AP16" s="30"/>
      <c r="AQ16" s="30"/>
      <c r="AR16" s="30"/>
      <c r="AS16" s="193"/>
      <c r="AT16" s="30"/>
      <c r="AU16" s="30"/>
      <c r="AV16" s="30"/>
      <c r="AW16" s="30"/>
      <c r="AX16" s="193"/>
      <c r="AY16" s="30"/>
      <c r="AZ16" s="30"/>
      <c r="BA16" s="30"/>
      <c r="BB16" s="193"/>
      <c r="BC16" s="30"/>
      <c r="BD16" s="30"/>
      <c r="BE16" s="30"/>
      <c r="BF16" s="30"/>
      <c r="BG16" s="30"/>
      <c r="BH16" s="30"/>
      <c r="BI16" s="30"/>
      <c r="BJ16" s="193"/>
      <c r="BK16" s="30"/>
      <c r="BL16" s="30"/>
      <c r="BM16" s="30"/>
      <c r="BN16" s="30"/>
      <c r="BO16" s="193"/>
      <c r="BP16" s="30"/>
      <c r="BQ16" s="30"/>
      <c r="BR16" s="30"/>
      <c r="BS16" s="193"/>
      <c r="BT16" s="30"/>
      <c r="BU16" s="30"/>
      <c r="BV16" s="30"/>
      <c r="BW16" s="30"/>
      <c r="BX16" s="30"/>
      <c r="BY16" s="30"/>
      <c r="BZ16" s="30"/>
      <c r="CA16" s="193"/>
      <c r="CB16" s="30"/>
      <c r="CC16" s="30"/>
      <c r="CD16" s="30"/>
      <c r="CE16" s="30"/>
      <c r="CF16" s="30"/>
      <c r="CG16" s="30"/>
      <c r="CH16" s="30"/>
      <c r="CI16" s="193"/>
      <c r="CJ16" s="30"/>
      <c r="CK16" s="30"/>
      <c r="CL16" s="30"/>
      <c r="CM16" s="30"/>
      <c r="CN16" s="30"/>
      <c r="CO16" s="30"/>
      <c r="CP16" s="30"/>
      <c r="CQ16" s="193"/>
      <c r="CR16" s="30"/>
      <c r="CS16" s="30"/>
      <c r="CT16" s="30"/>
      <c r="CU16" s="30"/>
      <c r="CV16" s="30"/>
      <c r="CW16" s="193"/>
      <c r="CX16" s="30"/>
      <c r="CY16" s="30"/>
      <c r="CZ16" s="30"/>
      <c r="DA16" s="30"/>
      <c r="DB16" s="30"/>
      <c r="DC16" s="30"/>
      <c r="DD16" s="30"/>
      <c r="DE16" s="193"/>
      <c r="DF16" s="30"/>
      <c r="DG16" s="30"/>
      <c r="DH16" s="30"/>
      <c r="DI16" s="30"/>
      <c r="DJ16" s="30"/>
      <c r="DK16" s="193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</row>
    <row r="17" spans="1:179" s="36" customFormat="1" ht="20.25" customHeight="1" x14ac:dyDescent="0.4">
      <c r="A17" s="29" t="s">
        <v>463</v>
      </c>
      <c r="B17" s="30"/>
      <c r="C17" s="145">
        <f>VLOOKUP($A17,Sample!$B$2:$F$29,4)</f>
        <v>6.8731550425166323E-3</v>
      </c>
      <c r="D17" s="145">
        <f>VLOOKUP($A17,Sample!$B$2:$F$29,5)</f>
        <v>1.1593599738400826E-3</v>
      </c>
      <c r="E17" s="138">
        <f>VLOOKUP($A17,Sample!$B$2:$F$29,2)</f>
        <v>156</v>
      </c>
      <c r="F17" s="160">
        <f t="shared" ref="F17:F24" si="2">E17*$K17</f>
        <v>782.68965517241384</v>
      </c>
      <c r="G17" s="30"/>
      <c r="H17" s="31">
        <f>E17/SUM(E$17:E$27)</f>
        <v>6.8731550425166323E-3</v>
      </c>
      <c r="I17" s="31">
        <f>F17/SUM(F$17:F$27)</f>
        <v>5.6053960743793962E-3</v>
      </c>
      <c r="J17" s="30"/>
      <c r="K17" s="32">
        <v>5.0172413793103452</v>
      </c>
      <c r="L17" s="30"/>
      <c r="M17" s="33">
        <v>0.67241379310344829</v>
      </c>
      <c r="N17" s="33">
        <v>0.27586206896551724</v>
      </c>
      <c r="O17" s="33">
        <v>0.39655172413793105</v>
      </c>
      <c r="P17" s="33">
        <v>0</v>
      </c>
      <c r="Q17" s="33">
        <v>0.20689655172413793</v>
      </c>
      <c r="R17" s="33">
        <v>0.27586206896551724</v>
      </c>
      <c r="S17" s="33">
        <v>0.17241379310344829</v>
      </c>
      <c r="T17" s="30"/>
      <c r="U17" s="33">
        <v>0.27586206896551724</v>
      </c>
      <c r="V17" s="33">
        <v>0</v>
      </c>
      <c r="W17" s="33">
        <v>0.13793103448275862</v>
      </c>
      <c r="X17" s="33">
        <v>0</v>
      </c>
      <c r="Y17" s="33">
        <v>0</v>
      </c>
      <c r="Z17" s="33">
        <v>0</v>
      </c>
      <c r="AA17" s="33">
        <v>0</v>
      </c>
      <c r="AB17" s="191">
        <v>0</v>
      </c>
      <c r="AC17" s="33">
        <v>0</v>
      </c>
      <c r="AD17" s="33">
        <v>6.1302681992337162E-2</v>
      </c>
      <c r="AE17" s="33">
        <v>9.1954022988505746E-2</v>
      </c>
      <c r="AF17" s="33">
        <v>0.12260536398467432</v>
      </c>
      <c r="AG17" s="191">
        <v>0</v>
      </c>
      <c r="AH17" s="33">
        <v>9.1954022988505746E-2</v>
      </c>
      <c r="AI17" s="33">
        <v>0.18390804597701149</v>
      </c>
      <c r="AJ17" s="33">
        <v>0</v>
      </c>
      <c r="AK17" s="191"/>
      <c r="AL17" s="33">
        <v>0.27586206896551724</v>
      </c>
      <c r="AM17" s="33">
        <v>0.20689655172413796</v>
      </c>
      <c r="AN17" s="33">
        <v>0.15517241379310345</v>
      </c>
      <c r="AO17" s="33">
        <v>0</v>
      </c>
      <c r="AP17" s="33">
        <v>1.7241379310344827E-2</v>
      </c>
      <c r="AQ17" s="33">
        <v>0.2413793103448276</v>
      </c>
      <c r="AR17" s="33">
        <v>0</v>
      </c>
      <c r="AS17" s="191">
        <v>0</v>
      </c>
      <c r="AT17" s="33">
        <v>0.2413793103448276</v>
      </c>
      <c r="AU17" s="33">
        <v>5.1724137931034489E-2</v>
      </c>
      <c r="AV17" s="33">
        <v>0.22413793103448276</v>
      </c>
      <c r="AW17" s="33">
        <v>0.15517241379310345</v>
      </c>
      <c r="AX17" s="191">
        <v>0</v>
      </c>
      <c r="AY17" s="33">
        <v>0.46551724137931033</v>
      </c>
      <c r="AZ17" s="33">
        <v>0.20689655172413796</v>
      </c>
      <c r="BA17" s="33">
        <v>0</v>
      </c>
      <c r="BB17" s="191"/>
      <c r="BC17" s="33">
        <v>0.31034482758620691</v>
      </c>
      <c r="BD17" s="33">
        <v>0</v>
      </c>
      <c r="BE17" s="33">
        <v>1.7241379310344827E-2</v>
      </c>
      <c r="BF17" s="33">
        <v>0</v>
      </c>
      <c r="BG17" s="33">
        <v>0</v>
      </c>
      <c r="BH17" s="33">
        <v>0.15517241379310345</v>
      </c>
      <c r="BI17" s="33">
        <v>0</v>
      </c>
      <c r="BJ17" s="191">
        <v>0</v>
      </c>
      <c r="BK17" s="33">
        <v>0.39655172413793105</v>
      </c>
      <c r="BL17" s="33">
        <v>0</v>
      </c>
      <c r="BM17" s="33">
        <v>0</v>
      </c>
      <c r="BN17" s="33">
        <v>0</v>
      </c>
      <c r="BO17" s="191">
        <v>0</v>
      </c>
      <c r="BP17" s="33">
        <v>0.17241379310344829</v>
      </c>
      <c r="BQ17" s="33">
        <v>1.7241379310344827E-2</v>
      </c>
      <c r="BR17" s="33">
        <v>0.20689655172413793</v>
      </c>
      <c r="BS17" s="191"/>
      <c r="BT17" s="33">
        <v>5.1724137931034482E-2</v>
      </c>
      <c r="BU17" s="33">
        <v>0</v>
      </c>
      <c r="BV17" s="33">
        <v>1.7241379310344827E-2</v>
      </c>
      <c r="BW17" s="33">
        <v>0</v>
      </c>
      <c r="BX17" s="33">
        <v>0</v>
      </c>
      <c r="BY17" s="33">
        <v>0.27586206896551724</v>
      </c>
      <c r="BZ17" s="33">
        <v>0</v>
      </c>
      <c r="CA17" s="191"/>
      <c r="CB17" s="33">
        <v>6.8965517241379323E-2</v>
      </c>
      <c r="CC17" s="33">
        <v>0</v>
      </c>
      <c r="CD17" s="33">
        <v>1.7241379310344831E-2</v>
      </c>
      <c r="CE17" s="33">
        <v>1.7241379310344831E-2</v>
      </c>
      <c r="CF17" s="33">
        <v>0</v>
      </c>
      <c r="CG17" s="33">
        <v>0.1206896551724138</v>
      </c>
      <c r="CH17" s="33">
        <v>0</v>
      </c>
      <c r="CI17" s="191"/>
      <c r="CJ17" s="33">
        <v>5.1724137931034482E-2</v>
      </c>
      <c r="CK17" s="33">
        <v>1.7241379310344827E-2</v>
      </c>
      <c r="CL17" s="33">
        <v>0</v>
      </c>
      <c r="CM17" s="33">
        <v>3.4482758620689655E-2</v>
      </c>
      <c r="CN17" s="33">
        <v>0</v>
      </c>
      <c r="CO17" s="33">
        <v>0.17241379310344829</v>
      </c>
      <c r="CP17" s="33">
        <v>0</v>
      </c>
      <c r="CQ17" s="191">
        <v>0</v>
      </c>
      <c r="CR17" s="33">
        <v>0.15517241379310345</v>
      </c>
      <c r="CS17" s="33">
        <v>6.8965517241379309E-2</v>
      </c>
      <c r="CT17" s="33">
        <v>5.1724137931034482E-2</v>
      </c>
      <c r="CU17" s="33">
        <v>0.10344827586206896</v>
      </c>
      <c r="CV17" s="33">
        <v>6.8965517241379309E-2</v>
      </c>
      <c r="CW17" s="191"/>
      <c r="CX17" s="35">
        <v>0</v>
      </c>
      <c r="CY17" s="35">
        <v>0</v>
      </c>
      <c r="CZ17" s="35">
        <v>0</v>
      </c>
      <c r="DA17" s="35">
        <v>0</v>
      </c>
      <c r="DB17" s="35">
        <v>0</v>
      </c>
      <c r="DC17" s="35">
        <v>0</v>
      </c>
      <c r="DD17" s="35">
        <v>0</v>
      </c>
      <c r="DE17" s="191">
        <v>0</v>
      </c>
      <c r="DF17" s="35">
        <v>0</v>
      </c>
      <c r="DG17" s="35">
        <v>0</v>
      </c>
      <c r="DH17" s="35">
        <v>0</v>
      </c>
      <c r="DI17" s="35">
        <v>0</v>
      </c>
      <c r="DJ17" s="35">
        <v>0</v>
      </c>
      <c r="DK17" s="191"/>
    </row>
    <row r="18" spans="1:179" s="36" customFormat="1" ht="20.25" customHeight="1" x14ac:dyDescent="0.4">
      <c r="A18" s="29" t="s">
        <v>464</v>
      </c>
      <c r="B18" s="30"/>
      <c r="C18" s="145">
        <f>VLOOKUP($A18,Sample!$B$2:$F$29,4)</f>
        <v>2.2029343084989206E-3</v>
      </c>
      <c r="D18" s="145">
        <f>VLOOKUP($A18,Sample!$B$2:$F$29,5)</f>
        <v>3.715897352051547E-4</v>
      </c>
      <c r="E18" s="138">
        <f>VLOOKUP($A18,Sample!$B$2:$F$29,2)</f>
        <v>50</v>
      </c>
      <c r="F18" s="160">
        <f t="shared" si="2"/>
        <v>252.94117647058823</v>
      </c>
      <c r="G18" s="30"/>
      <c r="H18" s="31">
        <f t="shared" ref="H18:I27" si="3">E18/SUM(E$17:E$27)</f>
        <v>2.2029343084989206E-3</v>
      </c>
      <c r="I18" s="31">
        <f t="shared" si="3"/>
        <v>1.8114912702210369E-3</v>
      </c>
      <c r="J18" s="30"/>
      <c r="K18" s="32">
        <v>5.0588235294117645</v>
      </c>
      <c r="L18" s="30"/>
      <c r="M18" s="33">
        <v>0.94117647058823528</v>
      </c>
      <c r="N18" s="33">
        <v>0.58823529411764708</v>
      </c>
      <c r="O18" s="33">
        <v>0.11764705882352941</v>
      </c>
      <c r="P18" s="33">
        <v>0</v>
      </c>
      <c r="Q18" s="33">
        <v>0.3235294117647059</v>
      </c>
      <c r="R18" s="33">
        <v>0.23529411764705882</v>
      </c>
      <c r="S18" s="33">
        <v>5.8823529411764705E-2</v>
      </c>
      <c r="T18" s="30"/>
      <c r="U18" s="33">
        <v>0.55882352941176472</v>
      </c>
      <c r="V18" s="33">
        <v>2.9411764705882356E-2</v>
      </c>
      <c r="W18" s="33">
        <v>0.23529411764705885</v>
      </c>
      <c r="X18" s="33">
        <v>0</v>
      </c>
      <c r="Y18" s="33">
        <v>0</v>
      </c>
      <c r="Z18" s="33">
        <v>2.9411764705882356E-2</v>
      </c>
      <c r="AA18" s="33">
        <v>0</v>
      </c>
      <c r="AB18" s="191">
        <v>0</v>
      </c>
      <c r="AC18" s="33">
        <v>0</v>
      </c>
      <c r="AD18" s="33">
        <v>0.18382352941176472</v>
      </c>
      <c r="AE18" s="33">
        <v>0.22058823529411764</v>
      </c>
      <c r="AF18" s="33">
        <v>0.18382352941176472</v>
      </c>
      <c r="AG18" s="191">
        <v>0</v>
      </c>
      <c r="AH18" s="33">
        <v>0.44117647058823528</v>
      </c>
      <c r="AI18" s="33">
        <v>0.14705882352941177</v>
      </c>
      <c r="AJ18" s="33">
        <v>0</v>
      </c>
      <c r="AK18" s="191"/>
      <c r="AL18" s="33">
        <v>0.47058823529411764</v>
      </c>
      <c r="AM18" s="33">
        <v>0.26470588235294118</v>
      </c>
      <c r="AN18" s="33">
        <v>0.23529411764705882</v>
      </c>
      <c r="AO18" s="33">
        <v>2.9411764705882353E-2</v>
      </c>
      <c r="AP18" s="33">
        <v>0</v>
      </c>
      <c r="AQ18" s="33">
        <v>0.26470588235294118</v>
      </c>
      <c r="AR18" s="33">
        <v>2.9411764705882353E-2</v>
      </c>
      <c r="AS18" s="191">
        <v>0</v>
      </c>
      <c r="AT18" s="33">
        <v>0.26470588235294118</v>
      </c>
      <c r="AU18" s="33">
        <v>0.14705882352941177</v>
      </c>
      <c r="AV18" s="33">
        <v>0.38235294117647056</v>
      </c>
      <c r="AW18" s="33">
        <v>0.14705882352941177</v>
      </c>
      <c r="AX18" s="191">
        <v>0</v>
      </c>
      <c r="AY18" s="33">
        <v>0.67647058823529416</v>
      </c>
      <c r="AZ18" s="33">
        <v>0.26470588235294118</v>
      </c>
      <c r="BA18" s="33">
        <v>0</v>
      </c>
      <c r="BB18" s="191"/>
      <c r="BC18" s="33">
        <v>5.8823529411764705E-2</v>
      </c>
      <c r="BD18" s="33">
        <v>2.9411764705882353E-2</v>
      </c>
      <c r="BE18" s="33">
        <v>0</v>
      </c>
      <c r="BF18" s="33">
        <v>2.9411764705882353E-2</v>
      </c>
      <c r="BG18" s="33">
        <v>0</v>
      </c>
      <c r="BH18" s="33">
        <v>8.8235294117647051E-2</v>
      </c>
      <c r="BI18" s="33">
        <v>0</v>
      </c>
      <c r="BJ18" s="191">
        <v>0</v>
      </c>
      <c r="BK18" s="33">
        <v>0.11764705882352941</v>
      </c>
      <c r="BL18" s="33">
        <v>0</v>
      </c>
      <c r="BM18" s="33">
        <v>0</v>
      </c>
      <c r="BN18" s="33">
        <v>0</v>
      </c>
      <c r="BO18" s="191">
        <v>0</v>
      </c>
      <c r="BP18" s="33">
        <v>8.8235294117647051E-2</v>
      </c>
      <c r="BQ18" s="33">
        <v>0</v>
      </c>
      <c r="BR18" s="33">
        <v>2.9411764705882353E-2</v>
      </c>
      <c r="BS18" s="191"/>
      <c r="BT18" s="33">
        <v>2.9411764705882353E-2</v>
      </c>
      <c r="BU18" s="33">
        <v>0</v>
      </c>
      <c r="BV18" s="33">
        <v>0</v>
      </c>
      <c r="BW18" s="33">
        <v>8.8235294117647051E-2</v>
      </c>
      <c r="BX18" s="33">
        <v>0</v>
      </c>
      <c r="BY18" s="33">
        <v>0.23529411764705882</v>
      </c>
      <c r="BZ18" s="33">
        <v>0</v>
      </c>
      <c r="CA18" s="191"/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5.8823529411764705E-2</v>
      </c>
      <c r="CH18" s="33">
        <v>0</v>
      </c>
      <c r="CI18" s="191"/>
      <c r="CJ18" s="33">
        <v>0.11764705882352942</v>
      </c>
      <c r="CK18" s="33">
        <v>5.8823529411764712E-2</v>
      </c>
      <c r="CL18" s="33">
        <v>0.11764705882352942</v>
      </c>
      <c r="CM18" s="33">
        <v>2.9411764705882356E-2</v>
      </c>
      <c r="CN18" s="33">
        <v>2.9411764705882356E-2</v>
      </c>
      <c r="CO18" s="33">
        <v>0.20588235294117649</v>
      </c>
      <c r="CP18" s="33">
        <v>0</v>
      </c>
      <c r="CQ18" s="191">
        <v>0</v>
      </c>
      <c r="CR18" s="33">
        <v>0.20588235294117649</v>
      </c>
      <c r="CS18" s="33">
        <v>2.9411764705882356E-2</v>
      </c>
      <c r="CT18" s="33">
        <v>8.8235294117647051E-2</v>
      </c>
      <c r="CU18" s="33">
        <v>0.11764705882352942</v>
      </c>
      <c r="CV18" s="33">
        <v>8.8235294117647051E-2</v>
      </c>
      <c r="CW18" s="191"/>
      <c r="CX18" s="35">
        <v>0</v>
      </c>
      <c r="CY18" s="35">
        <v>0</v>
      </c>
      <c r="CZ18" s="35">
        <v>0</v>
      </c>
      <c r="DA18" s="35">
        <v>0</v>
      </c>
      <c r="DB18" s="35">
        <v>0</v>
      </c>
      <c r="DC18" s="35">
        <v>0</v>
      </c>
      <c r="DD18" s="35">
        <v>0</v>
      </c>
      <c r="DE18" s="191">
        <v>0</v>
      </c>
      <c r="DF18" s="35">
        <v>0</v>
      </c>
      <c r="DG18" s="35">
        <v>0</v>
      </c>
      <c r="DH18" s="35">
        <v>0</v>
      </c>
      <c r="DI18" s="35">
        <v>0</v>
      </c>
      <c r="DJ18" s="35">
        <v>0</v>
      </c>
      <c r="DK18" s="191"/>
    </row>
    <row r="19" spans="1:179" s="36" customFormat="1" ht="20.25" customHeight="1" x14ac:dyDescent="0.4">
      <c r="A19" s="29" t="s">
        <v>465</v>
      </c>
      <c r="B19" s="30"/>
      <c r="C19" s="145">
        <f>VLOOKUP($A19,Sample!$B$2:$F$29,4)</f>
        <v>5.5513944574172795E-2</v>
      </c>
      <c r="D19" s="145">
        <f>VLOOKUP($A19,Sample!$B$2:$F$29,5)</f>
        <v>9.3640613271698987E-3</v>
      </c>
      <c r="E19" s="138">
        <f>VLOOKUP($A19,Sample!$B$2:$F$29,2)</f>
        <v>1260</v>
      </c>
      <c r="F19" s="160">
        <f t="shared" si="2"/>
        <v>6972</v>
      </c>
      <c r="G19" s="30"/>
      <c r="H19" s="31">
        <f t="shared" si="3"/>
        <v>5.5513944574172795E-2</v>
      </c>
      <c r="I19" s="31">
        <f t="shared" si="3"/>
        <v>4.9931439839925158E-2</v>
      </c>
      <c r="J19" s="30"/>
      <c r="K19" s="32">
        <v>5.5333333333333332</v>
      </c>
      <c r="L19" s="30"/>
      <c r="M19" s="33">
        <v>0.5</v>
      </c>
      <c r="N19" s="33">
        <v>0.17777777777777778</v>
      </c>
      <c r="O19" s="33">
        <v>0.52222222222222225</v>
      </c>
      <c r="P19" s="33">
        <v>2.2222222222222223E-2</v>
      </c>
      <c r="Q19" s="33">
        <v>0.25555555555555554</v>
      </c>
      <c r="R19" s="33">
        <v>0.31111111111111112</v>
      </c>
      <c r="S19" s="33">
        <v>8.8888888888888892E-2</v>
      </c>
      <c r="T19" s="30"/>
      <c r="U19" s="33">
        <v>0.11111111111111112</v>
      </c>
      <c r="V19" s="33">
        <v>1.1111111111111112E-2</v>
      </c>
      <c r="W19" s="33">
        <v>2.2222222222222223E-2</v>
      </c>
      <c r="X19" s="33">
        <v>0</v>
      </c>
      <c r="Y19" s="33">
        <v>0</v>
      </c>
      <c r="Z19" s="33">
        <v>6.6666666666666666E-2</v>
      </c>
      <c r="AA19" s="33">
        <v>0</v>
      </c>
      <c r="AB19" s="191">
        <v>0</v>
      </c>
      <c r="AC19" s="33">
        <v>9.5726495726495719E-2</v>
      </c>
      <c r="AD19" s="33">
        <v>1.3675213675213677E-2</v>
      </c>
      <c r="AE19" s="33">
        <v>4.1025641025641033E-2</v>
      </c>
      <c r="AF19" s="33">
        <v>2.7350427350427354E-2</v>
      </c>
      <c r="AG19" s="191">
        <v>0</v>
      </c>
      <c r="AH19" s="33">
        <v>0.10940170940170942</v>
      </c>
      <c r="AI19" s="33">
        <v>6.8376068376068383E-2</v>
      </c>
      <c r="AJ19" s="33">
        <v>0</v>
      </c>
      <c r="AK19" s="191"/>
      <c r="AL19" s="33">
        <v>0.12222222222222222</v>
      </c>
      <c r="AM19" s="33">
        <v>0.15555555555555556</v>
      </c>
      <c r="AN19" s="33">
        <v>0.12222222222222222</v>
      </c>
      <c r="AO19" s="33">
        <v>3.3333333333333333E-2</v>
      </c>
      <c r="AP19" s="33">
        <v>1.1111111111111112E-2</v>
      </c>
      <c r="AQ19" s="33">
        <v>0.16666666666666666</v>
      </c>
      <c r="AR19" s="33">
        <v>0</v>
      </c>
      <c r="AS19" s="191">
        <v>0</v>
      </c>
      <c r="AT19" s="33">
        <v>0.22222222222222221</v>
      </c>
      <c r="AU19" s="33">
        <v>5.5555555555555552E-2</v>
      </c>
      <c r="AV19" s="33">
        <v>0.18888888888888888</v>
      </c>
      <c r="AW19" s="33">
        <v>3.3333333333333333E-2</v>
      </c>
      <c r="AX19" s="191">
        <v>0</v>
      </c>
      <c r="AY19" s="33">
        <v>0.45555555555555555</v>
      </c>
      <c r="AZ19" s="33">
        <v>4.4444444444444446E-2</v>
      </c>
      <c r="BA19" s="33">
        <v>0</v>
      </c>
      <c r="BB19" s="191"/>
      <c r="BC19" s="33">
        <v>0.35555555555555557</v>
      </c>
      <c r="BD19" s="33">
        <v>4.4444444444444446E-2</v>
      </c>
      <c r="BE19" s="33">
        <v>1.1111111111111112E-2</v>
      </c>
      <c r="BF19" s="33">
        <v>1.1111111111111112E-2</v>
      </c>
      <c r="BG19" s="33">
        <v>2.2222222222222223E-2</v>
      </c>
      <c r="BH19" s="33">
        <v>0.15555555555555556</v>
      </c>
      <c r="BI19" s="33">
        <v>0</v>
      </c>
      <c r="BJ19" s="191">
        <v>0</v>
      </c>
      <c r="BK19" s="33">
        <v>0.50000000000000011</v>
      </c>
      <c r="BL19" s="33">
        <v>1.1111111111111112E-2</v>
      </c>
      <c r="BM19" s="33">
        <v>0</v>
      </c>
      <c r="BN19" s="33">
        <v>1.1111111111111112E-2</v>
      </c>
      <c r="BO19" s="191">
        <v>0</v>
      </c>
      <c r="BP19" s="33">
        <v>0.15555555555555556</v>
      </c>
      <c r="BQ19" s="33">
        <v>5.5555555555555559E-2</v>
      </c>
      <c r="BR19" s="33">
        <v>0.31111111111111112</v>
      </c>
      <c r="BS19" s="191"/>
      <c r="BT19" s="33">
        <v>0.13333333333333333</v>
      </c>
      <c r="BU19" s="33">
        <v>0</v>
      </c>
      <c r="BV19" s="33">
        <v>0</v>
      </c>
      <c r="BW19" s="33">
        <v>2.2222222222222223E-2</v>
      </c>
      <c r="BX19" s="33">
        <v>4.4444444444444446E-2</v>
      </c>
      <c r="BY19" s="33">
        <v>0.23333333333333334</v>
      </c>
      <c r="BZ19" s="33">
        <v>0</v>
      </c>
      <c r="CA19" s="191"/>
      <c r="CB19" s="33">
        <v>1.1111111111111112E-2</v>
      </c>
      <c r="CC19" s="33">
        <v>0</v>
      </c>
      <c r="CD19" s="33">
        <v>0</v>
      </c>
      <c r="CE19" s="33">
        <v>0</v>
      </c>
      <c r="CF19" s="33">
        <v>1.1111111111111112E-2</v>
      </c>
      <c r="CG19" s="33">
        <v>7.7777777777777779E-2</v>
      </c>
      <c r="CH19" s="33">
        <v>0</v>
      </c>
      <c r="CI19" s="191"/>
      <c r="CJ19" s="33">
        <v>5.5555555555555552E-2</v>
      </c>
      <c r="CK19" s="33">
        <v>2.222222222222222E-2</v>
      </c>
      <c r="CL19" s="33">
        <v>2.222222222222222E-2</v>
      </c>
      <c r="CM19" s="33">
        <v>3.3333333333333333E-2</v>
      </c>
      <c r="CN19" s="33">
        <v>1.111111111111111E-2</v>
      </c>
      <c r="CO19" s="33">
        <v>0.19999999999999998</v>
      </c>
      <c r="CP19" s="33">
        <v>0</v>
      </c>
      <c r="CQ19" s="191">
        <v>0</v>
      </c>
      <c r="CR19" s="33">
        <v>0.17777777777777776</v>
      </c>
      <c r="CS19" s="33">
        <v>0.18888888888888886</v>
      </c>
      <c r="CT19" s="33">
        <v>0.16666666666666666</v>
      </c>
      <c r="CU19" s="33">
        <v>0.14444444444444443</v>
      </c>
      <c r="CV19" s="33">
        <v>0.18888888888888886</v>
      </c>
      <c r="CW19" s="191"/>
      <c r="CX19" s="33">
        <v>2.2222222222222223E-2</v>
      </c>
      <c r="CY19" s="33">
        <v>0</v>
      </c>
      <c r="CZ19" s="33">
        <v>0</v>
      </c>
      <c r="DA19" s="33">
        <v>0</v>
      </c>
      <c r="DB19" s="33">
        <v>0</v>
      </c>
      <c r="DC19" s="33">
        <v>0</v>
      </c>
      <c r="DD19" s="33">
        <v>0</v>
      </c>
      <c r="DE19" s="191">
        <v>0</v>
      </c>
      <c r="DF19" s="33">
        <v>0</v>
      </c>
      <c r="DG19" s="33">
        <v>0</v>
      </c>
      <c r="DH19" s="33">
        <v>2.2222222222222223E-2</v>
      </c>
      <c r="DI19" s="33">
        <v>0</v>
      </c>
      <c r="DJ19" s="33">
        <v>0</v>
      </c>
      <c r="DK19" s="191"/>
    </row>
    <row r="20" spans="1:179" s="36" customFormat="1" ht="20.25" customHeight="1" x14ac:dyDescent="0.4">
      <c r="A20" s="29" t="s">
        <v>466</v>
      </c>
      <c r="B20" s="30"/>
      <c r="C20" s="145">
        <f>VLOOKUP($A20,Sample!$B$2:$F$29,4)</f>
        <v>7.8865048244261354E-2</v>
      </c>
      <c r="D20" s="145">
        <f>VLOOKUP($A20,Sample!$B$2:$F$29,5)</f>
        <v>1.3302912520344538E-2</v>
      </c>
      <c r="E20" s="138">
        <f>VLOOKUP($A20,Sample!$B$2:$F$29,2)</f>
        <v>1790</v>
      </c>
      <c r="F20" s="160">
        <f t="shared" si="2"/>
        <v>14221.648351648351</v>
      </c>
      <c r="G20" s="30"/>
      <c r="H20" s="31">
        <f t="shared" si="3"/>
        <v>7.8865048244261354E-2</v>
      </c>
      <c r="I20" s="31">
        <f t="shared" si="3"/>
        <v>0.10185131656553363</v>
      </c>
      <c r="J20" s="30"/>
      <c r="K20" s="32">
        <v>7.9450549450549453</v>
      </c>
      <c r="L20" s="30"/>
      <c r="M20" s="33">
        <v>0.86813186813186816</v>
      </c>
      <c r="N20" s="33">
        <v>0.53846153846153844</v>
      </c>
      <c r="O20" s="33">
        <v>0.31868131868131866</v>
      </c>
      <c r="P20" s="33">
        <v>0</v>
      </c>
      <c r="Q20" s="33">
        <v>0</v>
      </c>
      <c r="R20" s="33">
        <v>0</v>
      </c>
      <c r="S20" s="33">
        <v>0</v>
      </c>
      <c r="T20" s="30"/>
      <c r="U20" s="33">
        <v>0.52747252747252749</v>
      </c>
      <c r="V20" s="33">
        <v>1.0989010989010988E-2</v>
      </c>
      <c r="W20" s="33">
        <v>0.15384615384615383</v>
      </c>
      <c r="X20" s="33">
        <v>0</v>
      </c>
      <c r="Y20" s="33">
        <v>0</v>
      </c>
      <c r="Z20" s="33">
        <v>0</v>
      </c>
      <c r="AA20" s="33">
        <v>0</v>
      </c>
      <c r="AB20" s="191">
        <v>0</v>
      </c>
      <c r="AC20" s="33">
        <v>1.4957264957264956E-2</v>
      </c>
      <c r="AD20" s="33">
        <v>0.35897435897435892</v>
      </c>
      <c r="AE20" s="33">
        <v>0.16452991452991453</v>
      </c>
      <c r="AF20" s="33">
        <v>0</v>
      </c>
      <c r="AG20" s="191">
        <v>0</v>
      </c>
      <c r="AH20" s="33">
        <v>0.53846153846153844</v>
      </c>
      <c r="AI20" s="33">
        <v>0</v>
      </c>
      <c r="AJ20" s="33">
        <v>0</v>
      </c>
      <c r="AK20" s="191"/>
      <c r="AL20" s="33">
        <v>0.49450549450549453</v>
      </c>
      <c r="AM20" s="33">
        <v>0.31868131868131871</v>
      </c>
      <c r="AN20" s="33">
        <v>0.2087912087912088</v>
      </c>
      <c r="AO20" s="33">
        <v>0</v>
      </c>
      <c r="AP20" s="33">
        <v>0</v>
      </c>
      <c r="AQ20" s="33">
        <v>0</v>
      </c>
      <c r="AR20" s="33">
        <v>0</v>
      </c>
      <c r="AS20" s="191">
        <v>0</v>
      </c>
      <c r="AT20" s="33">
        <v>0.1098901098901099</v>
      </c>
      <c r="AU20" s="33">
        <v>0.37362637362637363</v>
      </c>
      <c r="AV20" s="33">
        <v>0.12087912087912088</v>
      </c>
      <c r="AW20" s="33">
        <v>0.26373626373626374</v>
      </c>
      <c r="AX20" s="191">
        <v>0</v>
      </c>
      <c r="AY20" s="33">
        <v>0.5494505494505495</v>
      </c>
      <c r="AZ20" s="33">
        <v>0.31868131868131871</v>
      </c>
      <c r="BA20" s="33">
        <v>0</v>
      </c>
      <c r="BB20" s="191"/>
      <c r="BC20" s="33">
        <v>0.30769230769230771</v>
      </c>
      <c r="BD20" s="33">
        <v>1.0989010989010988E-2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191">
        <v>0</v>
      </c>
      <c r="BK20" s="33">
        <v>0.2857142857142857</v>
      </c>
      <c r="BL20" s="33">
        <v>3.2967032967032961E-2</v>
      </c>
      <c r="BM20" s="33">
        <v>0</v>
      </c>
      <c r="BN20" s="33">
        <v>0</v>
      </c>
      <c r="BO20" s="191">
        <v>0</v>
      </c>
      <c r="BP20" s="33">
        <v>2.1978021978021976E-2</v>
      </c>
      <c r="BQ20" s="33">
        <v>0</v>
      </c>
      <c r="BR20" s="33">
        <v>0.29670329670329665</v>
      </c>
      <c r="BS20" s="191"/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191"/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191"/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191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191"/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191">
        <v>0</v>
      </c>
      <c r="DF20" s="35">
        <v>0</v>
      </c>
      <c r="DG20" s="35">
        <v>0</v>
      </c>
      <c r="DH20" s="35">
        <v>0</v>
      </c>
      <c r="DI20" s="35">
        <v>0</v>
      </c>
      <c r="DJ20" s="35">
        <v>0</v>
      </c>
      <c r="DK20" s="191"/>
    </row>
    <row r="21" spans="1:179" s="36" customFormat="1" ht="20.25" customHeight="1" x14ac:dyDescent="0.4">
      <c r="A21" s="29" t="s">
        <v>470</v>
      </c>
      <c r="B21" s="30"/>
      <c r="C21" s="145">
        <f>VLOOKUP($A21,Sample!$B$2:$F$29,4)</f>
        <v>0.42142133321584352</v>
      </c>
      <c r="D21" s="145">
        <f>VLOOKUP($A21,Sample!$B$2:$F$29,5)</f>
        <v>7.1085116344746097E-2</v>
      </c>
      <c r="E21" s="138">
        <f>VLOOKUP($A21,Sample!$B$2:$F$29,2)</f>
        <v>9565</v>
      </c>
      <c r="F21" s="160">
        <f t="shared" si="2"/>
        <v>55435.860215053763</v>
      </c>
      <c r="G21" s="30"/>
      <c r="H21" s="31">
        <f t="shared" si="3"/>
        <v>0.42142133321584352</v>
      </c>
      <c r="I21" s="31">
        <f t="shared" si="3"/>
        <v>0.39701553633139092</v>
      </c>
      <c r="J21" s="30"/>
      <c r="K21" s="32">
        <v>5.795698924731183</v>
      </c>
      <c r="L21" s="30"/>
      <c r="M21" s="33">
        <v>0.45161290322580644</v>
      </c>
      <c r="N21" s="33">
        <v>0.56989247311827962</v>
      </c>
      <c r="O21" s="33">
        <v>0.23655913978494625</v>
      </c>
      <c r="P21" s="33">
        <v>3.2258064516129031E-2</v>
      </c>
      <c r="Q21" s="33">
        <v>5.3763440860215055E-2</v>
      </c>
      <c r="R21" s="33">
        <v>0.11827956989247312</v>
      </c>
      <c r="S21" s="33">
        <v>1.0752688172043012E-2</v>
      </c>
      <c r="T21" s="30"/>
      <c r="U21" s="33">
        <v>0.36559139784946237</v>
      </c>
      <c r="V21" s="33">
        <v>0</v>
      </c>
      <c r="W21" s="33">
        <v>0.19354838709677419</v>
      </c>
      <c r="X21" s="33">
        <v>1.0752688172043012E-2</v>
      </c>
      <c r="Y21" s="33">
        <v>0</v>
      </c>
      <c r="Z21" s="33">
        <v>6.4516129032258077E-2</v>
      </c>
      <c r="AA21" s="33">
        <v>0</v>
      </c>
      <c r="AB21" s="191">
        <v>0</v>
      </c>
      <c r="AC21" s="33">
        <v>8.9045698924731187E-2</v>
      </c>
      <c r="AD21" s="33">
        <v>1.7809139784946238E-2</v>
      </c>
      <c r="AE21" s="33">
        <v>0.373991935483871</v>
      </c>
      <c r="AF21" s="33">
        <v>8.9045698924731187E-2</v>
      </c>
      <c r="AG21" s="191">
        <v>0</v>
      </c>
      <c r="AH21" s="33">
        <v>0.39180107526881724</v>
      </c>
      <c r="AI21" s="33">
        <v>0.16028225806451615</v>
      </c>
      <c r="AJ21" s="33">
        <v>1.7809139784946238E-2</v>
      </c>
      <c r="AK21" s="191"/>
      <c r="AL21" s="33">
        <v>0.23655913978494625</v>
      </c>
      <c r="AM21" s="33">
        <v>1.075268817204301E-2</v>
      </c>
      <c r="AN21" s="33">
        <v>0.18279569892473119</v>
      </c>
      <c r="AO21" s="33">
        <v>4.301075268817204E-2</v>
      </c>
      <c r="AP21" s="33">
        <v>0</v>
      </c>
      <c r="AQ21" s="33">
        <v>3.2258064516129031E-2</v>
      </c>
      <c r="AR21" s="33">
        <v>0</v>
      </c>
      <c r="AS21" s="191">
        <v>0</v>
      </c>
      <c r="AT21" s="33">
        <v>8.6021505376344079E-2</v>
      </c>
      <c r="AU21" s="33">
        <v>4.301075268817204E-2</v>
      </c>
      <c r="AV21" s="33">
        <v>0.11827956989247312</v>
      </c>
      <c r="AW21" s="33">
        <v>0.20430107526881719</v>
      </c>
      <c r="AX21" s="191">
        <v>0</v>
      </c>
      <c r="AY21" s="33">
        <v>0.31182795698924731</v>
      </c>
      <c r="AZ21" s="33">
        <v>0.13978494623655915</v>
      </c>
      <c r="BA21" s="33">
        <v>0</v>
      </c>
      <c r="BB21" s="191"/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191">
        <v>0</v>
      </c>
      <c r="BK21" s="35">
        <v>0</v>
      </c>
      <c r="BL21" s="35">
        <v>0</v>
      </c>
      <c r="BM21" s="35">
        <v>0</v>
      </c>
      <c r="BN21" s="35">
        <v>0</v>
      </c>
      <c r="BO21" s="191">
        <v>0</v>
      </c>
      <c r="BP21" s="35">
        <v>0</v>
      </c>
      <c r="BQ21" s="35">
        <v>0</v>
      </c>
      <c r="BR21" s="35">
        <v>0</v>
      </c>
      <c r="BS21" s="191"/>
      <c r="BT21" s="35">
        <v>0</v>
      </c>
      <c r="BU21" s="33">
        <v>2.1505376344086023E-2</v>
      </c>
      <c r="BV21" s="33">
        <v>1.0752688172043012E-2</v>
      </c>
      <c r="BW21" s="33">
        <v>4.3010752688172046E-2</v>
      </c>
      <c r="BX21" s="33">
        <v>0</v>
      </c>
      <c r="BY21" s="33">
        <v>2.1505376344086023E-2</v>
      </c>
      <c r="BZ21" s="33">
        <v>0</v>
      </c>
      <c r="CA21" s="191"/>
      <c r="CB21" s="33">
        <v>1.0752688172043012E-2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191"/>
      <c r="CJ21" s="33">
        <v>2.1505376344086023E-2</v>
      </c>
      <c r="CK21" s="33">
        <v>1.0752688172043012E-2</v>
      </c>
      <c r="CL21" s="33">
        <v>0</v>
      </c>
      <c r="CM21" s="33">
        <v>1.0752688172043012E-2</v>
      </c>
      <c r="CN21" s="33">
        <v>0</v>
      </c>
      <c r="CO21" s="33">
        <v>3.2258064516129031E-2</v>
      </c>
      <c r="CP21" s="33">
        <v>1.0752688172043012E-2</v>
      </c>
      <c r="CQ21" s="191">
        <v>0</v>
      </c>
      <c r="CR21" s="33">
        <v>4.3010752688172046E-2</v>
      </c>
      <c r="CS21" s="33">
        <v>2.1505376344086023E-2</v>
      </c>
      <c r="CT21" s="33">
        <v>1.0752688172043012E-2</v>
      </c>
      <c r="CU21" s="33">
        <v>0</v>
      </c>
      <c r="CV21" s="33">
        <v>2.1505376344086023E-2</v>
      </c>
      <c r="CW21" s="191"/>
      <c r="CX21" s="33">
        <v>3.2258064516129031E-2</v>
      </c>
      <c r="CY21" s="33">
        <v>0</v>
      </c>
      <c r="CZ21" s="33">
        <v>0</v>
      </c>
      <c r="DA21" s="33">
        <v>0</v>
      </c>
      <c r="DB21" s="33">
        <v>0</v>
      </c>
      <c r="DC21" s="33">
        <v>0</v>
      </c>
      <c r="DD21" s="33">
        <v>0</v>
      </c>
      <c r="DE21" s="191">
        <v>0</v>
      </c>
      <c r="DF21" s="33">
        <v>0</v>
      </c>
      <c r="DG21" s="33">
        <v>0</v>
      </c>
      <c r="DH21" s="33">
        <v>0</v>
      </c>
      <c r="DI21" s="33">
        <v>0</v>
      </c>
      <c r="DJ21" s="33">
        <v>3.2258064516129031E-2</v>
      </c>
      <c r="DK21" s="191"/>
    </row>
    <row r="22" spans="1:179" s="36" customFormat="1" ht="20.25" customHeight="1" x14ac:dyDescent="0.4">
      <c r="A22" s="29" t="s">
        <v>614</v>
      </c>
      <c r="B22" s="30"/>
      <c r="C22" s="145">
        <f>VLOOKUP($A22,Sample!$B$2:$F$29,4)</f>
        <v>3.828699828171124E-2</v>
      </c>
      <c r="D22" s="145">
        <f>VLOOKUP($A22,Sample!$B$2:$F$29,5)</f>
        <v>6.4582295978655889E-3</v>
      </c>
      <c r="E22" s="138">
        <f>VLOOKUP($A22,Sample!$B$2:$F$29,2)</f>
        <v>869</v>
      </c>
      <c r="F22" s="160">
        <f t="shared" si="2"/>
        <v>5483.6896551724139</v>
      </c>
      <c r="G22" s="30"/>
      <c r="H22" s="31">
        <f t="shared" si="3"/>
        <v>3.828699828171124E-2</v>
      </c>
      <c r="I22" s="31">
        <f t="shared" si="3"/>
        <v>3.9272593246996744E-2</v>
      </c>
      <c r="J22" s="30"/>
      <c r="K22" s="32">
        <v>6.3103448275862073</v>
      </c>
      <c r="L22" s="30"/>
      <c r="M22" s="33">
        <v>0.7931034482758621</v>
      </c>
      <c r="N22" s="33">
        <v>0.66666666666666663</v>
      </c>
      <c r="O22" s="33">
        <v>0</v>
      </c>
      <c r="P22" s="33">
        <v>0.21839080459770116</v>
      </c>
      <c r="Q22" s="33">
        <v>9.1954022988505746E-2</v>
      </c>
      <c r="R22" s="33">
        <v>0</v>
      </c>
      <c r="S22" s="33">
        <v>4.5977011494252873E-2</v>
      </c>
      <c r="T22" s="30"/>
      <c r="U22" s="33">
        <v>0.65517241379310343</v>
      </c>
      <c r="V22" s="33">
        <v>0</v>
      </c>
      <c r="W22" s="33">
        <v>0.11494252873563218</v>
      </c>
      <c r="X22" s="33">
        <v>0</v>
      </c>
      <c r="Y22" s="33">
        <v>0</v>
      </c>
      <c r="Z22" s="33">
        <v>0</v>
      </c>
      <c r="AA22" s="33">
        <v>0</v>
      </c>
      <c r="AB22" s="191">
        <v>0</v>
      </c>
      <c r="AC22" s="33">
        <v>1.5151515151515152E-2</v>
      </c>
      <c r="AD22" s="33">
        <v>0.16666666666666666</v>
      </c>
      <c r="AE22" s="33">
        <v>0.24242424242424243</v>
      </c>
      <c r="AF22" s="33">
        <v>0.24242424242424243</v>
      </c>
      <c r="AG22" s="191">
        <v>0</v>
      </c>
      <c r="AH22" s="33">
        <v>0.48484848484848486</v>
      </c>
      <c r="AI22" s="33">
        <v>0.1818181818181818</v>
      </c>
      <c r="AJ22" s="33">
        <v>0</v>
      </c>
      <c r="AK22" s="191"/>
      <c r="AL22" s="33">
        <v>0.32183908045977017</v>
      </c>
      <c r="AM22" s="33">
        <v>0.20689655172413793</v>
      </c>
      <c r="AN22" s="33">
        <v>0.31034482758620691</v>
      </c>
      <c r="AO22" s="33">
        <v>2.2988505747126436E-2</v>
      </c>
      <c r="AP22" s="33">
        <v>0</v>
      </c>
      <c r="AQ22" s="33">
        <v>0</v>
      </c>
      <c r="AR22" s="33">
        <v>0.10344827586206896</v>
      </c>
      <c r="AS22" s="191">
        <v>0</v>
      </c>
      <c r="AT22" s="33">
        <v>0.1149425287356322</v>
      </c>
      <c r="AU22" s="33">
        <v>0.2988505747126437</v>
      </c>
      <c r="AV22" s="33">
        <v>0.18390804597701149</v>
      </c>
      <c r="AW22" s="33">
        <v>0.19540229885057472</v>
      </c>
      <c r="AX22" s="191">
        <v>0</v>
      </c>
      <c r="AY22" s="33">
        <v>0.19540229885057472</v>
      </c>
      <c r="AZ22" s="33">
        <v>0.45977011494252878</v>
      </c>
      <c r="BA22" s="33">
        <v>0.13793103448275862</v>
      </c>
      <c r="BB22" s="191"/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191">
        <v>0</v>
      </c>
      <c r="BK22" s="35">
        <v>0</v>
      </c>
      <c r="BL22" s="35">
        <v>0</v>
      </c>
      <c r="BM22" s="35">
        <v>0</v>
      </c>
      <c r="BN22" s="35">
        <v>0</v>
      </c>
      <c r="BO22" s="191">
        <v>0</v>
      </c>
      <c r="BP22" s="35">
        <v>0</v>
      </c>
      <c r="BQ22" s="35">
        <v>0</v>
      </c>
      <c r="BR22" s="35">
        <v>0</v>
      </c>
      <c r="BS22" s="191"/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191"/>
      <c r="CB22" s="33">
        <v>0</v>
      </c>
      <c r="CC22" s="33">
        <v>2.2988505747126436E-2</v>
      </c>
      <c r="CD22" s="33">
        <v>0</v>
      </c>
      <c r="CE22" s="33">
        <v>0</v>
      </c>
      <c r="CF22" s="33">
        <v>0</v>
      </c>
      <c r="CG22" s="33">
        <v>0</v>
      </c>
      <c r="CH22" s="33">
        <v>2.2988505747126436E-2</v>
      </c>
      <c r="CI22" s="191"/>
      <c r="CJ22" s="33">
        <v>0</v>
      </c>
      <c r="CK22" s="33">
        <v>5.7471264367816091E-2</v>
      </c>
      <c r="CL22" s="33">
        <v>2.2988505747126436E-2</v>
      </c>
      <c r="CM22" s="33">
        <v>0</v>
      </c>
      <c r="CN22" s="33">
        <v>0</v>
      </c>
      <c r="CO22" s="33">
        <v>0</v>
      </c>
      <c r="CP22" s="33">
        <v>2.2988505747126436E-2</v>
      </c>
      <c r="CQ22" s="191">
        <v>0</v>
      </c>
      <c r="CR22" s="33">
        <v>9.1954022988505746E-2</v>
      </c>
      <c r="CS22" s="33">
        <v>6.8965517241379309E-2</v>
      </c>
      <c r="CT22" s="33">
        <v>0</v>
      </c>
      <c r="CU22" s="33">
        <v>2.2988505747126436E-2</v>
      </c>
      <c r="CV22" s="33">
        <v>2.2988505747126436E-2</v>
      </c>
      <c r="CW22" s="191"/>
      <c r="CX22" s="33">
        <v>2.1839080459770118E-2</v>
      </c>
      <c r="CY22" s="33">
        <v>0</v>
      </c>
      <c r="CZ22" s="33">
        <v>2.1839080459770118E-2</v>
      </c>
      <c r="DA22" s="33">
        <v>2.1839080459770118E-2</v>
      </c>
      <c r="DB22" s="33">
        <v>4.3678160919540236E-2</v>
      </c>
      <c r="DC22" s="33">
        <v>0</v>
      </c>
      <c r="DD22" s="33">
        <v>0.1310344827586207</v>
      </c>
      <c r="DE22" s="191">
        <v>0</v>
      </c>
      <c r="DF22" s="33">
        <v>6.5517241379310351E-2</v>
      </c>
      <c r="DG22" s="33">
        <v>0.19655172413793104</v>
      </c>
      <c r="DH22" s="33">
        <v>6.5517241379310351E-2</v>
      </c>
      <c r="DI22" s="33">
        <v>6.5517241379310351E-2</v>
      </c>
      <c r="DJ22" s="33">
        <v>6.5517241379310351E-2</v>
      </c>
      <c r="DK22" s="191"/>
    </row>
    <row r="23" spans="1:179" s="36" customFormat="1" ht="20.25" customHeight="1" x14ac:dyDescent="0.4">
      <c r="A23" s="29" t="s">
        <v>467</v>
      </c>
      <c r="B23" s="30"/>
      <c r="C23" s="145">
        <f>VLOOKUP($A23,Sample!$B$2:$F$29,4)</f>
        <v>9.1642067233555103E-3</v>
      </c>
      <c r="D23" s="145">
        <f>VLOOKUP($A23,Sample!$B$2:$F$29,5)</f>
        <v>1.5458132984534434E-3</v>
      </c>
      <c r="E23" s="138">
        <f>VLOOKUP($A23,Sample!$B$2:$F$29,2)</f>
        <v>208</v>
      </c>
      <c r="F23" s="160">
        <f t="shared" si="2"/>
        <v>1208.2352941176471</v>
      </c>
      <c r="G23" s="30"/>
      <c r="H23" s="31">
        <f t="shared" si="3"/>
        <v>9.1642067233555103E-3</v>
      </c>
      <c r="I23" s="31">
        <f t="shared" si="3"/>
        <v>8.6530303931023483E-3</v>
      </c>
      <c r="J23" s="30"/>
      <c r="K23" s="32">
        <v>5.8088235294117645</v>
      </c>
      <c r="L23" s="30"/>
      <c r="M23" s="33">
        <v>0.88235294117647056</v>
      </c>
      <c r="N23" s="33">
        <v>0.48529411764705882</v>
      </c>
      <c r="O23" s="33">
        <v>0.26470588235294118</v>
      </c>
      <c r="P23" s="33">
        <v>0</v>
      </c>
      <c r="Q23" s="33">
        <v>7.3529411764705885E-2</v>
      </c>
      <c r="R23" s="33">
        <v>0.10294117647058823</v>
      </c>
      <c r="S23" s="33">
        <v>0.16176470588235295</v>
      </c>
      <c r="T23" s="30"/>
      <c r="U23" s="33">
        <v>0.48529411764705882</v>
      </c>
      <c r="V23" s="33">
        <v>0</v>
      </c>
      <c r="W23" s="33">
        <v>0.16176470588235292</v>
      </c>
      <c r="X23" s="33">
        <v>0</v>
      </c>
      <c r="Y23" s="33">
        <v>0</v>
      </c>
      <c r="Z23" s="33">
        <v>0</v>
      </c>
      <c r="AA23" s="33">
        <v>0</v>
      </c>
      <c r="AB23" s="191">
        <v>0</v>
      </c>
      <c r="AC23" s="33">
        <v>2.0220588235294115E-2</v>
      </c>
      <c r="AD23" s="33">
        <v>0.20220588235294118</v>
      </c>
      <c r="AE23" s="33">
        <v>0.20220588235294118</v>
      </c>
      <c r="AF23" s="33">
        <v>6.0661764705882353E-2</v>
      </c>
      <c r="AG23" s="191">
        <v>0</v>
      </c>
      <c r="AH23" s="33">
        <v>0.28308823529411764</v>
      </c>
      <c r="AI23" s="33">
        <v>0.20220588235294118</v>
      </c>
      <c r="AJ23" s="33">
        <v>0</v>
      </c>
      <c r="AK23" s="191"/>
      <c r="AL23" s="33">
        <v>0.52941176470588236</v>
      </c>
      <c r="AM23" s="33">
        <v>0.35294117647058826</v>
      </c>
      <c r="AN23" s="33">
        <v>0.17647058823529413</v>
      </c>
      <c r="AO23" s="33">
        <v>1.4705882352941176E-2</v>
      </c>
      <c r="AP23" s="33">
        <v>1.4705882352941176E-2</v>
      </c>
      <c r="AQ23" s="33">
        <v>1.4705882352941176E-2</v>
      </c>
      <c r="AR23" s="33">
        <v>0</v>
      </c>
      <c r="AS23" s="191">
        <v>0</v>
      </c>
      <c r="AT23" s="33">
        <v>0.13235294117647059</v>
      </c>
      <c r="AU23" s="33">
        <v>0.2794117647058823</v>
      </c>
      <c r="AV23" s="33">
        <v>0.16176470588235292</v>
      </c>
      <c r="AW23" s="33">
        <v>0.30882352941176466</v>
      </c>
      <c r="AX23" s="191">
        <v>0</v>
      </c>
      <c r="AY23" s="33">
        <v>0.2794117647058823</v>
      </c>
      <c r="AZ23" s="33">
        <v>0.51470588235294124</v>
      </c>
      <c r="BA23" s="33">
        <v>8.8235294117647065E-2</v>
      </c>
      <c r="BB23" s="191"/>
      <c r="BC23" s="33">
        <v>0.26470588235294118</v>
      </c>
      <c r="BD23" s="33">
        <v>0</v>
      </c>
      <c r="BE23" s="33">
        <v>0</v>
      </c>
      <c r="BF23" s="33">
        <v>0</v>
      </c>
      <c r="BG23" s="33">
        <v>0</v>
      </c>
      <c r="BH23" s="33">
        <v>1.4705882352941176E-2</v>
      </c>
      <c r="BI23" s="33">
        <v>0</v>
      </c>
      <c r="BJ23" s="191">
        <v>0</v>
      </c>
      <c r="BK23" s="33">
        <v>0.26470588235294118</v>
      </c>
      <c r="BL23" s="33">
        <v>0</v>
      </c>
      <c r="BM23" s="33">
        <v>0</v>
      </c>
      <c r="BN23" s="33">
        <v>0</v>
      </c>
      <c r="BO23" s="191">
        <v>0</v>
      </c>
      <c r="BP23" s="33">
        <v>2.9411764705882353E-2</v>
      </c>
      <c r="BQ23" s="33">
        <v>0</v>
      </c>
      <c r="BR23" s="33">
        <v>0.23529411764705882</v>
      </c>
      <c r="BS23" s="191"/>
      <c r="BT23" s="33">
        <v>0.10294117647058823</v>
      </c>
      <c r="BU23" s="33">
        <v>0</v>
      </c>
      <c r="BV23" s="33">
        <v>0</v>
      </c>
      <c r="BW23" s="33">
        <v>1.4705882352941175E-2</v>
      </c>
      <c r="BX23" s="33">
        <v>0</v>
      </c>
      <c r="BY23" s="33">
        <v>0</v>
      </c>
      <c r="BZ23" s="33">
        <v>0</v>
      </c>
      <c r="CA23" s="191"/>
      <c r="CB23" s="33">
        <v>7.3529411764705885E-2</v>
      </c>
      <c r="CC23" s="33">
        <v>0</v>
      </c>
      <c r="CD23" s="33">
        <v>0</v>
      </c>
      <c r="CE23" s="33">
        <v>7.3529411764705885E-2</v>
      </c>
      <c r="CF23" s="33">
        <v>0</v>
      </c>
      <c r="CG23" s="33">
        <v>4.4117647058823525E-2</v>
      </c>
      <c r="CH23" s="33">
        <v>1.4705882352941178E-2</v>
      </c>
      <c r="CI23" s="191"/>
      <c r="CJ23" s="33">
        <v>7.3529411764705885E-2</v>
      </c>
      <c r="CK23" s="33">
        <v>0</v>
      </c>
      <c r="CL23" s="33">
        <v>0</v>
      </c>
      <c r="CM23" s="33">
        <v>0</v>
      </c>
      <c r="CN23" s="33">
        <v>0</v>
      </c>
      <c r="CO23" s="33">
        <v>2.9411764705882356E-2</v>
      </c>
      <c r="CP23" s="33">
        <v>0</v>
      </c>
      <c r="CQ23" s="191">
        <v>0</v>
      </c>
      <c r="CR23" s="33">
        <v>7.3529411764705885E-2</v>
      </c>
      <c r="CS23" s="33">
        <v>5.8823529411764712E-2</v>
      </c>
      <c r="CT23" s="33">
        <v>2.9411764705882356E-2</v>
      </c>
      <c r="CU23" s="33">
        <v>2.9411764705882356E-2</v>
      </c>
      <c r="CV23" s="33">
        <v>4.4117647058823532E-2</v>
      </c>
      <c r="CW23" s="191"/>
      <c r="CX23" s="35">
        <v>0</v>
      </c>
      <c r="CY23" s="35">
        <v>0</v>
      </c>
      <c r="CZ23" s="35">
        <v>0</v>
      </c>
      <c r="DA23" s="35">
        <v>0</v>
      </c>
      <c r="DB23" s="35">
        <v>0</v>
      </c>
      <c r="DC23" s="35">
        <v>0</v>
      </c>
      <c r="DD23" s="35">
        <v>0</v>
      </c>
      <c r="DE23" s="191">
        <v>0</v>
      </c>
      <c r="DF23" s="35">
        <v>0</v>
      </c>
      <c r="DG23" s="35">
        <v>0</v>
      </c>
      <c r="DH23" s="35">
        <v>0</v>
      </c>
      <c r="DI23" s="35">
        <v>0</v>
      </c>
      <c r="DJ23" s="35">
        <v>0</v>
      </c>
      <c r="DK23" s="191"/>
    </row>
    <row r="24" spans="1:179" s="36" customFormat="1" ht="20.25" customHeight="1" x14ac:dyDescent="0.4">
      <c r="A24" s="29" t="s">
        <v>468</v>
      </c>
      <c r="B24" s="30"/>
      <c r="C24" s="145">
        <f>VLOOKUP($A24,Sample!$B$2:$F$29,4)</f>
        <v>7.397453407939375E-2</v>
      </c>
      <c r="D24" s="145">
        <f>VLOOKUP($A24,Sample!$B$2:$F$29,5)</f>
        <v>1.2477983308189094E-2</v>
      </c>
      <c r="E24" s="138">
        <f>VLOOKUP($A24,Sample!$B$2:$F$29,2)</f>
        <v>1679</v>
      </c>
      <c r="F24" s="160">
        <f t="shared" si="2"/>
        <v>10666.588235294117</v>
      </c>
      <c r="G24" s="30"/>
      <c r="H24" s="31">
        <f t="shared" si="3"/>
        <v>7.397453407939375E-2</v>
      </c>
      <c r="I24" s="31">
        <f t="shared" si="3"/>
        <v>7.6391008142260713E-2</v>
      </c>
      <c r="J24" s="30"/>
      <c r="K24" s="32">
        <v>6.3529411764705879</v>
      </c>
      <c r="L24" s="30"/>
      <c r="M24" s="33">
        <v>0.70588235294117652</v>
      </c>
      <c r="N24" s="33">
        <v>0.4823529411764706</v>
      </c>
      <c r="O24" s="33">
        <v>2.3529411764705882E-2</v>
      </c>
      <c r="P24" s="33">
        <v>0.23529411764705882</v>
      </c>
      <c r="Q24" s="33">
        <v>4.7058823529411764E-2</v>
      </c>
      <c r="R24" s="33">
        <v>0</v>
      </c>
      <c r="S24" s="33">
        <v>0</v>
      </c>
      <c r="T24" s="30"/>
      <c r="U24" s="33">
        <v>0.47058823529411764</v>
      </c>
      <c r="V24" s="33">
        <v>0</v>
      </c>
      <c r="W24" s="33">
        <v>1.1764705882352941E-2</v>
      </c>
      <c r="X24" s="33">
        <v>0</v>
      </c>
      <c r="Y24" s="33">
        <v>0</v>
      </c>
      <c r="Z24" s="33">
        <v>0</v>
      </c>
      <c r="AA24" s="33">
        <v>0</v>
      </c>
      <c r="AB24" s="191">
        <v>0</v>
      </c>
      <c r="AC24" s="33">
        <v>0</v>
      </c>
      <c r="AD24" s="33">
        <v>0.24949290060851928</v>
      </c>
      <c r="AE24" s="33">
        <v>0.18296146044624745</v>
      </c>
      <c r="AF24" s="33">
        <v>4.9898580121703853E-2</v>
      </c>
      <c r="AG24" s="191">
        <v>0</v>
      </c>
      <c r="AH24" s="33">
        <v>0.4823529411764706</v>
      </c>
      <c r="AI24" s="33">
        <v>0</v>
      </c>
      <c r="AJ24" s="33">
        <v>0</v>
      </c>
      <c r="AK24" s="191"/>
      <c r="AL24" s="33">
        <v>3.529411764705883E-2</v>
      </c>
      <c r="AM24" s="33">
        <v>0.51764705882352946</v>
      </c>
      <c r="AN24" s="33">
        <v>8.2352941176470601E-2</v>
      </c>
      <c r="AO24" s="33">
        <v>4.7058823529411764E-2</v>
      </c>
      <c r="AP24" s="33">
        <v>0</v>
      </c>
      <c r="AQ24" s="33">
        <v>3.529411764705883E-2</v>
      </c>
      <c r="AR24" s="33">
        <v>2.3529411764705882E-2</v>
      </c>
      <c r="AS24" s="191">
        <v>0</v>
      </c>
      <c r="AT24" s="33">
        <v>5.8823529411764705E-2</v>
      </c>
      <c r="AU24" s="33">
        <v>0.3294117647058824</v>
      </c>
      <c r="AV24" s="33">
        <v>0.2</v>
      </c>
      <c r="AW24" s="33">
        <v>0.11764705882352941</v>
      </c>
      <c r="AX24" s="191">
        <v>0</v>
      </c>
      <c r="AY24" s="33">
        <v>0.51764705882352946</v>
      </c>
      <c r="AZ24" s="33">
        <v>0.17647058823529413</v>
      </c>
      <c r="BA24" s="33">
        <v>1.1764705882352941E-2</v>
      </c>
      <c r="BB24" s="191"/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2.3529411764705882E-2</v>
      </c>
      <c r="BJ24" s="191">
        <v>0</v>
      </c>
      <c r="BK24" s="33">
        <v>2.3529411764705882E-2</v>
      </c>
      <c r="BL24" s="33">
        <v>0</v>
      </c>
      <c r="BM24" s="33">
        <v>0</v>
      </c>
      <c r="BN24" s="33">
        <v>0</v>
      </c>
      <c r="BO24" s="191">
        <v>0</v>
      </c>
      <c r="BP24" s="33">
        <v>1.1764705882352941E-2</v>
      </c>
      <c r="BQ24" s="33">
        <v>1.1764705882352941E-2</v>
      </c>
      <c r="BR24" s="33">
        <v>0</v>
      </c>
      <c r="BS24" s="191"/>
      <c r="BT24" s="35">
        <v>0</v>
      </c>
      <c r="BU24" s="35">
        <v>0</v>
      </c>
      <c r="BV24" s="35">
        <v>0</v>
      </c>
      <c r="BW24" s="35">
        <v>0</v>
      </c>
      <c r="BX24" s="35">
        <v>0</v>
      </c>
      <c r="BY24" s="35">
        <v>0</v>
      </c>
      <c r="BZ24" s="35">
        <v>0</v>
      </c>
      <c r="CA24" s="191"/>
      <c r="CB24" s="35">
        <v>0</v>
      </c>
      <c r="CC24" s="35">
        <v>0</v>
      </c>
      <c r="CD24" s="35">
        <v>0</v>
      </c>
      <c r="CE24" s="35">
        <v>0</v>
      </c>
      <c r="CF24" s="35">
        <v>0</v>
      </c>
      <c r="CG24" s="35">
        <v>0</v>
      </c>
      <c r="CH24" s="35">
        <v>0</v>
      </c>
      <c r="CI24" s="191"/>
      <c r="CJ24" s="33">
        <v>0</v>
      </c>
      <c r="CK24" s="33">
        <v>4.7058823529411764E-2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191">
        <v>0</v>
      </c>
      <c r="CR24" s="33">
        <v>3.5294117647058823E-2</v>
      </c>
      <c r="CS24" s="33">
        <v>4.7058823529411764E-2</v>
      </c>
      <c r="CT24" s="33">
        <v>0</v>
      </c>
      <c r="CU24" s="33">
        <v>1.1764705882352941E-2</v>
      </c>
      <c r="CV24" s="33">
        <v>0</v>
      </c>
      <c r="CW24" s="191"/>
      <c r="CX24" s="33">
        <v>0.1497326203208556</v>
      </c>
      <c r="CY24" s="33">
        <v>0</v>
      </c>
      <c r="CZ24" s="33">
        <v>0</v>
      </c>
      <c r="DA24" s="33">
        <v>0</v>
      </c>
      <c r="DB24" s="33">
        <v>4.2780748663101602E-2</v>
      </c>
      <c r="DC24" s="33">
        <v>0</v>
      </c>
      <c r="DD24" s="33">
        <v>4.2780748663101602E-2</v>
      </c>
      <c r="DE24" s="191">
        <v>0</v>
      </c>
      <c r="DF24" s="33">
        <v>2.1390374331550801E-2</v>
      </c>
      <c r="DG24" s="33">
        <v>0.1283422459893048</v>
      </c>
      <c r="DH24" s="33">
        <v>2.1390374331550801E-2</v>
      </c>
      <c r="DI24" s="33">
        <v>0.1283422459893048</v>
      </c>
      <c r="DJ24" s="33">
        <v>4.2780748663101602E-2</v>
      </c>
      <c r="DK24" s="191"/>
    </row>
    <row r="25" spans="1:179" s="42" customFormat="1" ht="7.5" customHeight="1" x14ac:dyDescent="0.4">
      <c r="A25" s="37"/>
      <c r="B25" s="38"/>
      <c r="C25" s="159"/>
      <c r="D25" s="159"/>
      <c r="E25" s="139"/>
      <c r="F25" s="161"/>
      <c r="G25" s="38"/>
      <c r="H25" s="39"/>
      <c r="I25" s="39"/>
      <c r="J25" s="38"/>
      <c r="K25" s="40"/>
      <c r="L25" s="38"/>
      <c r="M25" s="30"/>
      <c r="N25" s="30"/>
      <c r="O25" s="30"/>
      <c r="P25" s="30"/>
      <c r="Q25" s="30"/>
      <c r="R25" s="30"/>
      <c r="S25" s="30"/>
      <c r="T25" s="38"/>
      <c r="U25" s="30"/>
      <c r="V25" s="30"/>
      <c r="W25" s="30"/>
      <c r="X25" s="30"/>
      <c r="Y25" s="30"/>
      <c r="Z25" s="30"/>
      <c r="AA25" s="30"/>
      <c r="AB25" s="193"/>
      <c r="AC25" s="30"/>
      <c r="AD25" s="30"/>
      <c r="AE25" s="30"/>
      <c r="AF25" s="30"/>
      <c r="AG25" s="193"/>
      <c r="AH25" s="30"/>
      <c r="AI25" s="30"/>
      <c r="AJ25" s="30"/>
      <c r="AK25" s="193"/>
      <c r="AL25" s="30"/>
      <c r="AM25" s="30"/>
      <c r="AN25" s="30"/>
      <c r="AO25" s="30"/>
      <c r="AP25" s="30"/>
      <c r="AQ25" s="30"/>
      <c r="AR25" s="30"/>
      <c r="AS25" s="193"/>
      <c r="AT25" s="30"/>
      <c r="AU25" s="30"/>
      <c r="AV25" s="30"/>
      <c r="AW25" s="30"/>
      <c r="AX25" s="193"/>
      <c r="AY25" s="30"/>
      <c r="AZ25" s="30"/>
      <c r="BA25" s="30"/>
      <c r="BB25" s="193"/>
      <c r="BC25" s="30"/>
      <c r="BD25" s="30"/>
      <c r="BE25" s="30"/>
      <c r="BF25" s="30"/>
      <c r="BG25" s="30"/>
      <c r="BH25" s="30"/>
      <c r="BI25" s="30"/>
      <c r="BJ25" s="193"/>
      <c r="BK25" s="30"/>
      <c r="BL25" s="30"/>
      <c r="BM25" s="30"/>
      <c r="BN25" s="30"/>
      <c r="BO25" s="193"/>
      <c r="BP25" s="30"/>
      <c r="BQ25" s="30"/>
      <c r="BR25" s="30"/>
      <c r="BS25" s="193"/>
      <c r="BT25" s="30"/>
      <c r="BU25" s="30"/>
      <c r="BV25" s="30"/>
      <c r="BW25" s="30"/>
      <c r="BX25" s="30"/>
      <c r="BY25" s="30"/>
      <c r="BZ25" s="30"/>
      <c r="CA25" s="193"/>
      <c r="CB25" s="30"/>
      <c r="CC25" s="30"/>
      <c r="CD25" s="30"/>
      <c r="CE25" s="30"/>
      <c r="CF25" s="30"/>
      <c r="CG25" s="30"/>
      <c r="CH25" s="30"/>
      <c r="CI25" s="193"/>
      <c r="CJ25" s="30"/>
      <c r="CK25" s="30"/>
      <c r="CL25" s="30"/>
      <c r="CM25" s="30"/>
      <c r="CN25" s="30"/>
      <c r="CO25" s="30"/>
      <c r="CP25" s="30"/>
      <c r="CQ25" s="193"/>
      <c r="CR25" s="30"/>
      <c r="CS25" s="30"/>
      <c r="CT25" s="30"/>
      <c r="CU25" s="30"/>
      <c r="CV25" s="30"/>
      <c r="CW25" s="193"/>
      <c r="CX25" s="30"/>
      <c r="CY25" s="30"/>
      <c r="CZ25" s="30"/>
      <c r="DA25" s="30"/>
      <c r="DB25" s="30"/>
      <c r="DC25" s="30"/>
      <c r="DD25" s="30"/>
      <c r="DE25" s="193"/>
      <c r="DF25" s="30"/>
      <c r="DG25" s="30"/>
      <c r="DH25" s="30"/>
      <c r="DI25" s="30"/>
      <c r="DJ25" s="30"/>
      <c r="DK25" s="193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</row>
    <row r="26" spans="1:179" s="36" customFormat="1" ht="20.25" customHeight="1" x14ac:dyDescent="0.4">
      <c r="A26" s="29" t="s">
        <v>127</v>
      </c>
      <c r="B26" s="30"/>
      <c r="C26" s="145">
        <f>VLOOKUP($A26,Sample!$B$2:$F$29,4)</f>
        <v>0.11314270608450457</v>
      </c>
      <c r="D26" s="145">
        <f>VLOOKUP($A26,Sample!$B$2:$F$29,5)</f>
        <v>1.9084848800136747E-2</v>
      </c>
      <c r="E26" s="138">
        <f>VLOOKUP($A26,Sample!$B$2:$F$29,2)</f>
        <v>2568</v>
      </c>
      <c r="F26" s="160">
        <f>E26*$K26</f>
        <v>16050</v>
      </c>
      <c r="G26" s="30"/>
      <c r="H26" s="31">
        <f t="shared" si="3"/>
        <v>0.11314270608450457</v>
      </c>
      <c r="I26" s="31">
        <f>F26/SUM(F$17:F$27)</f>
        <v>0.11494544025111858</v>
      </c>
      <c r="J26" s="30"/>
      <c r="K26" s="32">
        <v>6.25</v>
      </c>
      <c r="L26" s="30"/>
      <c r="M26" s="33">
        <v>0.73863636363636365</v>
      </c>
      <c r="N26" s="33">
        <v>0.61363636363636365</v>
      </c>
      <c r="O26" s="33">
        <v>2.2727272727272728E-2</v>
      </c>
      <c r="P26" s="33">
        <v>0.36363636363636365</v>
      </c>
      <c r="Q26" s="33">
        <v>9.0909090909090912E-2</v>
      </c>
      <c r="R26" s="33">
        <v>0</v>
      </c>
      <c r="S26" s="33">
        <v>9.0909090909090912E-2</v>
      </c>
      <c r="T26" s="30"/>
      <c r="U26" s="33">
        <v>0.60227272727272729</v>
      </c>
      <c r="V26" s="33">
        <v>1.1363636363636364E-2</v>
      </c>
      <c r="W26" s="33">
        <v>2.2727272727272728E-2</v>
      </c>
      <c r="X26" s="33">
        <v>0</v>
      </c>
      <c r="Y26" s="33">
        <v>0</v>
      </c>
      <c r="Z26" s="33">
        <v>0</v>
      </c>
      <c r="AA26" s="33">
        <v>0</v>
      </c>
      <c r="AB26" s="191">
        <v>0</v>
      </c>
      <c r="AC26" s="33">
        <v>0</v>
      </c>
      <c r="AD26" s="33">
        <v>0.3970588235294118</v>
      </c>
      <c r="AE26" s="33">
        <v>0.1985294117647059</v>
      </c>
      <c r="AF26" s="33">
        <v>1.8048128342245989E-2</v>
      </c>
      <c r="AG26" s="191">
        <v>0</v>
      </c>
      <c r="AH26" s="33">
        <v>0.61363636363636365</v>
      </c>
      <c r="AI26" s="33">
        <v>0</v>
      </c>
      <c r="AJ26" s="33">
        <v>0</v>
      </c>
      <c r="AK26" s="191"/>
      <c r="AL26" s="33">
        <v>3.4090909090909095E-2</v>
      </c>
      <c r="AM26" s="33">
        <v>0.625</v>
      </c>
      <c r="AN26" s="33">
        <v>0.13636363636363638</v>
      </c>
      <c r="AO26" s="33">
        <v>0</v>
      </c>
      <c r="AP26" s="33">
        <v>0</v>
      </c>
      <c r="AQ26" s="33">
        <v>0</v>
      </c>
      <c r="AR26" s="33">
        <v>4.5454545454545456E-2</v>
      </c>
      <c r="AS26" s="191">
        <v>0</v>
      </c>
      <c r="AT26" s="33">
        <v>0.39772727272727271</v>
      </c>
      <c r="AU26" s="33">
        <v>0.1931818181818182</v>
      </c>
      <c r="AV26" s="33">
        <v>0.10227272727272728</v>
      </c>
      <c r="AW26" s="33">
        <v>4.5454545454545456E-2</v>
      </c>
      <c r="AX26" s="191">
        <v>0</v>
      </c>
      <c r="AY26" s="33">
        <v>0.51136363636363635</v>
      </c>
      <c r="AZ26" s="33">
        <v>0.15909090909090909</v>
      </c>
      <c r="BA26" s="33">
        <v>6.8181818181818191E-2</v>
      </c>
      <c r="BB26" s="191"/>
      <c r="BC26" s="33">
        <v>0</v>
      </c>
      <c r="BD26" s="33">
        <v>1.1363636363636364E-2</v>
      </c>
      <c r="BE26" s="33">
        <v>0</v>
      </c>
      <c r="BF26" s="33">
        <v>0</v>
      </c>
      <c r="BG26" s="33">
        <v>0</v>
      </c>
      <c r="BH26" s="33">
        <v>0</v>
      </c>
      <c r="BI26" s="33">
        <v>1.1363636363636364E-2</v>
      </c>
      <c r="BJ26" s="191">
        <v>0</v>
      </c>
      <c r="BK26" s="33">
        <v>2.2727272727272728E-2</v>
      </c>
      <c r="BL26" s="33">
        <v>0</v>
      </c>
      <c r="BM26" s="33">
        <v>0</v>
      </c>
      <c r="BN26" s="33">
        <v>0</v>
      </c>
      <c r="BO26" s="191">
        <v>0</v>
      </c>
      <c r="BP26" s="33">
        <v>1.1363636363636364E-2</v>
      </c>
      <c r="BQ26" s="33">
        <v>0</v>
      </c>
      <c r="BR26" s="33">
        <v>1.1363636363636364E-2</v>
      </c>
      <c r="BS26" s="191"/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191"/>
      <c r="CB26" s="33">
        <v>0</v>
      </c>
      <c r="CC26" s="33">
        <v>5.6818181818181823E-2</v>
      </c>
      <c r="CD26" s="33">
        <v>0</v>
      </c>
      <c r="CE26" s="33">
        <v>0</v>
      </c>
      <c r="CF26" s="33">
        <v>0</v>
      </c>
      <c r="CG26" s="33">
        <v>0</v>
      </c>
      <c r="CH26" s="33">
        <v>3.4090909090909088E-2</v>
      </c>
      <c r="CI26" s="191"/>
      <c r="CJ26" s="33">
        <v>1.1363636363636364E-2</v>
      </c>
      <c r="CK26" s="33">
        <v>6.8181818181818177E-2</v>
      </c>
      <c r="CL26" s="33">
        <v>0</v>
      </c>
      <c r="CM26" s="33">
        <v>0</v>
      </c>
      <c r="CN26" s="33">
        <v>0</v>
      </c>
      <c r="CO26" s="33">
        <v>1.1363636363636364E-2</v>
      </c>
      <c r="CP26" s="33">
        <v>2.2727272727272728E-2</v>
      </c>
      <c r="CQ26" s="191">
        <v>0</v>
      </c>
      <c r="CR26" s="33">
        <v>7.9545454545454544E-2</v>
      </c>
      <c r="CS26" s="33">
        <v>5.6818181818181823E-2</v>
      </c>
      <c r="CT26" s="33">
        <v>0</v>
      </c>
      <c r="CU26" s="33">
        <v>6.8181818181818177E-2</v>
      </c>
      <c r="CV26" s="33">
        <v>0</v>
      </c>
      <c r="CW26" s="191"/>
      <c r="CX26" s="33">
        <v>7.6555023923444973E-2</v>
      </c>
      <c r="CY26" s="33">
        <v>7.6555023923444973E-2</v>
      </c>
      <c r="CZ26" s="33">
        <v>0.17224880382775118</v>
      </c>
      <c r="DA26" s="33">
        <v>0</v>
      </c>
      <c r="DB26" s="33">
        <v>0</v>
      </c>
      <c r="DC26" s="33">
        <v>0</v>
      </c>
      <c r="DD26" s="33">
        <v>0.17224880382775118</v>
      </c>
      <c r="DE26" s="191">
        <v>0</v>
      </c>
      <c r="DF26" s="33">
        <v>0.2105263157894737</v>
      </c>
      <c r="DG26" s="33">
        <v>0.17224880382775118</v>
      </c>
      <c r="DH26" s="33">
        <v>0</v>
      </c>
      <c r="DI26" s="33">
        <v>3.8277511961722487E-2</v>
      </c>
      <c r="DJ26" s="33">
        <v>0</v>
      </c>
      <c r="DK26" s="191"/>
    </row>
    <row r="27" spans="1:179" s="36" customFormat="1" ht="20.25" customHeight="1" x14ac:dyDescent="0.4">
      <c r="A27" s="29" t="s">
        <v>126</v>
      </c>
      <c r="B27" s="30"/>
      <c r="C27" s="145">
        <f>VLOOKUP($A27,Sample!$B$2:$F$29,4)</f>
        <v>0.20055513944574171</v>
      </c>
      <c r="D27" s="145">
        <f>VLOOKUP($A27,Sample!$B$2:$F$29,5)</f>
        <v>3.3829529493077284E-2</v>
      </c>
      <c r="E27" s="138">
        <f>VLOOKUP($A27,Sample!$B$2:$F$29,2)</f>
        <v>4552</v>
      </c>
      <c r="F27" s="160">
        <f>E27*$K27</f>
        <v>28557.810526315789</v>
      </c>
      <c r="G27" s="30"/>
      <c r="H27" s="31">
        <f t="shared" si="3"/>
        <v>0.20055513944574171</v>
      </c>
      <c r="I27" s="31">
        <f>F27/SUM(F$17:F$27)</f>
        <v>0.20452274788507147</v>
      </c>
      <c r="J27" s="30"/>
      <c r="K27" s="32">
        <v>6.2736842105263158</v>
      </c>
      <c r="L27" s="30"/>
      <c r="M27" s="33">
        <v>0.52631578947368418</v>
      </c>
      <c r="N27" s="33">
        <v>0.54736842105263162</v>
      </c>
      <c r="O27" s="33">
        <v>2.1052631578947368E-2</v>
      </c>
      <c r="P27" s="33">
        <v>0.35789473684210527</v>
      </c>
      <c r="Q27" s="33">
        <v>7.3684210526315783E-2</v>
      </c>
      <c r="R27" s="33">
        <v>0</v>
      </c>
      <c r="S27" s="33">
        <v>2.1052631578947368E-2</v>
      </c>
      <c r="T27" s="30"/>
      <c r="U27" s="33">
        <v>0.54736842105263162</v>
      </c>
      <c r="V27" s="33">
        <v>1.0526315789473686E-2</v>
      </c>
      <c r="W27" s="33">
        <v>0</v>
      </c>
      <c r="X27" s="33">
        <v>0</v>
      </c>
      <c r="Y27" s="33">
        <v>0</v>
      </c>
      <c r="Z27" s="33">
        <v>0</v>
      </c>
      <c r="AA27" s="33">
        <v>1.0526315789473686E-2</v>
      </c>
      <c r="AB27" s="191">
        <v>0</v>
      </c>
      <c r="AC27" s="33">
        <v>0.15891341256366726</v>
      </c>
      <c r="AD27" s="33">
        <v>0.21188455008488966</v>
      </c>
      <c r="AE27" s="33">
        <v>0.14125636672325978</v>
      </c>
      <c r="AF27" s="33">
        <v>3.5314091680814945E-2</v>
      </c>
      <c r="AG27" s="191">
        <v>0</v>
      </c>
      <c r="AH27" s="33">
        <v>0.52971137521222411</v>
      </c>
      <c r="AI27" s="33">
        <v>1.7657045840407472E-2</v>
      </c>
      <c r="AJ27" s="33">
        <v>0</v>
      </c>
      <c r="AK27" s="191"/>
      <c r="AL27" s="33">
        <v>4.2105263157894736E-2</v>
      </c>
      <c r="AM27" s="33">
        <v>0.37894736842105259</v>
      </c>
      <c r="AN27" s="33">
        <v>6.3157894736842093E-2</v>
      </c>
      <c r="AO27" s="33">
        <v>1.0526315789473684E-2</v>
      </c>
      <c r="AP27" s="33">
        <v>0</v>
      </c>
      <c r="AQ27" s="33">
        <v>1.0526315789473684E-2</v>
      </c>
      <c r="AR27" s="33">
        <v>0.10526315789473684</v>
      </c>
      <c r="AS27" s="191">
        <v>0</v>
      </c>
      <c r="AT27" s="33">
        <v>0.10526315789473684</v>
      </c>
      <c r="AU27" s="33">
        <v>0.16842105263157894</v>
      </c>
      <c r="AV27" s="33">
        <v>6.3157894736842093E-2</v>
      </c>
      <c r="AW27" s="33">
        <v>0.18947368421052629</v>
      </c>
      <c r="AX27" s="191">
        <v>0</v>
      </c>
      <c r="AY27" s="33">
        <v>0.30526315789473679</v>
      </c>
      <c r="AZ27" s="33">
        <v>0.12631578947368419</v>
      </c>
      <c r="BA27" s="33">
        <v>9.4736842105263147E-2</v>
      </c>
      <c r="BB27" s="191"/>
      <c r="BC27" s="33">
        <v>0</v>
      </c>
      <c r="BD27" s="33">
        <v>1.0526315789473684E-2</v>
      </c>
      <c r="BE27" s="33">
        <v>0</v>
      </c>
      <c r="BF27" s="33">
        <v>0</v>
      </c>
      <c r="BG27" s="33">
        <v>0</v>
      </c>
      <c r="BH27" s="33">
        <v>1.0526315789473684E-2</v>
      </c>
      <c r="BI27" s="33">
        <v>0</v>
      </c>
      <c r="BJ27" s="191">
        <v>0</v>
      </c>
      <c r="BK27" s="33">
        <v>1.0526315789473684E-2</v>
      </c>
      <c r="BL27" s="33">
        <v>0</v>
      </c>
      <c r="BM27" s="33">
        <v>0</v>
      </c>
      <c r="BN27" s="33">
        <v>1.0526315789473684E-2</v>
      </c>
      <c r="BO27" s="191">
        <v>0</v>
      </c>
      <c r="BP27" s="33">
        <v>1.0526315789473684E-2</v>
      </c>
      <c r="BQ27" s="33">
        <v>0</v>
      </c>
      <c r="BR27" s="33">
        <v>1.0526315789473684E-2</v>
      </c>
      <c r="BS27" s="191"/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191"/>
      <c r="CB27" s="33">
        <v>0</v>
      </c>
      <c r="CC27" s="33">
        <v>2.1052631578947368E-2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191"/>
      <c r="CJ27" s="33">
        <v>0</v>
      </c>
      <c r="CK27" s="33">
        <v>5.2631578947368418E-2</v>
      </c>
      <c r="CL27" s="33">
        <v>0</v>
      </c>
      <c r="CM27" s="33">
        <v>0</v>
      </c>
      <c r="CN27" s="33">
        <v>1.0526315789473682E-2</v>
      </c>
      <c r="CO27" s="33">
        <v>0</v>
      </c>
      <c r="CP27" s="33">
        <v>2.1052631578947364E-2</v>
      </c>
      <c r="CQ27" s="191">
        <v>0</v>
      </c>
      <c r="CR27" s="33">
        <v>7.3684210526315783E-2</v>
      </c>
      <c r="CS27" s="33">
        <v>2.1052631578947364E-2</v>
      </c>
      <c r="CT27" s="33">
        <v>0</v>
      </c>
      <c r="CU27" s="33">
        <v>5.2631578947368418E-2</v>
      </c>
      <c r="CV27" s="33">
        <v>0</v>
      </c>
      <c r="CW27" s="191"/>
      <c r="CX27" s="33">
        <v>0</v>
      </c>
      <c r="CY27" s="33">
        <v>0.11929824561403508</v>
      </c>
      <c r="CZ27" s="33">
        <v>0</v>
      </c>
      <c r="DA27" s="33">
        <v>0.11929824561403508</v>
      </c>
      <c r="DB27" s="33">
        <v>2.3859649122807018E-2</v>
      </c>
      <c r="DC27" s="33">
        <v>0</v>
      </c>
      <c r="DD27" s="33">
        <v>9.5438596491228073E-2</v>
      </c>
      <c r="DE27" s="191">
        <v>0</v>
      </c>
      <c r="DF27" s="33">
        <v>7.1578947368421061E-2</v>
      </c>
      <c r="DG27" s="33">
        <v>0.21473684210526314</v>
      </c>
      <c r="DH27" s="33">
        <v>0</v>
      </c>
      <c r="DI27" s="33">
        <v>4.7719298245614036E-2</v>
      </c>
      <c r="DJ27" s="33">
        <v>7.1578947368421061E-2</v>
      </c>
      <c r="DK27" s="191"/>
    </row>
    <row r="28" spans="1:179" s="42" customFormat="1" ht="7.5" customHeight="1" x14ac:dyDescent="0.4">
      <c r="A28" s="37"/>
      <c r="B28" s="38"/>
      <c r="C28" s="139"/>
      <c r="D28" s="139"/>
      <c r="E28" s="139"/>
      <c r="F28" s="161"/>
      <c r="G28" s="38"/>
      <c r="H28" s="43"/>
      <c r="I28" s="43"/>
      <c r="J28" s="38"/>
      <c r="L28" s="38"/>
      <c r="T28" s="38"/>
      <c r="AB28" s="193"/>
      <c r="AG28" s="193"/>
      <c r="AK28" s="193"/>
      <c r="AS28" s="193"/>
      <c r="AX28" s="193"/>
      <c r="BB28" s="193"/>
      <c r="BI28" s="30"/>
      <c r="BJ28" s="193"/>
      <c r="BK28" s="38"/>
      <c r="BL28" s="38"/>
      <c r="BM28" s="38"/>
      <c r="BN28" s="38"/>
      <c r="BO28" s="193"/>
      <c r="BP28" s="30"/>
      <c r="BQ28" s="30"/>
      <c r="BR28" s="30"/>
      <c r="BS28" s="193"/>
      <c r="BT28" s="38"/>
      <c r="BU28" s="38"/>
      <c r="BV28" s="38"/>
      <c r="BW28" s="38"/>
      <c r="BX28" s="38"/>
      <c r="BY28" s="38"/>
      <c r="BZ28" s="38"/>
      <c r="CA28" s="193"/>
      <c r="CB28" s="38"/>
      <c r="CC28" s="38"/>
      <c r="CD28" s="38"/>
      <c r="CE28" s="38"/>
      <c r="CF28" s="38"/>
      <c r="CG28" s="38"/>
      <c r="CH28" s="38"/>
      <c r="CI28" s="193"/>
      <c r="CQ28" s="193"/>
      <c r="CW28" s="193"/>
      <c r="DE28" s="193"/>
      <c r="DK28" s="193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</row>
    <row r="29" spans="1:179" s="56" customFormat="1" ht="20.25" hidden="1" customHeight="1" x14ac:dyDescent="0.4">
      <c r="A29" s="49" t="s">
        <v>457</v>
      </c>
      <c r="B29" s="38"/>
      <c r="C29" s="140"/>
      <c r="D29" s="140"/>
      <c r="E29" s="140"/>
      <c r="F29" s="164"/>
      <c r="G29" s="38"/>
      <c r="H29" s="50">
        <v>0.50366327311245807</v>
      </c>
      <c r="I29" s="50">
        <v>0.50366327311245807</v>
      </c>
      <c r="J29" s="38"/>
      <c r="K29" s="51">
        <v>5.8151204277492949</v>
      </c>
      <c r="L29" s="38"/>
      <c r="M29" s="52">
        <v>0.96890279468563234</v>
      </c>
      <c r="N29" s="52">
        <v>0.70175912934366702</v>
      </c>
      <c r="O29" s="52">
        <v>0.38848368867651001</v>
      </c>
      <c r="P29" s="52">
        <v>0.30383166840322295</v>
      </c>
      <c r="Q29" s="52">
        <v>0.10217992978160165</v>
      </c>
      <c r="R29" s="52">
        <v>5.5371522244271346E-2</v>
      </c>
      <c r="S29" s="52">
        <v>4.6557769495345087E-3</v>
      </c>
      <c r="T29" s="38"/>
      <c r="U29" s="52">
        <v>0.48428378928346261</v>
      </c>
      <c r="V29" s="52">
        <v>9.4466214977102399E-3</v>
      </c>
      <c r="W29" s="52">
        <v>4.6557769495345087E-3</v>
      </c>
      <c r="X29" s="52">
        <v>8.2707326911147152E-3</v>
      </c>
      <c r="Y29" s="52">
        <v>0</v>
      </c>
      <c r="Z29" s="52">
        <v>1.5064353887536315E-3</v>
      </c>
      <c r="AA29" s="52">
        <v>0.20515091538362815</v>
      </c>
      <c r="AB29" s="193"/>
      <c r="AC29" s="52">
        <v>2.971906703804153E-2</v>
      </c>
      <c r="AD29" s="52">
        <v>0.3611377087074385</v>
      </c>
      <c r="AE29" s="52">
        <v>0.27226406335113118</v>
      </c>
      <c r="AF29" s="52">
        <v>3.863829024705584E-2</v>
      </c>
      <c r="AG29" s="193"/>
      <c r="AH29" s="52">
        <v>0.68491904114794133</v>
      </c>
      <c r="AI29" s="52">
        <v>1.3671379274554259E-2</v>
      </c>
      <c r="AJ29" s="52">
        <v>3.1687089211714322E-3</v>
      </c>
      <c r="AK29" s="193"/>
      <c r="AL29" s="52">
        <v>0.3684219514519399</v>
      </c>
      <c r="AM29" s="52">
        <v>0.27774174366649568</v>
      </c>
      <c r="AN29" s="52">
        <v>0.27780636460526853</v>
      </c>
      <c r="AO29" s="52">
        <v>0.23346749028570485</v>
      </c>
      <c r="AP29" s="52">
        <v>0</v>
      </c>
      <c r="AQ29" s="52">
        <v>0.29109232760399606</v>
      </c>
      <c r="AR29" s="52">
        <v>0.36835638291053152</v>
      </c>
      <c r="AS29" s="193"/>
      <c r="AT29" s="52">
        <v>0.35609606688471301</v>
      </c>
      <c r="AU29" s="52">
        <v>0.4555635188326424</v>
      </c>
      <c r="AV29" s="52">
        <v>0.15648999127390009</v>
      </c>
      <c r="AW29" s="52">
        <v>7.5321769437681574E-4</v>
      </c>
      <c r="AX29" s="193"/>
      <c r="AY29" s="52">
        <v>6.7860338413549354E-2</v>
      </c>
      <c r="AZ29" s="52">
        <v>0.34594634300659793</v>
      </c>
      <c r="BA29" s="52">
        <v>0.55509611326548502</v>
      </c>
      <c r="BB29" s="193"/>
      <c r="BC29" s="52">
        <v>0.17043699073092561</v>
      </c>
      <c r="BD29" s="52">
        <v>1.8771794571299363E-2</v>
      </c>
      <c r="BE29" s="52">
        <v>5.2578619136074527E-3</v>
      </c>
      <c r="BF29" s="52">
        <v>2.683238633186693E-2</v>
      </c>
      <c r="BG29" s="52">
        <v>0</v>
      </c>
      <c r="BH29" s="52">
        <v>6.087139006382216E-3</v>
      </c>
      <c r="BI29" s="52">
        <v>0.19121431161371755</v>
      </c>
      <c r="BJ29" s="193"/>
      <c r="BK29" s="52">
        <v>0.355368684354744</v>
      </c>
      <c r="BL29" s="52">
        <v>1.4267150352068722E-2</v>
      </c>
      <c r="BM29" s="52">
        <v>1.3513932657691907E-2</v>
      </c>
      <c r="BN29" s="52">
        <v>5.3339213120054E-3</v>
      </c>
      <c r="BO29" s="193"/>
      <c r="BP29" s="52">
        <v>2.240380151103424E-2</v>
      </c>
      <c r="BQ29" s="52">
        <v>7.0358356842759196E-3</v>
      </c>
      <c r="BR29" s="52">
        <v>0.35904405148119994</v>
      </c>
      <c r="BS29" s="193"/>
      <c r="BT29" s="52">
        <v>1.8879984233022611E-2</v>
      </c>
      <c r="BU29" s="52">
        <v>0</v>
      </c>
      <c r="BV29" s="52">
        <v>0</v>
      </c>
      <c r="BW29" s="52">
        <v>0</v>
      </c>
      <c r="BX29" s="52">
        <v>0</v>
      </c>
      <c r="BY29" s="52">
        <v>2.7601669157906395E-2</v>
      </c>
      <c r="BZ29" s="52">
        <v>8.889868853342333E-3</v>
      </c>
      <c r="CA29" s="193"/>
      <c r="CB29" s="52">
        <v>0</v>
      </c>
      <c r="CC29" s="52">
        <v>7.5321769437681574E-4</v>
      </c>
      <c r="CD29" s="52">
        <v>0</v>
      </c>
      <c r="CE29" s="52">
        <v>0</v>
      </c>
      <c r="CF29" s="52">
        <v>0</v>
      </c>
      <c r="CG29" s="52">
        <v>3.9025592551576926E-3</v>
      </c>
      <c r="CH29" s="52">
        <v>0</v>
      </c>
      <c r="CI29" s="193"/>
      <c r="CJ29" s="52">
        <v>2.8987698895049065E-2</v>
      </c>
      <c r="CK29" s="52">
        <v>2.1122168999858013E-2</v>
      </c>
      <c r="CL29" s="52">
        <v>1.3198048022564059E-2</v>
      </c>
      <c r="CM29" s="52">
        <v>6.7642973023610839E-3</v>
      </c>
      <c r="CN29" s="52">
        <v>0</v>
      </c>
      <c r="CO29" s="52">
        <v>7.4744415713151616E-2</v>
      </c>
      <c r="CP29" s="52">
        <v>0</v>
      </c>
      <c r="CQ29" s="193"/>
      <c r="CR29" s="52">
        <v>6.3368327302346802E-2</v>
      </c>
      <c r="CS29" s="52">
        <v>1.7294683076606247E-2</v>
      </c>
      <c r="CT29" s="52">
        <v>6.2449314930635859E-2</v>
      </c>
      <c r="CU29" s="52">
        <v>1.3620719134782765E-2</v>
      </c>
      <c r="CV29" s="52">
        <v>1.4418283082372597E-2</v>
      </c>
      <c r="CW29" s="193"/>
      <c r="CX29" s="52">
        <v>0.1707053103793609</v>
      </c>
      <c r="CY29" s="52">
        <v>0.11579223482442312</v>
      </c>
      <c r="CZ29" s="52">
        <v>6.2366379622995585E-2</v>
      </c>
      <c r="DA29" s="52">
        <v>3.6391551505453784E-2</v>
      </c>
      <c r="DB29" s="52">
        <v>7.5321769437681585E-4</v>
      </c>
      <c r="DC29" s="52">
        <v>0.12584536413025849</v>
      </c>
      <c r="DD29" s="52">
        <v>8.2383891376344165E-3</v>
      </c>
      <c r="DE29" s="193"/>
      <c r="DF29" s="52">
        <v>0.1933038109895274</v>
      </c>
      <c r="DG29" s="52">
        <v>0.10331667741754298</v>
      </c>
      <c r="DH29" s="52">
        <v>5.0638000591652688E-2</v>
      </c>
      <c r="DI29" s="52">
        <v>4.2960156534142986E-2</v>
      </c>
      <c r="DJ29" s="52">
        <v>2.3421532201994305E-2</v>
      </c>
      <c r="DK29" s="193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</row>
    <row r="30" spans="1:179" s="56" customFormat="1" ht="20.25" hidden="1" customHeight="1" x14ac:dyDescent="0.4">
      <c r="A30" s="49" t="s">
        <v>469</v>
      </c>
      <c r="B30" s="38"/>
      <c r="C30" s="140"/>
      <c r="D30" s="140"/>
      <c r="E30" s="140"/>
      <c r="F30" s="164"/>
      <c r="G30" s="38"/>
      <c r="H30" s="50">
        <v>0.14463308421114576</v>
      </c>
      <c r="I30" s="50">
        <v>0.14463308421114576</v>
      </c>
      <c r="J30" s="38"/>
      <c r="K30" s="51">
        <v>6.1047298048075858</v>
      </c>
      <c r="L30" s="38"/>
      <c r="M30" s="52">
        <v>0.9681618711760438</v>
      </c>
      <c r="N30" s="52">
        <v>0.59685033674906129</v>
      </c>
      <c r="O30" s="52">
        <v>0.20138018877788655</v>
      </c>
      <c r="P30" s="52">
        <v>0.46528470791172094</v>
      </c>
      <c r="Q30" s="52">
        <v>0.23782602676970119</v>
      </c>
      <c r="R30" s="52">
        <v>1.0356725765326608E-2</v>
      </c>
      <c r="S30" s="52">
        <v>1.5727076529984011E-2</v>
      </c>
      <c r="T30" s="38"/>
      <c r="U30" s="52">
        <v>0.5500530829230974</v>
      </c>
      <c r="V30" s="52">
        <v>0</v>
      </c>
      <c r="W30" s="52">
        <v>2.1481403058629615E-2</v>
      </c>
      <c r="X30" s="52">
        <v>2.0329475766665016E-2</v>
      </c>
      <c r="Y30" s="52">
        <v>0</v>
      </c>
      <c r="Z30" s="52">
        <v>3.7592455352601827E-2</v>
      </c>
      <c r="AA30" s="52">
        <v>3.5288600768672629E-2</v>
      </c>
      <c r="AB30" s="193"/>
      <c r="AC30" s="52">
        <v>8.2977388882982894E-2</v>
      </c>
      <c r="AD30" s="52">
        <v>0.21509646939471117</v>
      </c>
      <c r="AE30" s="52">
        <v>0.24738918368475932</v>
      </c>
      <c r="AF30" s="52">
        <v>5.1387294786607834E-2</v>
      </c>
      <c r="AG30" s="193"/>
      <c r="AH30" s="52">
        <v>0.57922986792826936</v>
      </c>
      <c r="AI30" s="52">
        <v>8.073178572512045E-3</v>
      </c>
      <c r="AJ30" s="52">
        <v>9.5472902482798289E-3</v>
      </c>
      <c r="AK30" s="193"/>
      <c r="AL30" s="52">
        <v>0.5542821262581451</v>
      </c>
      <c r="AM30" s="52">
        <v>0.29881445406969626</v>
      </c>
      <c r="AN30" s="52">
        <v>0.29650528955458966</v>
      </c>
      <c r="AO30" s="52">
        <v>0.39584881380398551</v>
      </c>
      <c r="AP30" s="52">
        <v>4.9863750006692038E-3</v>
      </c>
      <c r="AQ30" s="52">
        <v>0.39585943366634035</v>
      </c>
      <c r="AR30" s="52">
        <v>0.10011147577737227</v>
      </c>
      <c r="AS30" s="193"/>
      <c r="AT30" s="52">
        <v>0.36786106248226608</v>
      </c>
      <c r="AU30" s="52">
        <v>0.50747425256982637</v>
      </c>
      <c r="AV30" s="52">
        <v>7.6715503829979062E-2</v>
      </c>
      <c r="AW30" s="52">
        <v>1.6111052293972212E-2</v>
      </c>
      <c r="AX30" s="193"/>
      <c r="AY30" s="52">
        <v>0.13310684182447052</v>
      </c>
      <c r="AZ30" s="52">
        <v>4.5645326533999234E-2</v>
      </c>
      <c r="BA30" s="52">
        <v>0.78940970281757405</v>
      </c>
      <c r="BB30" s="193"/>
      <c r="BC30" s="52">
        <v>0.16570761224522573</v>
      </c>
      <c r="BD30" s="52">
        <v>5.3703507646574037E-3</v>
      </c>
      <c r="BE30" s="52">
        <v>0</v>
      </c>
      <c r="BF30" s="52">
        <v>0</v>
      </c>
      <c r="BG30" s="52">
        <v>0</v>
      </c>
      <c r="BH30" s="52">
        <v>1.0356725765326608E-2</v>
      </c>
      <c r="BI30" s="52">
        <v>1.9945500002676815E-2</v>
      </c>
      <c r="BJ30" s="193"/>
      <c r="BK30" s="52">
        <v>0.20138018877788655</v>
      </c>
      <c r="BL30" s="52">
        <v>0</v>
      </c>
      <c r="BM30" s="52">
        <v>0</v>
      </c>
      <c r="BN30" s="52">
        <v>0</v>
      </c>
      <c r="BO30" s="193"/>
      <c r="BP30" s="52">
        <v>1.0740701529314807E-2</v>
      </c>
      <c r="BQ30" s="52">
        <v>0</v>
      </c>
      <c r="BR30" s="52">
        <v>0.19063948724857174</v>
      </c>
      <c r="BS30" s="193"/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1.0356725765326608E-2</v>
      </c>
      <c r="BZ30" s="52">
        <v>0</v>
      </c>
      <c r="CA30" s="193"/>
      <c r="CB30" s="52">
        <v>0</v>
      </c>
      <c r="CC30" s="52">
        <v>0</v>
      </c>
      <c r="CD30" s="52">
        <v>0</v>
      </c>
      <c r="CE30" s="52">
        <v>0</v>
      </c>
      <c r="CF30" s="52">
        <v>0</v>
      </c>
      <c r="CG30" s="52">
        <v>1.5727076529984011E-2</v>
      </c>
      <c r="CH30" s="52">
        <v>0</v>
      </c>
      <c r="CI30" s="193"/>
      <c r="CJ30" s="52">
        <v>0.14115971300586791</v>
      </c>
      <c r="CK30" s="52">
        <v>0.10050076147253789</v>
      </c>
      <c r="CL30" s="52">
        <v>1.0356725765326608E-2</v>
      </c>
      <c r="CM30" s="52">
        <v>2.4931875003346021E-2</v>
      </c>
      <c r="CN30" s="52">
        <v>0</v>
      </c>
      <c r="CO30" s="52">
        <v>0.14691403953451351</v>
      </c>
      <c r="CP30" s="52">
        <v>0</v>
      </c>
      <c r="CQ30" s="193"/>
      <c r="CR30" s="52">
        <v>0.2274693010043746</v>
      </c>
      <c r="CS30" s="52">
        <v>4.2962806117259229E-2</v>
      </c>
      <c r="CT30" s="52">
        <v>1.6111052293972212E-2</v>
      </c>
      <c r="CU30" s="52">
        <v>1.534310076599581E-2</v>
      </c>
      <c r="CV30" s="52">
        <v>5.1399653062644837E-2</v>
      </c>
      <c r="CW30" s="193"/>
      <c r="CX30" s="52">
        <v>0.27694376531590104</v>
      </c>
      <c r="CY30" s="52">
        <v>0.23130374871307915</v>
      </c>
      <c r="CZ30" s="52">
        <v>0.10356725765326608</v>
      </c>
      <c r="DA30" s="52">
        <v>0.10318328188927789</v>
      </c>
      <c r="DB30" s="52">
        <v>0</v>
      </c>
      <c r="DC30" s="52">
        <v>0.14998053571524173</v>
      </c>
      <c r="DD30" s="52">
        <v>4.0658951533330025E-2</v>
      </c>
      <c r="DE30" s="193"/>
      <c r="DF30" s="52">
        <v>0.30264890177840081</v>
      </c>
      <c r="DG30" s="52">
        <v>0.15726545536866271</v>
      </c>
      <c r="DH30" s="52">
        <v>0.19294334183250095</v>
      </c>
      <c r="DI30" s="52">
        <v>0.11392398341859269</v>
      </c>
      <c r="DJ30" s="52">
        <v>0.13003503571256492</v>
      </c>
      <c r="DK30" s="193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</row>
    <row r="31" spans="1:179" s="56" customFormat="1" ht="20.25" hidden="1" customHeight="1" x14ac:dyDescent="0.4">
      <c r="A31" s="49" t="s">
        <v>459</v>
      </c>
      <c r="B31" s="38"/>
      <c r="C31" s="140"/>
      <c r="D31" s="140"/>
      <c r="E31" s="140"/>
      <c r="F31" s="164"/>
      <c r="G31" s="38"/>
      <c r="H31" s="50">
        <v>0.18075089742835285</v>
      </c>
      <c r="I31" s="50">
        <v>0.18075089742835285</v>
      </c>
      <c r="J31" s="38"/>
      <c r="K31" s="51">
        <v>4.8265291601136102</v>
      </c>
      <c r="L31" s="38"/>
      <c r="M31" s="52">
        <v>0.81132088707409555</v>
      </c>
      <c r="N31" s="52">
        <v>0.71323725842221863</v>
      </c>
      <c r="O31" s="52">
        <v>0.16089781021119012</v>
      </c>
      <c r="P31" s="52">
        <v>9.984117644412227E-2</v>
      </c>
      <c r="Q31" s="52">
        <v>1.2108564289830929E-2</v>
      </c>
      <c r="R31" s="52">
        <v>1.0627780943078842E-2</v>
      </c>
      <c r="S31" s="52">
        <v>5.1424515645359173E-3</v>
      </c>
      <c r="T31" s="38"/>
      <c r="U31" s="52">
        <v>0.59403158532130651</v>
      </c>
      <c r="V31" s="52">
        <v>2.6290401917831295E-2</v>
      </c>
      <c r="W31" s="52">
        <v>1.7040333953032238E-2</v>
      </c>
      <c r="X31" s="52">
        <v>6.137731016222215E-3</v>
      </c>
      <c r="Y31" s="52">
        <v>0</v>
      </c>
      <c r="Z31" s="52">
        <v>1.7083805393497974E-2</v>
      </c>
      <c r="AA31" s="52">
        <v>9.0336138016170173E-2</v>
      </c>
      <c r="AB31" s="193"/>
      <c r="AC31" s="52">
        <v>0.1423632933072895</v>
      </c>
      <c r="AD31" s="52">
        <v>0.15887744415430477</v>
      </c>
      <c r="AE31" s="52">
        <v>0.28947084432164327</v>
      </c>
      <c r="AF31" s="52">
        <v>0.12252567663898113</v>
      </c>
      <c r="AG31" s="193"/>
      <c r="AH31" s="52">
        <v>0.6361481675728321</v>
      </c>
      <c r="AI31" s="52">
        <v>4.5648572226111683E-2</v>
      </c>
      <c r="AJ31" s="52">
        <v>3.1440518623274911E-2</v>
      </c>
      <c r="AK31" s="193"/>
      <c r="AL31" s="52">
        <v>0.13418419900551234</v>
      </c>
      <c r="AM31" s="52">
        <v>0.17564479387768292</v>
      </c>
      <c r="AN31" s="52">
        <v>0.19000881329932851</v>
      </c>
      <c r="AO31" s="52">
        <v>0.44302297151642578</v>
      </c>
      <c r="AP31" s="52">
        <v>1.2383073565306735E-2</v>
      </c>
      <c r="AQ31" s="52">
        <v>9.1071566806901663E-2</v>
      </c>
      <c r="AR31" s="52">
        <v>0.14565335971432325</v>
      </c>
      <c r="AS31" s="193"/>
      <c r="AT31" s="52">
        <v>0.2870654382426911</v>
      </c>
      <c r="AU31" s="52">
        <v>0.33293741212574068</v>
      </c>
      <c r="AV31" s="52">
        <v>0.15795813897580971</v>
      </c>
      <c r="AW31" s="52">
        <v>3.3359897729853982E-2</v>
      </c>
      <c r="AX31" s="193"/>
      <c r="AY31" s="52">
        <v>0.23444801644048169</v>
      </c>
      <c r="AZ31" s="52">
        <v>0.17631774313387963</v>
      </c>
      <c r="BA31" s="52">
        <v>0.40055512749973426</v>
      </c>
      <c r="BB31" s="193"/>
      <c r="BC31" s="52">
        <v>4.3060767759777734E-2</v>
      </c>
      <c r="BD31" s="52">
        <v>1.0627780943078842E-2</v>
      </c>
      <c r="BE31" s="52">
        <v>5.3138904715394212E-3</v>
      </c>
      <c r="BF31" s="52">
        <v>5.9384247264478746E-2</v>
      </c>
      <c r="BG31" s="52">
        <v>1.0627780943078842E-2</v>
      </c>
      <c r="BH31" s="52">
        <v>3.1883342829236529E-2</v>
      </c>
      <c r="BI31" s="52">
        <v>3.1883342829236529E-2</v>
      </c>
      <c r="BJ31" s="193"/>
      <c r="BK31" s="52">
        <v>8.4640439454548008E-2</v>
      </c>
      <c r="BL31" s="52">
        <v>4.3442575849860471E-2</v>
      </c>
      <c r="BM31" s="52">
        <v>2.750090443524221E-2</v>
      </c>
      <c r="BN31" s="52">
        <v>5.3138904715394212E-3</v>
      </c>
      <c r="BO31" s="193"/>
      <c r="BP31" s="52">
        <v>9.3145207754510026E-4</v>
      </c>
      <c r="BQ31" s="52">
        <v>6.2453425490845219E-3</v>
      </c>
      <c r="BR31" s="52">
        <v>0.1537210155845605</v>
      </c>
      <c r="BS31" s="193"/>
      <c r="BT31" s="52">
        <v>0</v>
      </c>
      <c r="BU31" s="52">
        <v>0</v>
      </c>
      <c r="BV31" s="52">
        <v>0</v>
      </c>
      <c r="BW31" s="52">
        <v>5.3138904715394212E-3</v>
      </c>
      <c r="BX31" s="52">
        <v>0</v>
      </c>
      <c r="BY31" s="52">
        <v>0</v>
      </c>
      <c r="BZ31" s="52">
        <v>5.3138904715394212E-3</v>
      </c>
      <c r="CA31" s="193"/>
      <c r="CB31" s="52">
        <v>0</v>
      </c>
      <c r="CC31" s="52">
        <v>0</v>
      </c>
      <c r="CD31" s="52">
        <v>0</v>
      </c>
      <c r="CE31" s="52">
        <v>2.0735860564248115E-3</v>
      </c>
      <c r="CF31" s="52">
        <v>0</v>
      </c>
      <c r="CG31" s="52">
        <v>0</v>
      </c>
      <c r="CH31" s="52">
        <v>3.0688655081111066E-3</v>
      </c>
      <c r="CI31" s="193"/>
      <c r="CJ31" s="52">
        <v>3.7258083101804011E-3</v>
      </c>
      <c r="CK31" s="52">
        <v>0</v>
      </c>
      <c r="CL31" s="52">
        <v>3.7258083101804011E-3</v>
      </c>
      <c r="CM31" s="52">
        <v>0</v>
      </c>
      <c r="CN31" s="52">
        <v>0</v>
      </c>
      <c r="CO31" s="52">
        <v>0</v>
      </c>
      <c r="CP31" s="52">
        <v>8.3827559796505278E-3</v>
      </c>
      <c r="CQ31" s="193"/>
      <c r="CR31" s="52">
        <v>6.7946738182915077E-3</v>
      </c>
      <c r="CS31" s="52">
        <v>2.7943562326353008E-3</v>
      </c>
      <c r="CT31" s="52">
        <v>3.7258083101804011E-3</v>
      </c>
      <c r="CU31" s="52">
        <v>5.3138904715394212E-3</v>
      </c>
      <c r="CV31" s="52">
        <v>1.8629041550902005E-3</v>
      </c>
      <c r="CW31" s="193"/>
      <c r="CX31" s="52">
        <v>2.2780340126112358E-3</v>
      </c>
      <c r="CY31" s="52">
        <v>2.4270347051193858E-3</v>
      </c>
      <c r="CZ31" s="52">
        <v>2.687119595937764E-2</v>
      </c>
      <c r="DA31" s="52">
        <v>1.9145662301654175E-2</v>
      </c>
      <c r="DB31" s="52">
        <v>0</v>
      </c>
      <c r="DC31" s="52">
        <v>1.2929074846347558E-2</v>
      </c>
      <c r="DD31" s="52">
        <v>4.4386794701913812E-2</v>
      </c>
      <c r="DE31" s="193"/>
      <c r="DF31" s="52">
        <v>2.5164848496334376E-2</v>
      </c>
      <c r="DG31" s="52">
        <v>6.9177357909306625E-2</v>
      </c>
      <c r="DH31" s="52">
        <v>6.4378060590498637E-2</v>
      </c>
      <c r="DI31" s="52">
        <v>3.3540925142710225E-2</v>
      </c>
      <c r="DJ31" s="52">
        <v>3.5694274683277932E-2</v>
      </c>
      <c r="DK31" s="193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</row>
    <row r="32" spans="1:179" s="56" customFormat="1" ht="20.25" hidden="1" customHeight="1" x14ac:dyDescent="0.4">
      <c r="A32" s="49" t="s">
        <v>470</v>
      </c>
      <c r="B32" s="38"/>
      <c r="C32" s="140"/>
      <c r="D32" s="140"/>
      <c r="E32" s="140"/>
      <c r="F32" s="164"/>
      <c r="G32" s="38"/>
      <c r="H32" s="50">
        <v>0.11795298063908669</v>
      </c>
      <c r="I32" s="50">
        <v>0.11795298063908669</v>
      </c>
      <c r="J32" s="38"/>
      <c r="K32" s="51">
        <v>6.1047020923049002</v>
      </c>
      <c r="L32" s="38"/>
      <c r="M32" s="52">
        <v>0.56774230453017949</v>
      </c>
      <c r="N32" s="52">
        <v>0.52716363004209688</v>
      </c>
      <c r="O32" s="52">
        <v>0.23447806610196245</v>
      </c>
      <c r="P32" s="52">
        <v>5.785023318808695E-2</v>
      </c>
      <c r="Q32" s="52">
        <v>7.0010487783398578E-2</v>
      </c>
      <c r="R32" s="52">
        <v>0.1031227644047828</v>
      </c>
      <c r="S32" s="52">
        <v>2.1772512721444585E-2</v>
      </c>
      <c r="T32" s="38"/>
      <c r="U32" s="52">
        <v>0.39614816445499262</v>
      </c>
      <c r="V32" s="52">
        <v>2.5417116068081787E-3</v>
      </c>
      <c r="W32" s="52">
        <v>0.1513748451804493</v>
      </c>
      <c r="X32" s="52">
        <v>6.432836771712417E-3</v>
      </c>
      <c r="Y32" s="52">
        <v>0</v>
      </c>
      <c r="Z32" s="52">
        <v>4.4183696834900421E-2</v>
      </c>
      <c r="AA32" s="52">
        <v>0</v>
      </c>
      <c r="AB32" s="193"/>
      <c r="AC32" s="52">
        <v>6.3875015513164449E-2</v>
      </c>
      <c r="AD32" s="52">
        <v>9.6808128466376125E-2</v>
      </c>
      <c r="AE32" s="52">
        <v>0.28700842149170019</v>
      </c>
      <c r="AF32" s="52">
        <v>7.9472064570856149E-2</v>
      </c>
      <c r="AG32" s="193"/>
      <c r="AH32" s="52">
        <v>0.39701273072884674</v>
      </c>
      <c r="AI32" s="52">
        <v>0.11949651341010151</v>
      </c>
      <c r="AJ32" s="52">
        <v>1.065438590314869E-2</v>
      </c>
      <c r="AK32" s="193"/>
      <c r="AL32" s="52">
        <v>0.25170054079916754</v>
      </c>
      <c r="AM32" s="52">
        <v>0.13385361867692275</v>
      </c>
      <c r="AN32" s="52">
        <v>0.17865334876921762</v>
      </c>
      <c r="AO32" s="52">
        <v>3.5090440078368174E-2</v>
      </c>
      <c r="AP32" s="52">
        <v>1.3443821019477973E-3</v>
      </c>
      <c r="AQ32" s="52">
        <v>4.2227479715871319E-2</v>
      </c>
      <c r="AR32" s="52">
        <v>8.8355024600724457E-3</v>
      </c>
      <c r="AS32" s="193"/>
      <c r="AT32" s="52">
        <v>0.10333131834198367</v>
      </c>
      <c r="AU32" s="52">
        <v>0.13371038320920947</v>
      </c>
      <c r="AV32" s="52">
        <v>0.14140241032019757</v>
      </c>
      <c r="AW32" s="52">
        <v>0.18929819265878878</v>
      </c>
      <c r="AX32" s="193"/>
      <c r="AY32" s="52">
        <v>0.37141888182477684</v>
      </c>
      <c r="AZ32" s="52">
        <v>0.18542501398866928</v>
      </c>
      <c r="BA32" s="52">
        <v>1.0898408716733362E-2</v>
      </c>
      <c r="BB32" s="193"/>
      <c r="BC32" s="52">
        <v>7.438720549876357E-2</v>
      </c>
      <c r="BD32" s="52">
        <v>5.1672183108929931E-3</v>
      </c>
      <c r="BE32" s="52">
        <v>1.0848395571469022E-3</v>
      </c>
      <c r="BF32" s="52">
        <v>1.2108316978178863E-3</v>
      </c>
      <c r="BG32" s="52">
        <v>1.7503378027232098E-3</v>
      </c>
      <c r="BH32" s="52">
        <v>1.5405931455299882E-2</v>
      </c>
      <c r="BI32" s="52">
        <v>2.3903593242722721E-3</v>
      </c>
      <c r="BJ32" s="193"/>
      <c r="BK32" s="52">
        <v>8.7212679594595166E-2</v>
      </c>
      <c r="BL32" s="52">
        <v>4.8678086283324819E-3</v>
      </c>
      <c r="BM32" s="52">
        <v>0</v>
      </c>
      <c r="BN32" s="52">
        <v>8.7516890136160488E-4</v>
      </c>
      <c r="BO32" s="193"/>
      <c r="BP32" s="52">
        <v>1.9732084136002796E-2</v>
      </c>
      <c r="BQ32" s="52">
        <v>5.7806948247294578E-3</v>
      </c>
      <c r="BR32" s="52">
        <v>6.7442878163556999E-2</v>
      </c>
      <c r="BS32" s="193"/>
      <c r="BT32" s="52">
        <v>1.3283499393757697E-2</v>
      </c>
      <c r="BU32" s="52">
        <v>1.2865673543424834E-2</v>
      </c>
      <c r="BV32" s="52">
        <v>6.6425074274977141E-3</v>
      </c>
      <c r="BW32" s="52">
        <v>2.8748215823742616E-2</v>
      </c>
      <c r="BX32" s="52">
        <v>3.5006756054464195E-3</v>
      </c>
      <c r="BY32" s="52">
        <v>3.7284253336233544E-2</v>
      </c>
      <c r="BZ32" s="52">
        <v>0</v>
      </c>
      <c r="CA32" s="193"/>
      <c r="CB32" s="52">
        <v>9.4444010202196869E-3</v>
      </c>
      <c r="CC32" s="52">
        <v>1.3576622976319759E-3</v>
      </c>
      <c r="CD32" s="52">
        <v>2.0967065578529728E-4</v>
      </c>
      <c r="CE32" s="52">
        <v>1.5073833797897727E-3</v>
      </c>
      <c r="CF32" s="52">
        <v>8.7516890136160488E-4</v>
      </c>
      <c r="CG32" s="52">
        <v>9.0438301273435637E-3</v>
      </c>
      <c r="CH32" s="52">
        <v>1.617204842432871E-3</v>
      </c>
      <c r="CI32" s="193"/>
      <c r="CJ32" s="52">
        <v>2.0510893927418349E-2</v>
      </c>
      <c r="CK32" s="52">
        <v>1.7239045215757968E-2</v>
      </c>
      <c r="CL32" s="52">
        <v>4.4506512861803103E-3</v>
      </c>
      <c r="CM32" s="52">
        <v>9.8133475838241072E-3</v>
      </c>
      <c r="CN32" s="52">
        <v>1.210831697817886E-3</v>
      </c>
      <c r="CO32" s="52">
        <v>4.0016981762294859E-2</v>
      </c>
      <c r="CP32" s="52">
        <v>7.7904990693443924E-3</v>
      </c>
      <c r="CQ32" s="193"/>
      <c r="CR32" s="52">
        <v>5.4284625886837773E-2</v>
      </c>
      <c r="CS32" s="52">
        <v>3.8809766006813642E-2</v>
      </c>
      <c r="CT32" s="52">
        <v>2.1715455738463015E-2</v>
      </c>
      <c r="CU32" s="52">
        <v>1.7049797887607673E-2</v>
      </c>
      <c r="CV32" s="52">
        <v>3.1725505811116807E-2</v>
      </c>
      <c r="CW32" s="193"/>
      <c r="CX32" s="52">
        <v>3.7550004818707114E-2</v>
      </c>
      <c r="CY32" s="52">
        <v>0</v>
      </c>
      <c r="CZ32" s="52">
        <v>1.2897791827503773E-3</v>
      </c>
      <c r="DA32" s="52">
        <v>1.2897791827503773E-3</v>
      </c>
      <c r="DB32" s="52">
        <v>6.9256662278139765E-3</v>
      </c>
      <c r="DC32" s="52">
        <v>0</v>
      </c>
      <c r="DD32" s="52">
        <v>1.2084782958815486E-2</v>
      </c>
      <c r="DE32" s="193"/>
      <c r="DF32" s="52">
        <v>6.0423914794077429E-3</v>
      </c>
      <c r="DG32" s="52">
        <v>2.4646336231693058E-2</v>
      </c>
      <c r="DH32" s="52">
        <v>7.7927292821309523E-3</v>
      </c>
      <c r="DI32" s="52">
        <v>1.6907661135190797E-2</v>
      </c>
      <c r="DJ32" s="52">
        <v>2.7513955725701603E-2</v>
      </c>
      <c r="DK32" s="193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</row>
    <row r="33" spans="1:179" s="56" customFormat="1" ht="20.25" hidden="1" customHeight="1" x14ac:dyDescent="0.4">
      <c r="A33" s="49" t="s">
        <v>471</v>
      </c>
      <c r="B33" s="38"/>
      <c r="C33" s="140"/>
      <c r="D33" s="140"/>
      <c r="E33" s="140"/>
      <c r="F33" s="164"/>
      <c r="G33" s="38"/>
      <c r="H33" s="50">
        <v>5.2999764608956626E-2</v>
      </c>
      <c r="I33" s="50">
        <v>5.2999764608956626E-2</v>
      </c>
      <c r="J33" s="38"/>
      <c r="K33" s="51">
        <v>6.2652427042623913</v>
      </c>
      <c r="L33" s="38"/>
      <c r="M33" s="52">
        <v>0.60199090875886963</v>
      </c>
      <c r="N33" s="52">
        <v>0.57098758504361335</v>
      </c>
      <c r="O33" s="52">
        <v>2.1649505759224887E-2</v>
      </c>
      <c r="P33" s="52">
        <v>0.35994116260305675</v>
      </c>
      <c r="Q33" s="52">
        <v>7.9823487809170257E-2</v>
      </c>
      <c r="R33" s="52">
        <v>0</v>
      </c>
      <c r="S33" s="52">
        <v>4.595081167052386E-2</v>
      </c>
      <c r="T33" s="38"/>
      <c r="U33" s="52">
        <v>0.56693736739173017</v>
      </c>
      <c r="V33" s="52">
        <v>1.0824752879612445E-2</v>
      </c>
      <c r="W33" s="52">
        <v>8.1004353037663242E-3</v>
      </c>
      <c r="X33" s="52">
        <v>0</v>
      </c>
      <c r="Y33" s="52">
        <v>0</v>
      </c>
      <c r="Z33" s="52">
        <v>0</v>
      </c>
      <c r="AA33" s="52">
        <v>6.7745352277292824E-3</v>
      </c>
      <c r="AB33" s="193"/>
      <c r="AC33" s="52">
        <v>0.10227362859926788</v>
      </c>
      <c r="AD33" s="52">
        <v>0.27788420785109824</v>
      </c>
      <c r="AE33" s="52">
        <v>0.16166957694760864</v>
      </c>
      <c r="AF33" s="52">
        <v>2.9160171645638666E-2</v>
      </c>
      <c r="AG33" s="193"/>
      <c r="AH33" s="52">
        <v>0.55962384853258362</v>
      </c>
      <c r="AI33" s="52">
        <v>1.1363736511029763E-2</v>
      </c>
      <c r="AJ33" s="52">
        <v>0</v>
      </c>
      <c r="AK33" s="193"/>
      <c r="AL33" s="52">
        <v>3.9248793866566614E-2</v>
      </c>
      <c r="AM33" s="52">
        <v>0.46664523905182798</v>
      </c>
      <c r="AN33" s="52">
        <v>8.9249823188973634E-2</v>
      </c>
      <c r="AO33" s="52">
        <v>6.7745352277292815E-3</v>
      </c>
      <c r="AP33" s="52">
        <v>0</v>
      </c>
      <c r="AQ33" s="52">
        <v>6.7745352277292815E-3</v>
      </c>
      <c r="AR33" s="52">
        <v>8.394622288482545E-2</v>
      </c>
      <c r="AS33" s="193"/>
      <c r="AT33" s="52">
        <v>0.20950297009320348</v>
      </c>
      <c r="AU33" s="52">
        <v>0.17724626372568225</v>
      </c>
      <c r="AV33" s="52">
        <v>7.7099170233324146E-2</v>
      </c>
      <c r="AW33" s="52">
        <v>0.1381425047066597</v>
      </c>
      <c r="AX33" s="193"/>
      <c r="AY33" s="52">
        <v>0.37872131593889141</v>
      </c>
      <c r="AZ33" s="52">
        <v>0.13799746985911565</v>
      </c>
      <c r="BA33" s="52">
        <v>8.5272122960862506E-2</v>
      </c>
      <c r="BB33" s="193"/>
      <c r="BC33" s="52">
        <v>0</v>
      </c>
      <c r="BD33" s="52">
        <v>1.0824752879612444E-2</v>
      </c>
      <c r="BE33" s="52">
        <v>0</v>
      </c>
      <c r="BF33" s="52">
        <v>0</v>
      </c>
      <c r="BG33" s="52">
        <v>0</v>
      </c>
      <c r="BH33" s="52">
        <v>6.7745352277292815E-3</v>
      </c>
      <c r="BI33" s="52">
        <v>4.0502176518831621E-3</v>
      </c>
      <c r="BJ33" s="193"/>
      <c r="BK33" s="52">
        <v>1.4874970531495606E-2</v>
      </c>
      <c r="BL33" s="52">
        <v>0</v>
      </c>
      <c r="BM33" s="52">
        <v>0</v>
      </c>
      <c r="BN33" s="52">
        <v>6.7745352277292815E-3</v>
      </c>
      <c r="BO33" s="193"/>
      <c r="BP33" s="52">
        <v>1.0824752879612444E-2</v>
      </c>
      <c r="BQ33" s="52">
        <v>0</v>
      </c>
      <c r="BR33" s="52">
        <v>1.0824752879612444E-2</v>
      </c>
      <c r="BS33" s="193"/>
      <c r="BT33" s="52">
        <v>0</v>
      </c>
      <c r="BU33" s="52">
        <v>0</v>
      </c>
      <c r="BV33" s="52">
        <v>0</v>
      </c>
      <c r="BW33" s="52">
        <v>0</v>
      </c>
      <c r="BX33" s="52">
        <v>0</v>
      </c>
      <c r="BY33" s="52">
        <v>0</v>
      </c>
      <c r="BZ33" s="52">
        <v>0</v>
      </c>
      <c r="CA33" s="193"/>
      <c r="CB33" s="52">
        <v>0</v>
      </c>
      <c r="CC33" s="52">
        <v>3.3800158714874379E-2</v>
      </c>
      <c r="CD33" s="52">
        <v>0</v>
      </c>
      <c r="CE33" s="52">
        <v>0</v>
      </c>
      <c r="CF33" s="52">
        <v>0</v>
      </c>
      <c r="CG33" s="52">
        <v>0</v>
      </c>
      <c r="CH33" s="52">
        <v>1.2150652955649486E-2</v>
      </c>
      <c r="CI33" s="193"/>
      <c r="CJ33" s="52">
        <v>4.0502176518831621E-3</v>
      </c>
      <c r="CK33" s="52">
        <v>5.817398204994538E-2</v>
      </c>
      <c r="CL33" s="52">
        <v>0</v>
      </c>
      <c r="CM33" s="52">
        <v>0</v>
      </c>
      <c r="CN33" s="52">
        <v>6.7745352277292798E-3</v>
      </c>
      <c r="CO33" s="52">
        <v>4.0502176518831621E-3</v>
      </c>
      <c r="CP33" s="52">
        <v>2.1649505759224884E-2</v>
      </c>
      <c r="CQ33" s="193"/>
      <c r="CR33" s="52">
        <v>7.5773270157287104E-2</v>
      </c>
      <c r="CS33" s="52">
        <v>3.3800158714874372E-2</v>
      </c>
      <c r="CT33" s="52">
        <v>0</v>
      </c>
      <c r="CU33" s="52">
        <v>5.817398204994538E-2</v>
      </c>
      <c r="CV33" s="52">
        <v>0</v>
      </c>
      <c r="CW33" s="193"/>
      <c r="CX33" s="52">
        <v>2.7285676812686566E-2</v>
      </c>
      <c r="CY33" s="52">
        <v>0.10406374272695175</v>
      </c>
      <c r="CZ33" s="52">
        <v>6.1392772828544766E-2</v>
      </c>
      <c r="DA33" s="52">
        <v>7.6778065914265184E-2</v>
      </c>
      <c r="DB33" s="52">
        <v>1.5355613182853037E-2</v>
      </c>
      <c r="DC33" s="52">
        <v>0</v>
      </c>
      <c r="DD33" s="52">
        <v>0.12281522555995691</v>
      </c>
      <c r="DE33" s="193"/>
      <c r="DF33" s="52">
        <v>0.1211024507834472</v>
      </c>
      <c r="DG33" s="52">
        <v>0.19959329147422211</v>
      </c>
      <c r="DH33" s="52">
        <v>0</v>
      </c>
      <c r="DI33" s="52">
        <v>4.4354064772049354E-2</v>
      </c>
      <c r="DJ33" s="52">
        <v>4.606683954855912E-2</v>
      </c>
      <c r="DK33" s="193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</row>
    <row r="34" spans="1:179" s="57" customFormat="1" ht="7.5" hidden="1" customHeight="1" x14ac:dyDescent="0.4">
      <c r="A34" s="17"/>
      <c r="C34" s="137"/>
      <c r="D34" s="137"/>
      <c r="E34" s="137"/>
      <c r="F34" s="165"/>
      <c r="H34" s="58"/>
      <c r="I34" s="58"/>
      <c r="AB34" s="196"/>
      <c r="AG34" s="196"/>
      <c r="AK34" s="196"/>
      <c r="AS34" s="196"/>
      <c r="AX34" s="196"/>
      <c r="BB34" s="196"/>
      <c r="BJ34" s="196"/>
      <c r="BO34" s="196"/>
      <c r="BS34" s="196"/>
      <c r="CA34" s="196"/>
      <c r="CI34" s="196"/>
      <c r="CQ34" s="196"/>
      <c r="CW34" s="196"/>
      <c r="DE34" s="196"/>
      <c r="DK34" s="196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</row>
    <row r="35" spans="1:179" s="64" customFormat="1" ht="20.25" customHeight="1" x14ac:dyDescent="0.4">
      <c r="A35" s="59" t="s">
        <v>480</v>
      </c>
      <c r="B35" s="38"/>
      <c r="C35" s="141"/>
      <c r="D35" s="141"/>
      <c r="E35" s="141">
        <f>SUM(E4:E10)</f>
        <v>84813</v>
      </c>
      <c r="F35" s="163">
        <f>SUM(F4:F10)</f>
        <v>500744.22527130082</v>
      </c>
      <c r="G35" s="38"/>
      <c r="H35" s="60">
        <f>E35/E$39</f>
        <v>0.63031280423909575</v>
      </c>
      <c r="I35" s="60">
        <f>F35/F$39</f>
        <v>0.65089360849584466</v>
      </c>
      <c r="J35" s="38"/>
      <c r="K35" s="61">
        <f>SUM(K4*$C4,K5*$C5,K6*$C6,K7*$C7,K9*$C9,K10*$C10)</f>
        <v>5.904097547207396</v>
      </c>
      <c r="L35" s="38"/>
      <c r="M35" s="62">
        <f>SUM(M4*$H4,M5*$H5,M6*$H6,M7*$H7,M9*$H9,M10*$H10)</f>
        <v>0.96642608512832762</v>
      </c>
      <c r="N35" s="62">
        <f t="shared" ref="N35:S35" si="4">SUM(N4*$H4,N5*$H5,N6*$H6,N7*$H7,N9*$H9,N10*$H10)</f>
        <v>0.67738935988686277</v>
      </c>
      <c r="O35" s="62">
        <f t="shared" si="4"/>
        <v>0.36552522550179983</v>
      </c>
      <c r="P35" s="62">
        <f t="shared" si="4"/>
        <v>0.34723485911188684</v>
      </c>
      <c r="Q35" s="62">
        <f t="shared" si="4"/>
        <v>0.11668522071788499</v>
      </c>
      <c r="R35" s="62">
        <f t="shared" si="4"/>
        <v>4.7969814976141202E-2</v>
      </c>
      <c r="S35" s="62">
        <f t="shared" si="4"/>
        <v>6.0947685365872655E-3</v>
      </c>
      <c r="T35" s="38"/>
      <c r="U35" s="62">
        <f t="shared" ref="U35:AA35" si="5">SUM(U4*$H4,U5*$H5,U6*$H6,U7*$H7,U9*$H9,U10*$H10)</f>
        <v>0.48810230858103482</v>
      </c>
      <c r="V35" s="62">
        <f t="shared" si="5"/>
        <v>8.1100155541124416E-3</v>
      </c>
      <c r="W35" s="62">
        <f t="shared" si="5"/>
        <v>6.5373065354244883E-3</v>
      </c>
      <c r="X35" s="62">
        <f t="shared" si="5"/>
        <v>1.0487381870092233E-2</v>
      </c>
      <c r="Y35" s="62">
        <f t="shared" si="5"/>
        <v>0</v>
      </c>
      <c r="Z35" s="62">
        <f t="shared" si="5"/>
        <v>6.7652138939983042E-3</v>
      </c>
      <c r="AA35" s="62">
        <f t="shared" si="5"/>
        <v>0.17919222690182707</v>
      </c>
      <c r="AB35" s="193"/>
      <c r="AC35" s="62">
        <f t="shared" ref="AC35:AF35" si="6">SUM(AC4*$H4,AC5*$H5,AC6*$H6,AC7*$H7,AC9*$H9,AC10*$H10)</f>
        <v>3.8052567836727016E-2</v>
      </c>
      <c r="AD35" s="62">
        <f t="shared" si="6"/>
        <v>0.33002627723172617</v>
      </c>
      <c r="AE35" s="62">
        <f t="shared" si="6"/>
        <v>0.26948095359320257</v>
      </c>
      <c r="AF35" s="62">
        <f t="shared" si="6"/>
        <v>3.9829561225207012E-2</v>
      </c>
      <c r="AG35" s="193"/>
      <c r="AH35" s="62">
        <f t="shared" ref="AH35:AJ35" si="7">SUM(AH4*$H4,AH5*$H5,AH6*$H6,AH7*$H7,AH9*$H9,AH10*$H10)</f>
        <v>0.65817231648157726</v>
      </c>
      <c r="AI35" s="62">
        <f t="shared" si="7"/>
        <v>1.5223389588732291E-2</v>
      </c>
      <c r="AJ35" s="62">
        <f t="shared" si="7"/>
        <v>3.9936538165533221E-3</v>
      </c>
      <c r="AK35" s="193"/>
      <c r="AL35" s="62">
        <f t="shared" ref="AL35:AR35" si="8">SUM(AL4*$H4,AL5*$H5,AL6*$H6,AL7*$H7,AL9*$H9,AL10*$H10)</f>
        <v>0.40350119515068888</v>
      </c>
      <c r="AM35" s="62">
        <f t="shared" si="8"/>
        <v>0.28496854059678306</v>
      </c>
      <c r="AN35" s="62">
        <f t="shared" si="8"/>
        <v>0.28436846897710644</v>
      </c>
      <c r="AO35" s="62">
        <f t="shared" si="8"/>
        <v>0.27109236268540671</v>
      </c>
      <c r="AP35" s="62">
        <f t="shared" si="8"/>
        <v>1.1388522241190682E-3</v>
      </c>
      <c r="AQ35" s="62">
        <f t="shared" si="8"/>
        <v>0.31370967613946799</v>
      </c>
      <c r="AR35" s="62">
        <f t="shared" si="8"/>
        <v>0.31836555597015082</v>
      </c>
      <c r="AS35" s="193"/>
      <c r="AT35" s="62">
        <f>SUM(AT4*$H4,AT5*$H5,AT6*$H6,AT7*$H7,AT9*$H9,AT10*$H10)</f>
        <v>0.36516306274201782</v>
      </c>
      <c r="AU35" s="62">
        <f t="shared" ref="AU35:AW35" si="9">SUM(AU4*$H4,AU5*$H5,AU6*$H6,AU7*$H7,AU9*$H9,AU10*$H10)</f>
        <v>0.45775664222576645</v>
      </c>
      <c r="AV35" s="62">
        <f t="shared" si="9"/>
        <v>0.14051912076928322</v>
      </c>
      <c r="AW35" s="62">
        <f t="shared" si="9"/>
        <v>2.9872593912600794E-3</v>
      </c>
      <c r="AX35" s="193"/>
      <c r="AY35" s="62">
        <f t="shared" ref="AY35:BA35" si="10">SUM(AY4*$H4,AY5*$H5,AY6*$H6,AY7*$H7,AY9*$H9,AY10*$H10)</f>
        <v>7.8396397624485817E-2</v>
      </c>
      <c r="AZ35" s="62">
        <f t="shared" si="10"/>
        <v>0.28178245925379902</v>
      </c>
      <c r="BA35" s="62">
        <f t="shared" si="10"/>
        <v>0.60624722825004274</v>
      </c>
      <c r="BB35" s="193"/>
      <c r="BC35" s="62">
        <f t="shared" ref="BC35:BI35" si="11">SUM(BC4*$H4,BC5*$H5,BC6*$H6,BC7*$H7,BC9*$H9,BC10*$H10)</f>
        <v>0.17632258698796471</v>
      </c>
      <c r="BD35" s="62">
        <f t="shared" si="11"/>
        <v>1.4222908376818433E-2</v>
      </c>
      <c r="BE35" s="62">
        <f t="shared" si="11"/>
        <v>3.8194338589543058E-3</v>
      </c>
      <c r="BF35" s="62">
        <f t="shared" si="11"/>
        <v>2.1186059542064858E-2</v>
      </c>
      <c r="BG35" s="62">
        <f t="shared" si="11"/>
        <v>0</v>
      </c>
      <c r="BH35" s="62">
        <f t="shared" si="11"/>
        <v>9.3691011043167231E-3</v>
      </c>
      <c r="BI35" s="62">
        <f t="shared" si="11"/>
        <v>0.16529633652469489</v>
      </c>
      <c r="BJ35" s="193"/>
      <c r="BK35" s="62">
        <f t="shared" ref="BK35:BN35" si="12">SUM(BK4*$H4,BK5*$H5,BK6*$H6,BK7*$H7,BK9*$H9,BK10*$H10)</f>
        <v>0.33886011292030838</v>
      </c>
      <c r="BL35" s="62">
        <f t="shared" si="12"/>
        <v>1.0227953463211627E-2</v>
      </c>
      <c r="BM35" s="62">
        <f t="shared" si="12"/>
        <v>9.6127794063859823E-3</v>
      </c>
      <c r="BN35" s="62">
        <f t="shared" si="12"/>
        <v>6.8243797118938652E-3</v>
      </c>
      <c r="BO35" s="193"/>
      <c r="BP35" s="62">
        <f t="shared" ref="BP35:BR35" si="13">SUM(BP4*$H4,BP5*$H5,BP6*$H6,BP7*$H7,BP9*$H9,BP10*$H10)</f>
        <v>2.2568135815832047E-2</v>
      </c>
      <c r="BQ35" s="62">
        <f t="shared" si="13"/>
        <v>6.0942270962522603E-3</v>
      </c>
      <c r="BR35" s="62">
        <f t="shared" si="13"/>
        <v>0.33686286258971548</v>
      </c>
      <c r="BS35" s="193"/>
      <c r="BT35" s="62">
        <f t="shared" ref="BT35:BZ35" si="14">SUM(BT4*$H4,BT5*$H5,BT6*$H6,BT7*$H7,BT9*$H9,BT10*$H10)</f>
        <v>1.405576494286909E-2</v>
      </c>
      <c r="BU35" s="62">
        <f t="shared" si="14"/>
        <v>0</v>
      </c>
      <c r="BV35" s="62">
        <f t="shared" si="14"/>
        <v>0</v>
      </c>
      <c r="BW35" s="62">
        <f t="shared" si="14"/>
        <v>0</v>
      </c>
      <c r="BX35" s="62">
        <f t="shared" si="14"/>
        <v>0</v>
      </c>
      <c r="BY35" s="62">
        <f t="shared" si="14"/>
        <v>2.2540083846782341E-2</v>
      </c>
      <c r="BZ35" s="62">
        <f t="shared" si="14"/>
        <v>1.1373966186489774E-2</v>
      </c>
      <c r="CA35" s="193"/>
      <c r="CB35" s="62">
        <f t="shared" ref="CB35:CH35" si="15">SUM(CB4*$H4,CB5*$H5,CB6*$H6,CB7*$H7,CB9*$H9,CB10*$H10)</f>
        <v>0</v>
      </c>
      <c r="CC35" s="62">
        <f t="shared" si="15"/>
        <v>6.1517405682564457E-4</v>
      </c>
      <c r="CD35" s="62">
        <f t="shared" si="15"/>
        <v>0</v>
      </c>
      <c r="CE35" s="62">
        <f t="shared" si="15"/>
        <v>0</v>
      </c>
      <c r="CF35" s="62">
        <f t="shared" si="15"/>
        <v>0</v>
      </c>
      <c r="CG35" s="62">
        <f t="shared" si="15"/>
        <v>5.479594479761621E-3</v>
      </c>
      <c r="CH35" s="62">
        <f t="shared" si="15"/>
        <v>0</v>
      </c>
      <c r="CI35" s="193"/>
      <c r="CJ35" s="62">
        <f t="shared" ref="CJ35:CP35" si="16">SUM(CJ4*$H4,CJ5*$H5,CJ6*$H6,CJ7*$H7,CJ9*$H9,CJ10*$H10)</f>
        <v>4.5797044924892144E-2</v>
      </c>
      <c r="CK35" s="62">
        <f t="shared" si="16"/>
        <v>3.518530139623044E-2</v>
      </c>
      <c r="CL35" s="62">
        <f t="shared" si="16"/>
        <v>1.262864863501267E-2</v>
      </c>
      <c r="CM35" s="62">
        <f t="shared" si="16"/>
        <v>1.0744043093200935E-2</v>
      </c>
      <c r="CN35" s="62">
        <f t="shared" si="16"/>
        <v>0</v>
      </c>
      <c r="CO35" s="62">
        <f t="shared" si="16"/>
        <v>7.9350640391987165E-2</v>
      </c>
      <c r="CP35" s="62">
        <f t="shared" si="16"/>
        <v>0</v>
      </c>
      <c r="CQ35" s="193"/>
      <c r="CR35" s="62">
        <f t="shared" ref="CR35:CV35" si="17">SUM(CR4*$H4,CR5*$H5,CR6*$H6,CR7*$H7,CR9*$H9,CR10*$H10)</f>
        <v>8.4247112618517472E-2</v>
      </c>
      <c r="CS35" s="62">
        <f t="shared" si="17"/>
        <v>1.9500995121164572E-2</v>
      </c>
      <c r="CT35" s="62">
        <f t="shared" si="17"/>
        <v>4.8213669262589257E-2</v>
      </c>
      <c r="CU35" s="62">
        <f t="shared" si="17"/>
        <v>1.498221227016165E-2</v>
      </c>
      <c r="CV35" s="62">
        <f t="shared" si="17"/>
        <v>2.0394113541221864E-2</v>
      </c>
      <c r="CW35" s="193"/>
      <c r="CX35" s="62">
        <f t="shared" ref="CX35:DD35" si="18">SUM(CX4*$H4,CX5*$H5,CX6*$H6,CX7*$H7,CX9*$H9,CX10*$H10)</f>
        <v>0.195633568454294</v>
      </c>
      <c r="CY35" s="62">
        <f t="shared" si="18"/>
        <v>0.13996434902892807</v>
      </c>
      <c r="CZ35" s="62">
        <f t="shared" si="18"/>
        <v>6.9943275303479185E-2</v>
      </c>
      <c r="DA35" s="62">
        <f t="shared" si="18"/>
        <v>5.1785422854849696E-2</v>
      </c>
      <c r="DB35" s="62">
        <f t="shared" si="18"/>
        <v>6.1517405682564468E-4</v>
      </c>
      <c r="DC35" s="62">
        <f t="shared" si="18"/>
        <v>0.13300291368721412</v>
      </c>
      <c r="DD35" s="62">
        <f t="shared" si="18"/>
        <v>1.6395829168125063E-2</v>
      </c>
      <c r="DE35" s="193"/>
      <c r="DF35" s="62">
        <f t="shared" ref="DF35:DJ35" si="19">SUM(DF4*$H4,DF5*$H5,DF6*$H6,DF7*$H7,DF9*$H9,DF10*$H10)</f>
        <v>0.21252851380146062</v>
      </c>
      <c r="DG35" s="62">
        <f t="shared" si="19"/>
        <v>0.12413502612505271</v>
      </c>
      <c r="DH35" s="62">
        <f t="shared" si="19"/>
        <v>8.1710566308624069E-2</v>
      </c>
      <c r="DI35" s="62">
        <f t="shared" si="19"/>
        <v>5.9696897118491202E-2</v>
      </c>
      <c r="DJ35" s="62">
        <f t="shared" si="19"/>
        <v>4.5753374564551773E-2</v>
      </c>
      <c r="DK35" s="193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</row>
    <row r="36" spans="1:179" s="64" customFormat="1" ht="20.25" customHeight="1" x14ac:dyDescent="0.4">
      <c r="A36" s="59" t="s">
        <v>459</v>
      </c>
      <c r="B36" s="38"/>
      <c r="C36" s="141"/>
      <c r="D36" s="141"/>
      <c r="E36" s="141">
        <f>SUM(E12:E15)</f>
        <v>27047</v>
      </c>
      <c r="F36" s="163">
        <f>SUM(F12:F15)</f>
        <v>128942.39791695947</v>
      </c>
      <c r="G36" s="38"/>
      <c r="H36" s="60">
        <f t="shared" ref="H36:I37" si="20">E36/E$39</f>
        <v>0.20100775136187637</v>
      </c>
      <c r="I36" s="60">
        <f t="shared" si="20"/>
        <v>0.16760609195803539</v>
      </c>
      <c r="J36" s="38"/>
      <c r="K36" s="61">
        <f>SUM(K12*$C12,K13*$C13,K14*$C14,K15*$C15)</f>
        <v>4.7673456544888335</v>
      </c>
      <c r="L36" s="38"/>
      <c r="M36" s="62">
        <f>SUM(M12*$H12,M13*$H13,M14*$H14,M15*$H15)</f>
        <v>0.79911398406968326</v>
      </c>
      <c r="N36" s="62">
        <f t="shared" ref="N36:S36" si="21">SUM(N12*$H12,N13*$H13,N14*$H14,N15*$H15)</f>
        <v>0.72492064951233803</v>
      </c>
      <c r="O36" s="62">
        <f t="shared" si="21"/>
        <v>0.18013645687372612</v>
      </c>
      <c r="P36" s="62">
        <f t="shared" si="21"/>
        <v>0.10252331688360014</v>
      </c>
      <c r="Q36" s="62">
        <f t="shared" si="21"/>
        <v>1.1082479270283527E-2</v>
      </c>
      <c r="R36" s="62">
        <f t="shared" si="21"/>
        <v>1.2378144218089498E-2</v>
      </c>
      <c r="S36" s="62">
        <f t="shared" si="21"/>
        <v>4.2367122002671528E-3</v>
      </c>
      <c r="T36" s="38"/>
      <c r="U36" s="62">
        <f t="shared" ref="U36:AA36" si="22">SUM(U12*$H12,U13*$H13,U14*$H14,U15*$H15)</f>
        <v>0.5925523892811676</v>
      </c>
      <c r="V36" s="62">
        <f t="shared" si="22"/>
        <v>2.7853670512628322E-2</v>
      </c>
      <c r="W36" s="62">
        <f t="shared" si="22"/>
        <v>1.4923203689911053E-2</v>
      </c>
      <c r="X36" s="62">
        <f t="shared" si="22"/>
        <v>5.5760833560325454E-3</v>
      </c>
      <c r="Y36" s="62">
        <f t="shared" si="22"/>
        <v>0</v>
      </c>
      <c r="Z36" s="62">
        <f t="shared" si="22"/>
        <v>1.9489545478579503E-2</v>
      </c>
      <c r="AA36" s="62">
        <f t="shared" si="22"/>
        <v>0.10521422585376074</v>
      </c>
      <c r="AB36" s="193"/>
      <c r="AC36" s="62">
        <f t="shared" ref="AC36:AF36" si="23">SUM(AC12*$H12,AC13*$H13,AC14*$H14,AC15*$H15)</f>
        <v>0.15232056280875769</v>
      </c>
      <c r="AD36" s="62">
        <f t="shared" si="23"/>
        <v>0.16651311015072301</v>
      </c>
      <c r="AE36" s="62">
        <f t="shared" si="23"/>
        <v>0.27937304561914694</v>
      </c>
      <c r="AF36" s="62">
        <f t="shared" si="23"/>
        <v>0.12671393093371028</v>
      </c>
      <c r="AG36" s="193"/>
      <c r="AH36" s="62">
        <f t="shared" ref="AH36:AJ36" si="24">SUM(AH12*$H12,AH13*$H13,AH14*$H14,AH15*$H15)</f>
        <v>0.64116932721784736</v>
      </c>
      <c r="AI36" s="62">
        <f t="shared" si="24"/>
        <v>4.7132645649309253E-2</v>
      </c>
      <c r="AJ36" s="62">
        <f t="shared" si="24"/>
        <v>3.6618676645181432E-2</v>
      </c>
      <c r="AK36" s="193"/>
      <c r="AL36" s="62">
        <f t="shared" ref="AL36:AR36" si="25">SUM(AL12*$H12,AL13*$H13,AL14*$H14,AL15*$H15)</f>
        <v>0.12198047254875413</v>
      </c>
      <c r="AM36" s="62">
        <f t="shared" si="25"/>
        <v>0.18944965732675462</v>
      </c>
      <c r="AN36" s="62">
        <f t="shared" si="25"/>
        <v>0.19388467907002449</v>
      </c>
      <c r="AO36" s="62">
        <f t="shared" si="25"/>
        <v>0.4294800869151974</v>
      </c>
      <c r="AP36" s="62">
        <f t="shared" si="25"/>
        <v>1.2291496835882921E-2</v>
      </c>
      <c r="AQ36" s="62">
        <f t="shared" si="25"/>
        <v>0.10141880540269102</v>
      </c>
      <c r="AR36" s="62">
        <f t="shared" si="25"/>
        <v>0.14975640078143634</v>
      </c>
      <c r="AS36" s="193"/>
      <c r="AT36" s="62">
        <f t="shared" ref="AT36:AW36" si="26">SUM(AT12*$H12,AT13*$H13,AT14*$H14,AT15*$H15)</f>
        <v>0.29326056678278639</v>
      </c>
      <c r="AU36" s="62">
        <f t="shared" si="26"/>
        <v>0.32308034408621078</v>
      </c>
      <c r="AV36" s="62">
        <f t="shared" si="26"/>
        <v>0.15305701941103003</v>
      </c>
      <c r="AW36" s="62">
        <f t="shared" si="26"/>
        <v>2.9716053789656104E-2</v>
      </c>
      <c r="AX36" s="193"/>
      <c r="AY36" s="62">
        <f t="shared" ref="AY36:BA36" si="27">SUM(AY12*$H12,AY13*$H13,AY14*$H14,AY15*$H15)</f>
        <v>0.23144913557691929</v>
      </c>
      <c r="AZ36" s="62">
        <f t="shared" si="27"/>
        <v>0.17102737419869091</v>
      </c>
      <c r="BA36" s="62">
        <f t="shared" si="27"/>
        <v>0.39663747429407298</v>
      </c>
      <c r="BB36" s="193"/>
      <c r="BC36" s="62">
        <f t="shared" ref="BC36:BI36" si="28">SUM(BC12*$H12,BC13*$H13,BC14*$H14,BC15*$H15)</f>
        <v>4.3450529103936014E-2</v>
      </c>
      <c r="BD36" s="62">
        <f t="shared" si="28"/>
        <v>1.2378144218089498E-2</v>
      </c>
      <c r="BE36" s="62">
        <f t="shared" si="28"/>
        <v>6.1890721090447492E-3</v>
      </c>
      <c r="BF36" s="62">
        <f t="shared" si="28"/>
        <v>6.8606134570297864E-2</v>
      </c>
      <c r="BG36" s="62">
        <f t="shared" si="28"/>
        <v>1.2378144218089498E-2</v>
      </c>
      <c r="BH36" s="62">
        <f t="shared" si="28"/>
        <v>3.7134432654268495E-2</v>
      </c>
      <c r="BI36" s="62">
        <f t="shared" si="28"/>
        <v>3.7134432654268495E-2</v>
      </c>
      <c r="BJ36" s="193"/>
      <c r="BK36" s="62">
        <f t="shared" ref="BK36:BN36" si="29">SUM(BK12*$H12,BK13*$H13,BK14*$H14,BK15*$H15)</f>
        <v>9.2436764605488372E-2</v>
      </c>
      <c r="BL36" s="62">
        <f t="shared" si="29"/>
        <v>5.0038918243163623E-2</v>
      </c>
      <c r="BM36" s="62">
        <f t="shared" si="29"/>
        <v>3.1471701916029375E-2</v>
      </c>
      <c r="BN36" s="62">
        <f t="shared" si="29"/>
        <v>6.1890721090447492E-3</v>
      </c>
      <c r="BO36" s="193"/>
      <c r="BP36" s="62">
        <f t="shared" ref="BP36:BR36" si="30">SUM(BP12*$H12,BP13*$H13,BP14*$H14,BP15*$H15)</f>
        <v>5.2634137080562627E-4</v>
      </c>
      <c r="BQ36" s="62">
        <f t="shared" si="30"/>
        <v>6.7154134798503755E-3</v>
      </c>
      <c r="BR36" s="62">
        <f t="shared" si="30"/>
        <v>0.17289470202307014</v>
      </c>
      <c r="BS36" s="193"/>
      <c r="BT36" s="62">
        <f t="shared" ref="BT36:BZ36" si="31">SUM(BT12*$H12,BT13*$H13,BT14*$H14,BT15*$H15)</f>
        <v>0</v>
      </c>
      <c r="BU36" s="62">
        <f t="shared" si="31"/>
        <v>0</v>
      </c>
      <c r="BV36" s="62">
        <f t="shared" si="31"/>
        <v>0</v>
      </c>
      <c r="BW36" s="62">
        <f t="shared" si="31"/>
        <v>6.1890721090447492E-3</v>
      </c>
      <c r="BX36" s="62">
        <f t="shared" si="31"/>
        <v>0</v>
      </c>
      <c r="BY36" s="62">
        <f t="shared" si="31"/>
        <v>0</v>
      </c>
      <c r="BZ36" s="62">
        <f t="shared" si="31"/>
        <v>6.1890721090447492E-3</v>
      </c>
      <c r="CA36" s="193"/>
      <c r="CB36" s="62">
        <f t="shared" ref="CB36:CH36" si="32">SUM(CB12*$H12,CB13*$H13,CB14*$H14,CB15*$H15)</f>
        <v>0</v>
      </c>
      <c r="CC36" s="62">
        <f t="shared" si="32"/>
        <v>0</v>
      </c>
      <c r="CD36" s="62">
        <f t="shared" si="32"/>
        <v>0</v>
      </c>
      <c r="CE36" s="62">
        <f t="shared" si="32"/>
        <v>1.4486705222508803E-3</v>
      </c>
      <c r="CF36" s="62">
        <f t="shared" si="32"/>
        <v>0</v>
      </c>
      <c r="CG36" s="62">
        <f t="shared" si="32"/>
        <v>0</v>
      </c>
      <c r="CH36" s="62">
        <f t="shared" si="32"/>
        <v>2.7880416780162722E-3</v>
      </c>
      <c r="CI36" s="193"/>
      <c r="CJ36" s="62">
        <f t="shared" ref="CJ36:CP36" si="33">SUM(CJ12*$H12,CJ13*$H13,CJ14*$H14,CJ15*$H15)</f>
        <v>2.1053654832225051E-3</v>
      </c>
      <c r="CK36" s="62">
        <f t="shared" si="33"/>
        <v>0</v>
      </c>
      <c r="CL36" s="62">
        <f t="shared" si="33"/>
        <v>2.1053654832225051E-3</v>
      </c>
      <c r="CM36" s="62">
        <f t="shared" si="33"/>
        <v>0</v>
      </c>
      <c r="CN36" s="62">
        <f t="shared" si="33"/>
        <v>0</v>
      </c>
      <c r="CO36" s="62">
        <f t="shared" si="33"/>
        <v>0</v>
      </c>
      <c r="CP36" s="62">
        <f t="shared" si="33"/>
        <v>8.9771137870610224E-3</v>
      </c>
      <c r="CQ36" s="193"/>
      <c r="CR36" s="62">
        <f t="shared" ref="CR36:CV36" si="34">SUM(CR12*$H12,CR13*$H13,CR14*$H14,CR15*$H15)</f>
        <v>4.8934071612387773E-3</v>
      </c>
      <c r="CS36" s="62">
        <f t="shared" si="34"/>
        <v>1.5790241124168788E-3</v>
      </c>
      <c r="CT36" s="62">
        <f t="shared" si="34"/>
        <v>2.1053654832225051E-3</v>
      </c>
      <c r="CU36" s="62">
        <f t="shared" si="34"/>
        <v>6.1890721090447492E-3</v>
      </c>
      <c r="CV36" s="62">
        <f t="shared" si="34"/>
        <v>1.0526827416112525E-3</v>
      </c>
      <c r="CW36" s="193"/>
      <c r="CX36" s="62">
        <f t="shared" ref="CX36:DD36" si="35">SUM(CX12*$H12,CX13*$H13,CX14*$H14,CX15*$H15)</f>
        <v>1.5815077186170123E-3</v>
      </c>
      <c r="CY36" s="62">
        <f t="shared" si="35"/>
        <v>1.9599494468211646E-3</v>
      </c>
      <c r="CZ36" s="62">
        <f t="shared" si="35"/>
        <v>2.8014269154002437E-2</v>
      </c>
      <c r="DA36" s="62">
        <f t="shared" si="35"/>
        <v>1.7531436985565224E-2</v>
      </c>
      <c r="DB36" s="62">
        <f t="shared" si="35"/>
        <v>0</v>
      </c>
      <c r="DC36" s="62">
        <f t="shared" si="35"/>
        <v>1.2253121640308159E-2</v>
      </c>
      <c r="DD36" s="62">
        <f t="shared" si="35"/>
        <v>4.7285971545751905E-2</v>
      </c>
      <c r="DE36" s="193"/>
      <c r="DF36" s="62">
        <f t="shared" ref="DF36:DJ36" si="36">SUM(DF12*$H12,DF13*$H13,DF14*$H14,DF15*$H15)</f>
        <v>2.6584643927600897E-2</v>
      </c>
      <c r="DG36" s="62">
        <f t="shared" si="36"/>
        <v>6.9943841384358732E-2</v>
      </c>
      <c r="DH36" s="62">
        <f t="shared" si="36"/>
        <v>7.1241392225524808E-2</v>
      </c>
      <c r="DI36" s="62">
        <f t="shared" si="36"/>
        <v>3.6921590577478111E-2</v>
      </c>
      <c r="DJ36" s="62">
        <f t="shared" si="36"/>
        <v>3.9486540988492108E-2</v>
      </c>
      <c r="DK36" s="193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</row>
    <row r="37" spans="1:179" s="64" customFormat="1" ht="20.25" customHeight="1" x14ac:dyDescent="0.4">
      <c r="A37" s="59" t="s">
        <v>481</v>
      </c>
      <c r="B37" s="38"/>
      <c r="C37" s="141"/>
      <c r="D37" s="141"/>
      <c r="E37" s="141">
        <f>SUM(E17:E27)</f>
        <v>22697</v>
      </c>
      <c r="F37" s="163">
        <f>SUM(F17:F27)</f>
        <v>139631.46310924509</v>
      </c>
      <c r="G37" s="38"/>
      <c r="H37" s="60">
        <f t="shared" si="20"/>
        <v>0.16867944439902793</v>
      </c>
      <c r="I37" s="60">
        <f t="shared" si="20"/>
        <v>0.1815002995461201</v>
      </c>
      <c r="J37" s="38"/>
      <c r="K37" s="61">
        <f>SUM(K17*$C17,K18*$C18,K19*$C19,K20*$C20,K21*$C21,K22*$C22,K23*$C23,K24*$C24,K26*$C26,K27*$C27)</f>
        <v>6.1519788125851473</v>
      </c>
      <c r="L37" s="38"/>
      <c r="M37" s="62">
        <f>SUM(M17*$H17,M18*$H18,M19*$H19,M20*$H20,M21*$H21,M22*$H22,M23*$H23,M24*$H24,M26*$H26,M27*$H27)</f>
        <v>0.57303208675029693</v>
      </c>
      <c r="N37" s="62">
        <f t="shared" ref="N37:S37" si="37">SUM(N17*$H17,N18*$H18,N19*$H19,N20*$H20,N21*$H21,N22*$H22,N23*$H23,N24*$H24,N26*$H26,N27*$H27)</f>
        <v>0.54055153717125515</v>
      </c>
      <c r="O37" s="62">
        <f t="shared" si="37"/>
        <v>0.16775926666883834</v>
      </c>
      <c r="P37" s="62">
        <f t="shared" si="37"/>
        <v>0.15351561191985874</v>
      </c>
      <c r="Q37" s="62">
        <f t="shared" si="37"/>
        <v>7.1717788455982978E-2</v>
      </c>
      <c r="R37" s="62">
        <f t="shared" si="37"/>
        <v>7.047429349113811E-2</v>
      </c>
      <c r="S37" s="62">
        <f t="shared" si="37"/>
        <v>2.8531277119190495E-2</v>
      </c>
      <c r="T37" s="38"/>
      <c r="U37" s="62">
        <f t="shared" ref="U37:AA37" si="38">SUM(U17*$H17,U18*$H18,U19*$H19,U20*$H20,U21*$H21,U22*$H22,U23*$H23,U24*$H24,U26*$H26,U27*$H27)</f>
        <v>0.44722625330302246</v>
      </c>
      <c r="V37" s="62">
        <f t="shared" si="38"/>
        <v>4.9450819738787585E-3</v>
      </c>
      <c r="W37" s="62">
        <f t="shared" si="38"/>
        <v>0.10572346913961424</v>
      </c>
      <c r="X37" s="62">
        <f t="shared" si="38"/>
        <v>4.5314121851165977E-3</v>
      </c>
      <c r="Y37" s="62">
        <f t="shared" si="38"/>
        <v>0</v>
      </c>
      <c r="Z37" s="62">
        <f t="shared" si="38"/>
        <v>3.095419493452186E-2</v>
      </c>
      <c r="AA37" s="62">
        <f t="shared" si="38"/>
        <v>2.1111067310078079E-3</v>
      </c>
      <c r="AB37" s="193"/>
      <c r="AC37" s="62">
        <f t="shared" ref="AC37:AF37" si="39">SUM(AC17*$H17,AC18*$H18,AC19*$H19,AC20*$H20,AC21*$H21,AC22*$H22,AC23*$H23,AC24*$H24,AC26*$H26,AC27*$H27)</f>
        <v>7.665583126022664E-2</v>
      </c>
      <c r="AD37" s="62">
        <f t="shared" si="39"/>
        <v>0.15151032984507518</v>
      </c>
      <c r="AE37" s="62">
        <f t="shared" si="39"/>
        <v>0.24944037758189919</v>
      </c>
      <c r="AF37" s="62">
        <f t="shared" si="39"/>
        <v>6.2944998484054188E-2</v>
      </c>
      <c r="AG37" s="193"/>
      <c r="AH37" s="62">
        <f t="shared" ref="AH37:AJ37" si="40">SUM(AH17*$H17,AH18*$H18,AH19*$H19,AH20*$H20,AH21*$H21,AH22*$H22,AH23*$H23,AH24*$H24,AH26*$H26,AH27*$H27)</f>
        <v>0.44776066793180569</v>
      </c>
      <c r="AI37" s="62">
        <f t="shared" si="40"/>
        <v>8.5285717807850103E-2</v>
      </c>
      <c r="AJ37" s="62">
        <f t="shared" si="40"/>
        <v>7.5051514315993646E-3</v>
      </c>
      <c r="AK37" s="193"/>
      <c r="AL37" s="62">
        <f t="shared" ref="AL37:AR37" si="41">SUM(AL17*$H17,AL18*$H18,AL19*$H19,AL20*$H20,AL21*$H21,AL22*$H22,AL23*$H23,AL24*$H24,AL26*$H26,AL27*$H27)</f>
        <v>0.18049434487725866</v>
      </c>
      <c r="AM37" s="62">
        <f t="shared" si="41"/>
        <v>0.23646750143028858</v>
      </c>
      <c r="AN37" s="62">
        <f t="shared" si="41"/>
        <v>0.14955683161518998</v>
      </c>
      <c r="AO37" s="62">
        <f t="shared" si="41"/>
        <v>2.6648095647041056E-2</v>
      </c>
      <c r="AP37" s="62">
        <f t="shared" si="41"/>
        <v>8.7009202545823496E-4</v>
      </c>
      <c r="AQ37" s="62">
        <f t="shared" si="41"/>
        <v>2.9945468130621763E-2</v>
      </c>
      <c r="AR37" s="62">
        <f t="shared" si="41"/>
        <v>3.2020011004823899E-2</v>
      </c>
      <c r="AS37" s="193"/>
      <c r="AT37" s="62">
        <f t="shared" ref="AT37:AW37" si="42">SUM(AT17*$H17,AT18*$H18,AT19*$H19,AT20*$H20,AT21*$H21,AT22*$H22,AT23*$H23,AT24*$H24,AT26*$H26,AT27*$H27)</f>
        <v>0.13557255004530422</v>
      </c>
      <c r="AU37" s="62">
        <f t="shared" si="42"/>
        <v>0.14536086950004098</v>
      </c>
      <c r="AV37" s="62">
        <f t="shared" si="42"/>
        <v>0.1198041647773431</v>
      </c>
      <c r="AW37" s="62">
        <f t="shared" si="42"/>
        <v>0.17229450242760869</v>
      </c>
      <c r="AX37" s="193"/>
      <c r="AY37" s="62">
        <f t="shared" ref="AY37:BA37" si="43">SUM(AY17*$H17,AY18*$H18,AY19*$H19,AY20*$H20,AY21*$H21,AY22*$H22,AY23*$H23,AY24*$H24,AY26*$H26,AY27*$H27)</f>
        <v>0.37213669122037757</v>
      </c>
      <c r="AZ37" s="62">
        <f t="shared" si="43"/>
        <v>0.16722129914394213</v>
      </c>
      <c r="BA37" s="62">
        <f t="shared" si="43"/>
        <v>3.3674096385977237E-2</v>
      </c>
      <c r="BB37" s="193"/>
      <c r="BC37" s="62">
        <f t="shared" ref="BC37:BI37" si="44">SUM(BC17*$H17,BC18*$H18,BC19*$H19,BC20*$H20,BC21*$H21,BC22*$H22,BC23*$H23,BC24*$H24,BC26*$H26,BC27*$H27)</f>
        <v>4.8692912009194123E-2</v>
      </c>
      <c r="BD37" s="62">
        <f t="shared" si="44"/>
        <v>6.7955467930178523E-3</v>
      </c>
      <c r="BE37" s="62">
        <f t="shared" si="44"/>
        <v>7.3532427952653623E-4</v>
      </c>
      <c r="BF37" s="62">
        <f t="shared" si="44"/>
        <v>6.8161379192378368E-4</v>
      </c>
      <c r="BG37" s="62">
        <f t="shared" si="44"/>
        <v>1.2336432127593956E-3</v>
      </c>
      <c r="BH37" s="62">
        <f t="shared" si="44"/>
        <v>1.2142277581209079E-2</v>
      </c>
      <c r="BI37" s="62">
        <f t="shared" si="44"/>
        <v>3.0262898415984209E-3</v>
      </c>
      <c r="BJ37" s="193"/>
      <c r="BK37" s="62">
        <f t="shared" ref="BK37:BN37" si="45">SUM(BK17*$H17,BK18*$H18,BK19*$H19,BK20*$H20,BK21*$H21,BK22*$H22,BK23*$H23,BK24*$H24,BK26*$H26,BK27*$H27)</f>
        <v>6.2123502007090742E-2</v>
      </c>
      <c r="BL37" s="62">
        <f t="shared" si="45"/>
        <v>3.2167682517949066E-3</v>
      </c>
      <c r="BM37" s="62">
        <f t="shared" si="45"/>
        <v>0</v>
      </c>
      <c r="BN37" s="62">
        <f t="shared" si="45"/>
        <v>2.7279283373875052E-3</v>
      </c>
      <c r="BO37" s="193"/>
      <c r="BP37" s="62">
        <f t="shared" ref="BP37:BR37" si="46">SUM(BP17*$H17,BP18*$H18,BP19*$H19,BP20*$H20,BP21*$H21,BP22*$H22,BP23*$H23,BP24*$H24,BP26*$H26,BP27*$H27)</f>
        <v>1.6284846969268012E-2</v>
      </c>
      <c r="BQ37" s="62">
        <f t="shared" si="46"/>
        <v>4.0728993412734891E-3</v>
      </c>
      <c r="BR37" s="62">
        <f t="shared" si="46"/>
        <v>4.7710452285731647E-2</v>
      </c>
      <c r="BS37" s="193"/>
      <c r="BT37" s="62">
        <f t="shared" ref="BT37:BZ37" si="47">SUM(BT17*$H17,BT18*$H18,BT19*$H19,BT20*$H20,BT21*$H21,BT22*$H22,BT23*$H23,BT24*$H24,BT26*$H26,BT27*$H27)</f>
        <v>8.7655337030628656E-3</v>
      </c>
      <c r="BU37" s="62">
        <f t="shared" si="47"/>
        <v>9.0628243702331954E-3</v>
      </c>
      <c r="BV37" s="62">
        <f t="shared" si="47"/>
        <v>4.6499148582634358E-3</v>
      </c>
      <c r="BW37" s="62">
        <f t="shared" si="47"/>
        <v>1.9688436255789744E-2</v>
      </c>
      <c r="BX37" s="62">
        <f t="shared" si="47"/>
        <v>2.4672864255187912E-3</v>
      </c>
      <c r="BY37" s="62">
        <f t="shared" si="47"/>
        <v>2.443045835890895E-2</v>
      </c>
      <c r="BZ37" s="62">
        <f t="shared" si="47"/>
        <v>0</v>
      </c>
      <c r="CA37" s="193"/>
      <c r="CB37" s="62">
        <f t="shared" ref="CB37:CH37" si="48">SUM(CB17*$H17,CB18*$H18,CB19*$H19,CB20*$H20,CB21*$H21,CB22*$H22,CB23*$H23,CB24*$H24,CB26*$H26,CB27*$H27)</f>
        <v>6.296083213742143E-3</v>
      </c>
      <c r="CC37" s="62">
        <f t="shared" si="48"/>
        <v>1.153093718776544E-2</v>
      </c>
      <c r="CD37" s="62">
        <f t="shared" si="48"/>
        <v>1.1850267314683851E-4</v>
      </c>
      <c r="CE37" s="62">
        <f t="shared" si="48"/>
        <v>7.9234140280533196E-4</v>
      </c>
      <c r="CF37" s="62">
        <f t="shared" si="48"/>
        <v>6.1682160637969779E-4</v>
      </c>
      <c r="CG37" s="62">
        <f t="shared" si="48"/>
        <v>5.6811575655690214E-3</v>
      </c>
      <c r="CH37" s="62">
        <f t="shared" si="48"/>
        <v>4.8720663333973293E-3</v>
      </c>
      <c r="CI37" s="193"/>
      <c r="CJ37" s="62">
        <f t="shared" ref="CJ37:CP37" si="49">SUM(CJ17*$H17,CJ18*$H18,CJ19*$H19,CJ20*$H20,CJ21*$H21,CJ22*$H22,CJ23*$H23,CJ24*$H24,CJ26*$H26,CJ27*$H27)</f>
        <v>1.4721160462549133E-2</v>
      </c>
      <c r="CK37" s="62">
        <f t="shared" si="49"/>
        <v>2.996450825701362E-2</v>
      </c>
      <c r="CL37" s="62">
        <f t="shared" si="49"/>
        <v>2.3729728349750779E-3</v>
      </c>
      <c r="CM37" s="62">
        <f t="shared" si="49"/>
        <v>6.6836745360934532E-3</v>
      </c>
      <c r="CN37" s="62">
        <f t="shared" si="49"/>
        <v>2.7927205229315907E-3</v>
      </c>
      <c r="CO37" s="62">
        <f t="shared" si="49"/>
        <v>2.7890845561466829E-2</v>
      </c>
      <c r="CP37" s="62">
        <f t="shared" si="49"/>
        <v>1.2205211665455745E-2</v>
      </c>
      <c r="CQ37" s="193"/>
      <c r="CR37" s="62">
        <f t="shared" ref="CR37:CV37" si="50">SUM(CR17*$H17,CR18*$H18,CR19*$H19,CR20*$H20,CR21*$H21,CR22*$H22,CR23*$H23,CR24*$H24,CR26*$H26,CR27*$H27)</f>
        <v>6.0097947059221377E-2</v>
      </c>
      <c r="CS37" s="62">
        <f t="shared" si="50"/>
        <v>3.7399079033303056E-2</v>
      </c>
      <c r="CT37" s="62">
        <f t="shared" si="50"/>
        <v>1.4603156348748232E-2</v>
      </c>
      <c r="CU37" s="62">
        <f t="shared" si="50"/>
        <v>2.9278659742015961E-2</v>
      </c>
      <c r="CV37" s="62">
        <f t="shared" si="50"/>
        <v>2.1501643045742098E-2</v>
      </c>
      <c r="CW37" s="193"/>
      <c r="CX37" s="62">
        <f t="shared" ref="CX37:DD37" si="51">SUM(CX17*$H17,CX18*$H18,CX19*$H19,CX20*$H20,CX21*$H21,CX22*$H22,CX23*$H23,CX24*$H24,CX26*$H26,CX27*$H27)</f>
        <v>3.5402075999931164E-2</v>
      </c>
      <c r="CY37" s="62">
        <f t="shared" si="51"/>
        <v>3.2587518855817704E-2</v>
      </c>
      <c r="CZ37" s="62">
        <f t="shared" si="51"/>
        <v>2.0324848620928107E-2</v>
      </c>
      <c r="DA37" s="62">
        <f t="shared" si="51"/>
        <v>2.4762029120792523E-2</v>
      </c>
      <c r="DB37" s="62">
        <f t="shared" si="51"/>
        <v>9.6221668789463633E-3</v>
      </c>
      <c r="DC37" s="62">
        <f t="shared" si="51"/>
        <v>0</v>
      </c>
      <c r="DD37" s="62">
        <f t="shared" si="51"/>
        <v>4.6810999778839679E-2</v>
      </c>
      <c r="DE37" s="193"/>
      <c r="DF37" s="62">
        <f t="shared" ref="DF37:DJ37" si="52">SUM(DF17*$H17,DF18*$H18,DF19*$H19,DF20*$H20,DF21*$H21,DF22*$H22,DF23*$H23,DF24*$H24,DF26*$H26,DF27*$H27)</f>
        <v>4.2265844324347518E-2</v>
      </c>
      <c r="DG37" s="62">
        <f t="shared" si="52"/>
        <v>7.9574706471548129E-2</v>
      </c>
      <c r="DH37" s="62">
        <f t="shared" si="52"/>
        <v>5.3244446958318056E-3</v>
      </c>
      <c r="DI37" s="62">
        <f t="shared" si="52"/>
        <v>2.5903688157307217E-2</v>
      </c>
      <c r="DJ37" s="62">
        <f t="shared" si="52"/>
        <v>3.3622906784235587E-2</v>
      </c>
      <c r="DK37" s="193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</row>
    <row r="38" spans="1:179" s="57" customFormat="1" ht="7.5" customHeight="1" x14ac:dyDescent="0.4">
      <c r="A38" s="17"/>
      <c r="C38" s="137"/>
      <c r="D38" s="137"/>
      <c r="E38" s="137"/>
      <c r="F38" s="165"/>
      <c r="H38" s="58"/>
      <c r="I38" s="58"/>
      <c r="K38" s="45"/>
      <c r="AB38" s="196"/>
      <c r="AG38" s="196"/>
      <c r="AK38" s="196"/>
      <c r="AS38" s="196"/>
      <c r="AX38" s="196"/>
      <c r="BB38" s="196"/>
      <c r="BJ38" s="196"/>
      <c r="BO38" s="196"/>
      <c r="BS38" s="196"/>
      <c r="CA38" s="196"/>
      <c r="CI38" s="196"/>
      <c r="CQ38" s="196"/>
      <c r="CW38" s="196"/>
      <c r="DE38" s="196"/>
      <c r="DK38" s="196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</row>
    <row r="39" spans="1:179" s="70" customFormat="1" ht="20.25" customHeight="1" x14ac:dyDescent="0.4">
      <c r="A39" s="65" t="s">
        <v>472</v>
      </c>
      <c r="B39" s="38"/>
      <c r="C39" s="142"/>
      <c r="D39" s="142"/>
      <c r="E39" s="142">
        <f>SUM(E35:E37)</f>
        <v>134557</v>
      </c>
      <c r="F39" s="166">
        <f>SUM(F35:F37)</f>
        <v>769318.0862975053</v>
      </c>
      <c r="G39" s="38"/>
      <c r="H39" s="66">
        <v>1</v>
      </c>
      <c r="I39" s="66">
        <v>1</v>
      </c>
      <c r="J39" s="38"/>
      <c r="K39" s="67">
        <f>SUM(K35*$I35,K36*$I36,K37*$I37)</f>
        <v>5.7585615288608718</v>
      </c>
      <c r="L39" s="38"/>
      <c r="M39" s="68">
        <f>SUM(M35*$H35,M36*$H36,M37*$H37)</f>
        <v>0.86643757484258022</v>
      </c>
      <c r="N39" s="68">
        <f t="shared" ref="N39:S39" si="53">SUM(N35*$H35,N36*$H36,N37*$H37)</f>
        <v>0.66386178962536824</v>
      </c>
      <c r="O39" s="68">
        <f t="shared" si="53"/>
        <v>0.2949015939351386</v>
      </c>
      <c r="P39" s="68">
        <f t="shared" si="53"/>
        <v>0.26536948729053284</v>
      </c>
      <c r="Q39" s="68">
        <f t="shared" si="53"/>
        <v>8.7873169631864465E-2</v>
      </c>
      <c r="R39" s="68">
        <f t="shared" si="53"/>
        <v>4.4611656202252527E-2</v>
      </c>
      <c r="S39" s="68">
        <f t="shared" si="53"/>
        <v>9.5058626124874084E-3</v>
      </c>
      <c r="T39" s="38"/>
      <c r="U39" s="68">
        <f t="shared" ref="U39:AA39" si="54">SUM(U35*$H35,U36*$H36,U37*$H37)</f>
        <v>0.50220263413861599</v>
      </c>
      <c r="V39" s="68">
        <f t="shared" si="54"/>
        <v>1.1544784003114835E-2</v>
      </c>
      <c r="W39" s="68">
        <f t="shared" si="54"/>
        <v>2.4953603665746157E-2</v>
      </c>
      <c r="X39" s="68">
        <f t="shared" si="54"/>
        <v>8.4955231421950279E-3</v>
      </c>
      <c r="Y39" s="68">
        <f t="shared" si="54"/>
        <v>0</v>
      </c>
      <c r="Z39" s="68">
        <f t="shared" si="54"/>
        <v>1.3403087055892007E-2</v>
      </c>
      <c r="AA39" s="68">
        <f t="shared" si="54"/>
        <v>0.13445213029693745</v>
      </c>
      <c r="AB39" s="193"/>
      <c r="AC39" s="68">
        <f t="shared" ref="AC39:AF39" si="55">SUM(AC35*$H35,AC36*$H36,AC37*$H37)</f>
        <v>6.7532897584950333E-2</v>
      </c>
      <c r="AD39" s="68">
        <f t="shared" si="55"/>
        <v>0.26704689237716855</v>
      </c>
      <c r="AE39" s="68">
        <f t="shared" si="55"/>
        <v>0.26808890754057929</v>
      </c>
      <c r="AF39" s="68">
        <f t="shared" si="55"/>
        <v>6.1193092122670115E-2</v>
      </c>
      <c r="AG39" s="193"/>
      <c r="AH39" s="68">
        <f t="shared" ref="AH39:AJ39" si="56">SUM(AH35*$H35,AH36*$H36,AH37*$H37)</f>
        <v>0.61926246387078576</v>
      </c>
      <c r="AI39" s="68">
        <f t="shared" si="56"/>
        <v>3.3455471994402325E-2</v>
      </c>
      <c r="AJ39" s="68">
        <f t="shared" si="56"/>
        <v>1.114385376018022E-2</v>
      </c>
      <c r="AK39" s="193"/>
      <c r="AL39" s="68">
        <f t="shared" ref="AL39:AR39" si="57">SUM(AL35*$H35,AL36*$H36,AL37*$H37)</f>
        <v>0.30929667613740397</v>
      </c>
      <c r="AM39" s="68">
        <f t="shared" si="57"/>
        <v>0.25758737631869733</v>
      </c>
      <c r="AN39" s="68">
        <f t="shared" si="57"/>
        <v>0.24344057374445219</v>
      </c>
      <c r="AO39" s="68">
        <f t="shared" si="57"/>
        <v>0.26169679982560279</v>
      </c>
      <c r="AP39" s="68">
        <f t="shared" si="57"/>
        <v>3.3352859182811854E-3</v>
      </c>
      <c r="AQ39" s="68">
        <f t="shared" si="57"/>
        <v>0.22317237663075132</v>
      </c>
      <c r="AR39" s="68">
        <f t="shared" si="57"/>
        <v>0.23617320139575348</v>
      </c>
      <c r="AS39" s="193"/>
      <c r="AT39" s="68">
        <f t="shared" ref="AT39:AW39" si="58">SUM(AT35*$H35,AT36*$H36,AT37*$H37)</f>
        <v>0.31198290359097675</v>
      </c>
      <c r="AU39" s="68">
        <f t="shared" si="58"/>
        <v>0.37799091699901233</v>
      </c>
      <c r="AV39" s="68">
        <f t="shared" si="58"/>
        <v>0.13954514831459311</v>
      </c>
      <c r="AW39" s="68">
        <f t="shared" si="58"/>
        <v>3.6918605937998054E-2</v>
      </c>
      <c r="AX39" s="193"/>
      <c r="AY39" s="68">
        <f t="shared" ref="AY39:BA39" si="59">SUM(AY35*$H35,AY36*$H36,AY37*$H37)</f>
        <v>0.15870913384144536</v>
      </c>
      <c r="AZ39" s="68">
        <f t="shared" si="59"/>
        <v>0.24019571581793966</v>
      </c>
      <c r="BA39" s="68">
        <f t="shared" si="59"/>
        <v>0.46753272518319516</v>
      </c>
      <c r="BB39" s="193"/>
      <c r="BC39" s="68">
        <f t="shared" ref="BC39:BI39" si="60">SUM(BC35*$H35,BC36*$H36,BC37*$H37)</f>
        <v>0.12808577074962352</v>
      </c>
      <c r="BD39" s="68">
        <f t="shared" si="60"/>
        <v>1.2599253256173181E-2</v>
      </c>
      <c r="BE39" s="68">
        <f t="shared" si="60"/>
        <v>3.7755236248224818E-3</v>
      </c>
      <c r="BF39" s="68">
        <f t="shared" si="60"/>
        <v>2.7259183676057636E-2</v>
      </c>
      <c r="BG39" s="68">
        <f t="shared" si="60"/>
        <v>2.6961931870260682E-3</v>
      </c>
      <c r="BH39" s="68">
        <f t="shared" si="60"/>
        <v>1.5417925832332147E-2</v>
      </c>
      <c r="BI39" s="68">
        <f t="shared" si="60"/>
        <v>0.11216317910033449</v>
      </c>
      <c r="BJ39" s="193"/>
      <c r="BK39" s="68">
        <f t="shared" ref="BK39:BN39" si="61">SUM(BK35*$H35,BK36*$H36,BK37*$H37)</f>
        <v>0.24264733201877048</v>
      </c>
      <c r="BL39" s="68">
        <f t="shared" si="61"/>
        <v>1.704762314713618E-2</v>
      </c>
      <c r="BM39" s="68">
        <f t="shared" si="61"/>
        <v>1.2385113977843299E-2</v>
      </c>
      <c r="BN39" s="68">
        <f t="shared" si="61"/>
        <v>6.0056908173626942E-3</v>
      </c>
      <c r="BO39" s="193"/>
      <c r="BP39" s="68">
        <f t="shared" ref="BP39:BR39" si="62">SUM(BP35*$H35,BP36*$H36,BP37*$H37)</f>
        <v>1.707770260681956E-2</v>
      </c>
      <c r="BQ39" s="68">
        <f t="shared" si="62"/>
        <v>5.8781339317377796E-3</v>
      </c>
      <c r="BR39" s="68">
        <f t="shared" si="62"/>
        <v>0.2551299234225553</v>
      </c>
      <c r="BS39" s="193"/>
      <c r="BT39" s="68">
        <f t="shared" ref="BT39:BZ39" si="63">SUM(BT35*$H35,BT36*$H36,BT37*$H37)</f>
        <v>1.0338093971758987E-2</v>
      </c>
      <c r="BU39" s="68">
        <f t="shared" si="63"/>
        <v>1.5287121794569057E-3</v>
      </c>
      <c r="BV39" s="68">
        <f t="shared" si="63"/>
        <v>7.8434505479466109E-4</v>
      </c>
      <c r="BW39" s="68">
        <f t="shared" si="63"/>
        <v>4.5650859563678824E-3</v>
      </c>
      <c r="BX39" s="68">
        <f t="shared" si="63"/>
        <v>4.1618050342977334E-4</v>
      </c>
      <c r="BY39" s="68">
        <f t="shared" si="63"/>
        <v>1.832821959964407E-2</v>
      </c>
      <c r="BZ39" s="68">
        <f t="shared" si="63"/>
        <v>8.4132079899826139E-3</v>
      </c>
      <c r="CA39" s="193"/>
      <c r="CB39" s="68">
        <f t="shared" ref="CB39:CH39" si="64">SUM(CB35*$H35,CB36*$H36,CB37*$H37)</f>
        <v>1.062019818384071E-3</v>
      </c>
      <c r="CC39" s="68">
        <f t="shared" si="64"/>
        <v>2.3327841630852771E-3</v>
      </c>
      <c r="CD39" s="68">
        <f t="shared" si="64"/>
        <v>1.9988965066208326E-5</v>
      </c>
      <c r="CE39" s="68">
        <f t="shared" si="64"/>
        <v>4.2484571174143432E-4</v>
      </c>
      <c r="CF39" s="68">
        <f t="shared" si="64"/>
        <v>1.0404512585744333E-4</v>
      </c>
      <c r="CG39" s="68">
        <f t="shared" si="64"/>
        <v>4.412153064335133E-3</v>
      </c>
      <c r="CH39" s="68">
        <f t="shared" si="64"/>
        <v>1.3822354305939141E-3</v>
      </c>
      <c r="CI39" s="193"/>
      <c r="CJ39" s="68">
        <f t="shared" ref="CJ39:CP39" si="65">SUM(CJ35*$H35,CJ36*$H36,CJ37*$H37)</f>
        <v>3.1772815761781807E-2</v>
      </c>
      <c r="CK39" s="68">
        <f t="shared" si="65"/>
        <v>2.7232142595538921E-2</v>
      </c>
      <c r="CL39" s="68">
        <f t="shared" si="65"/>
        <v>8.7834654558401129E-3</v>
      </c>
      <c r="CM39" s="68">
        <f t="shared" si="65"/>
        <v>7.8995064382333443E-3</v>
      </c>
      <c r="CN39" s="68">
        <f t="shared" si="65"/>
        <v>4.7107454616986344E-4</v>
      </c>
      <c r="CO39" s="68">
        <f t="shared" si="65"/>
        <v>5.4720336996768808E-2</v>
      </c>
      <c r="CP39" s="68">
        <f t="shared" si="65"/>
        <v>3.8632377785584437E-3</v>
      </c>
      <c r="CQ39" s="193"/>
      <c r="CR39" s="68">
        <f t="shared" ref="CR39:CV39" si="66">SUM(CR35*$H35,CR36*$H36,CR37*$H37)</f>
        <v>6.4222934893075026E-2</v>
      </c>
      <c r="CS39" s="68">
        <f t="shared" si="66"/>
        <v>1.8917578878830159E-2</v>
      </c>
      <c r="CT39" s="68">
        <f t="shared" si="66"/>
        <v>3.3276140156515387E-2</v>
      </c>
      <c r="CU39" s="68">
        <f t="shared" si="66"/>
        <v>1.5626239755398008E-2</v>
      </c>
      <c r="CV39" s="68">
        <f t="shared" si="66"/>
        <v>1.6693153489548803E-2</v>
      </c>
      <c r="CW39" s="193"/>
      <c r="CX39" s="68">
        <f t="shared" ref="CX39:DD39" si="67">SUM(CX35*$H35,CX36*$H36,CX37*$H37)</f>
        <v>0.12959984095624835</v>
      </c>
      <c r="CY39" s="68">
        <f t="shared" si="67"/>
        <v>9.4112130935953858E-2</v>
      </c>
      <c r="CZ39" s="68">
        <f t="shared" si="67"/>
        <v>5.3145611415767957E-2</v>
      </c>
      <c r="DA39" s="68">
        <f t="shared" si="67"/>
        <v>4.0341815139246402E-2</v>
      </c>
      <c r="DB39" s="68">
        <f t="shared" si="67"/>
        <v>2.0108138479083141E-3</v>
      </c>
      <c r="DC39" s="68">
        <f t="shared" si="67"/>
        <v>8.6296411926240227E-2</v>
      </c>
      <c r="DD39" s="68">
        <f t="shared" si="67"/>
        <v>2.7735401306617023E-2</v>
      </c>
      <c r="DE39" s="193"/>
      <c r="DF39" s="68">
        <f t="shared" ref="DF39:DJ39" si="68">SUM(DF35*$H35,DF36*$H36,DF37*$H37)</f>
        <v>0.14643254214929596</v>
      </c>
      <c r="DG39" s="68">
        <f t="shared" si="68"/>
        <v>0.10572576797529357</v>
      </c>
      <c r="DH39" s="68">
        <f t="shared" si="68"/>
        <v>6.6721412614121886E-2</v>
      </c>
      <c r="DI39" s="68">
        <f t="shared" si="68"/>
        <v>4.9418664252071962E-2</v>
      </c>
      <c r="DJ39" s="68">
        <f t="shared" si="68"/>
        <v>4.2447531873784868E-2</v>
      </c>
      <c r="DK39" s="193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</row>
    <row r="40" spans="1:179" ht="20.25" customHeight="1" x14ac:dyDescent="0.4">
      <c r="A40" s="37"/>
      <c r="B40" s="22"/>
      <c r="C40" s="137"/>
      <c r="D40" s="137"/>
      <c r="E40" s="137"/>
      <c r="F40" s="137"/>
      <c r="G40" s="196"/>
      <c r="H40" s="209"/>
      <c r="I40" s="209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196"/>
      <c r="AC40" s="22"/>
      <c r="AD40" s="22"/>
      <c r="AE40" s="22"/>
      <c r="AF40" s="22"/>
      <c r="AG40" s="196"/>
      <c r="AH40" s="22"/>
      <c r="AI40" s="22"/>
      <c r="AJ40" s="22"/>
      <c r="AK40" s="196"/>
      <c r="AL40" s="22"/>
      <c r="AM40" s="22"/>
      <c r="AN40" s="22"/>
      <c r="AO40" s="22"/>
      <c r="AP40" s="22"/>
      <c r="AQ40" s="22"/>
      <c r="AR40" s="22"/>
      <c r="AS40" s="196"/>
      <c r="AT40" s="22"/>
      <c r="AU40" s="22"/>
      <c r="AV40" s="22"/>
      <c r="AW40" s="22"/>
      <c r="AX40" s="196"/>
      <c r="AY40" s="22"/>
      <c r="AZ40" s="22"/>
      <c r="BA40" s="22"/>
      <c r="BB40" s="196"/>
      <c r="BC40" s="22"/>
      <c r="BD40" s="22"/>
      <c r="BE40" s="22"/>
      <c r="BF40" s="22"/>
      <c r="BG40" s="22"/>
      <c r="BH40" s="22"/>
      <c r="BI40" s="22"/>
      <c r="BJ40" s="196"/>
      <c r="BK40" s="22"/>
      <c r="BL40" s="22"/>
      <c r="BM40" s="22"/>
      <c r="BN40" s="22"/>
      <c r="BO40" s="196"/>
      <c r="BP40" s="22"/>
      <c r="BQ40" s="22"/>
      <c r="BR40" s="22"/>
      <c r="BS40" s="196"/>
      <c r="BT40" s="22"/>
      <c r="BU40" s="22"/>
      <c r="BV40" s="22"/>
      <c r="BW40" s="22"/>
      <c r="BX40" s="22"/>
      <c r="BY40" s="22"/>
      <c r="BZ40" s="22"/>
      <c r="CA40" s="196"/>
      <c r="CB40" s="22"/>
      <c r="CC40" s="22"/>
      <c r="CD40" s="22"/>
      <c r="CE40" s="22"/>
      <c r="CF40" s="22"/>
      <c r="CG40" s="22"/>
      <c r="CH40" s="22"/>
      <c r="CI40" s="196"/>
      <c r="CJ40" s="22"/>
      <c r="CK40" s="22"/>
      <c r="CL40" s="22"/>
      <c r="CM40" s="22"/>
      <c r="CN40" s="22"/>
      <c r="CO40" s="22"/>
      <c r="CP40" s="22"/>
      <c r="CQ40" s="196"/>
      <c r="CR40" s="22"/>
      <c r="CS40" s="22"/>
      <c r="CT40" s="22"/>
      <c r="CU40" s="22"/>
      <c r="CV40" s="22"/>
      <c r="CW40" s="196"/>
      <c r="CX40" s="22"/>
      <c r="CY40" s="22"/>
      <c r="CZ40" s="22"/>
      <c r="DA40" s="22"/>
      <c r="DB40" s="22"/>
      <c r="DC40" s="22"/>
      <c r="DD40" s="22"/>
      <c r="DE40" s="196"/>
      <c r="DF40" s="22"/>
      <c r="DG40" s="22"/>
      <c r="DH40" s="22"/>
      <c r="DI40" s="22"/>
      <c r="DJ40" s="22"/>
      <c r="DK40" s="196"/>
    </row>
    <row r="41" spans="1:179" s="3" customFormat="1" ht="74.25" customHeight="1" x14ac:dyDescent="0.35">
      <c r="A41" s="89" t="s">
        <v>540</v>
      </c>
      <c r="B41" s="1"/>
      <c r="C41" s="162" t="s">
        <v>615</v>
      </c>
      <c r="D41" s="162"/>
      <c r="E41" s="162"/>
      <c r="F41" s="162"/>
      <c r="G41" s="1"/>
      <c r="H41" s="215" t="s">
        <v>621</v>
      </c>
      <c r="I41" s="215"/>
      <c r="J41" s="1"/>
      <c r="K41" s="167"/>
      <c r="L41" s="1"/>
      <c r="M41" s="212" t="s">
        <v>82</v>
      </c>
      <c r="N41" s="212"/>
      <c r="O41" s="212"/>
      <c r="P41" s="212"/>
      <c r="Q41" s="212"/>
      <c r="R41" s="212"/>
      <c r="S41" s="212"/>
      <c r="T41" s="1"/>
      <c r="U41" s="212" t="s">
        <v>83</v>
      </c>
      <c r="V41" s="212"/>
      <c r="W41" s="212"/>
      <c r="X41" s="212"/>
      <c r="Y41" s="212"/>
      <c r="Z41" s="212"/>
      <c r="AA41" s="212"/>
      <c r="AB41" s="185"/>
      <c r="AC41" s="212" t="s">
        <v>84</v>
      </c>
      <c r="AD41" s="212"/>
      <c r="AE41" s="212"/>
      <c r="AF41" s="212"/>
      <c r="AG41" s="185"/>
      <c r="AH41" s="212" t="s">
        <v>85</v>
      </c>
      <c r="AI41" s="212"/>
      <c r="AJ41" s="212"/>
      <c r="AK41" s="185"/>
      <c r="AL41" s="212" t="s">
        <v>86</v>
      </c>
      <c r="AM41" s="212"/>
      <c r="AN41" s="212"/>
      <c r="AO41" s="212"/>
      <c r="AP41" s="212"/>
      <c r="AQ41" s="212"/>
      <c r="AR41" s="212"/>
      <c r="AS41" s="185"/>
      <c r="AT41" s="212" t="s">
        <v>87</v>
      </c>
      <c r="AU41" s="212"/>
      <c r="AV41" s="212"/>
      <c r="AW41" s="212"/>
      <c r="AX41" s="185"/>
      <c r="AY41" s="212" t="s">
        <v>88</v>
      </c>
      <c r="AZ41" s="212"/>
      <c r="BA41" s="212"/>
      <c r="BB41" s="185"/>
      <c r="BC41" s="212" t="s">
        <v>89</v>
      </c>
      <c r="BD41" s="212"/>
      <c r="BE41" s="212"/>
      <c r="BF41" s="212"/>
      <c r="BG41" s="212"/>
      <c r="BH41" s="212"/>
      <c r="BI41" s="212"/>
      <c r="BJ41" s="185"/>
      <c r="BK41" s="212" t="s">
        <v>90</v>
      </c>
      <c r="BL41" s="212"/>
      <c r="BM41" s="212"/>
      <c r="BN41" s="212"/>
      <c r="BO41" s="185"/>
      <c r="BP41" s="212" t="s">
        <v>91</v>
      </c>
      <c r="BQ41" s="212"/>
      <c r="BR41" s="212"/>
      <c r="BS41" s="185"/>
      <c r="BT41" s="212" t="s">
        <v>92</v>
      </c>
      <c r="BU41" s="212"/>
      <c r="BV41" s="212"/>
      <c r="BW41" s="212"/>
      <c r="BX41" s="212"/>
      <c r="BY41" s="212"/>
      <c r="BZ41" s="212"/>
      <c r="CA41" s="185"/>
      <c r="CB41" s="212" t="s">
        <v>93</v>
      </c>
      <c r="CC41" s="212"/>
      <c r="CD41" s="212"/>
      <c r="CE41" s="212"/>
      <c r="CF41" s="212"/>
      <c r="CG41" s="212"/>
      <c r="CH41" s="212"/>
      <c r="CI41" s="185"/>
      <c r="CJ41" s="212" t="s">
        <v>94</v>
      </c>
      <c r="CK41" s="212"/>
      <c r="CL41" s="212"/>
      <c r="CM41" s="212"/>
      <c r="CN41" s="212"/>
      <c r="CO41" s="212"/>
      <c r="CP41" s="212"/>
      <c r="CQ41" s="185"/>
      <c r="CR41" s="212" t="s">
        <v>95</v>
      </c>
      <c r="CS41" s="212"/>
      <c r="CT41" s="212"/>
      <c r="CU41" s="212"/>
      <c r="CV41" s="212"/>
      <c r="CW41" s="185"/>
      <c r="CX41" s="212" t="s">
        <v>96</v>
      </c>
      <c r="CY41" s="212"/>
      <c r="CZ41" s="212"/>
      <c r="DA41" s="212"/>
      <c r="DB41" s="212"/>
      <c r="DC41" s="212"/>
      <c r="DD41" s="212"/>
      <c r="DE41" s="185"/>
      <c r="DF41" s="212" t="s">
        <v>97</v>
      </c>
      <c r="DG41" s="212"/>
      <c r="DH41" s="212"/>
      <c r="DI41" s="212"/>
      <c r="DJ41" s="212"/>
      <c r="DK41" s="185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</row>
    <row r="42" spans="1:179" s="9" customFormat="1" ht="45" customHeight="1" x14ac:dyDescent="0.4">
      <c r="A42" s="6" t="s">
        <v>484</v>
      </c>
      <c r="B42" s="7"/>
      <c r="C42" s="136" t="s">
        <v>616</v>
      </c>
      <c r="D42" s="136" t="s">
        <v>617</v>
      </c>
      <c r="E42" s="136" t="s">
        <v>618</v>
      </c>
      <c r="F42" s="136" t="s">
        <v>619</v>
      </c>
      <c r="G42" s="7"/>
      <c r="H42" s="168" t="s">
        <v>620</v>
      </c>
      <c r="I42" s="168" t="s">
        <v>622</v>
      </c>
      <c r="J42" s="7"/>
      <c r="K42" s="9" t="s">
        <v>493</v>
      </c>
      <c r="L42" s="7"/>
      <c r="M42" s="12" t="s">
        <v>187</v>
      </c>
      <c r="N42" s="12" t="s">
        <v>401</v>
      </c>
      <c r="O42" s="12" t="s">
        <v>188</v>
      </c>
      <c r="P42" s="12" t="s">
        <v>402</v>
      </c>
      <c r="Q42" s="12" t="s">
        <v>403</v>
      </c>
      <c r="R42" s="12" t="s">
        <v>404</v>
      </c>
      <c r="S42" s="12" t="s">
        <v>193</v>
      </c>
      <c r="T42" s="7"/>
      <c r="U42" s="12" t="s">
        <v>405</v>
      </c>
      <c r="V42" s="12" t="s">
        <v>406</v>
      </c>
      <c r="W42" s="12" t="s">
        <v>407</v>
      </c>
      <c r="X42" s="12" t="s">
        <v>408</v>
      </c>
      <c r="Y42" s="12" t="s">
        <v>409</v>
      </c>
      <c r="Z42" s="12" t="s">
        <v>410</v>
      </c>
      <c r="AA42" s="12" t="s">
        <v>165</v>
      </c>
      <c r="AB42" s="186"/>
      <c r="AC42" s="12" t="s">
        <v>411</v>
      </c>
      <c r="AD42" s="12" t="s">
        <v>412</v>
      </c>
      <c r="AE42" s="12" t="s">
        <v>413</v>
      </c>
      <c r="AF42" s="12" t="s">
        <v>414</v>
      </c>
      <c r="AG42" s="186"/>
      <c r="AH42" s="12" t="s">
        <v>415</v>
      </c>
      <c r="AI42" s="12" t="s">
        <v>416</v>
      </c>
      <c r="AJ42" s="12" t="s">
        <v>417</v>
      </c>
      <c r="AK42" s="186"/>
      <c r="AL42" s="12" t="s">
        <v>405</v>
      </c>
      <c r="AM42" s="12" t="s">
        <v>406</v>
      </c>
      <c r="AN42" s="12" t="s">
        <v>407</v>
      </c>
      <c r="AO42" s="12" t="s">
        <v>408</v>
      </c>
      <c r="AP42" s="12" t="s">
        <v>409</v>
      </c>
      <c r="AQ42" s="12" t="s">
        <v>410</v>
      </c>
      <c r="AR42" s="12" t="s">
        <v>165</v>
      </c>
      <c r="AS42" s="186"/>
      <c r="AT42" s="12" t="s">
        <v>411</v>
      </c>
      <c r="AU42" s="12" t="s">
        <v>412</v>
      </c>
      <c r="AV42" s="12" t="s">
        <v>413</v>
      </c>
      <c r="AW42" s="12" t="s">
        <v>414</v>
      </c>
      <c r="AX42" s="186"/>
      <c r="AY42" s="12" t="s">
        <v>415</v>
      </c>
      <c r="AZ42" s="12" t="s">
        <v>416</v>
      </c>
      <c r="BA42" s="12" t="s">
        <v>417</v>
      </c>
      <c r="BB42" s="186"/>
      <c r="BC42" s="12" t="s">
        <v>405</v>
      </c>
      <c r="BD42" s="12" t="s">
        <v>406</v>
      </c>
      <c r="BE42" s="12" t="s">
        <v>407</v>
      </c>
      <c r="BF42" s="12" t="s">
        <v>408</v>
      </c>
      <c r="BG42" s="12" t="s">
        <v>409</v>
      </c>
      <c r="BH42" s="12" t="s">
        <v>410</v>
      </c>
      <c r="BI42" s="12" t="s">
        <v>165</v>
      </c>
      <c r="BJ42" s="186"/>
      <c r="BK42" s="12" t="s">
        <v>411</v>
      </c>
      <c r="BL42" s="12" t="s">
        <v>412</v>
      </c>
      <c r="BM42" s="12" t="s">
        <v>413</v>
      </c>
      <c r="BN42" s="12" t="s">
        <v>414</v>
      </c>
      <c r="BO42" s="186"/>
      <c r="BP42" s="12" t="s">
        <v>415</v>
      </c>
      <c r="BQ42" s="12" t="s">
        <v>416</v>
      </c>
      <c r="BR42" s="12" t="s">
        <v>417</v>
      </c>
      <c r="BS42" s="186"/>
      <c r="BT42" s="12" t="s">
        <v>405</v>
      </c>
      <c r="BU42" s="12" t="s">
        <v>406</v>
      </c>
      <c r="BV42" s="12" t="s">
        <v>407</v>
      </c>
      <c r="BW42" s="12" t="s">
        <v>408</v>
      </c>
      <c r="BX42" s="12" t="s">
        <v>409</v>
      </c>
      <c r="BY42" s="12" t="s">
        <v>410</v>
      </c>
      <c r="BZ42" s="12" t="s">
        <v>165</v>
      </c>
      <c r="CA42" s="186"/>
      <c r="CB42" s="12" t="s">
        <v>405</v>
      </c>
      <c r="CC42" s="12" t="s">
        <v>406</v>
      </c>
      <c r="CD42" s="12" t="s">
        <v>407</v>
      </c>
      <c r="CE42" s="12" t="s">
        <v>408</v>
      </c>
      <c r="CF42" s="12" t="s">
        <v>409</v>
      </c>
      <c r="CG42" s="12" t="s">
        <v>410</v>
      </c>
      <c r="CH42" s="12" t="s">
        <v>165</v>
      </c>
      <c r="CI42" s="186"/>
      <c r="CJ42" s="12" t="s">
        <v>405</v>
      </c>
      <c r="CK42" s="12" t="s">
        <v>406</v>
      </c>
      <c r="CL42" s="12" t="s">
        <v>407</v>
      </c>
      <c r="CM42" s="12" t="s">
        <v>408</v>
      </c>
      <c r="CN42" s="12" t="s">
        <v>409</v>
      </c>
      <c r="CO42" s="12" t="s">
        <v>410</v>
      </c>
      <c r="CP42" s="12" t="s">
        <v>165</v>
      </c>
      <c r="CQ42" s="186"/>
      <c r="CR42" s="12" t="s">
        <v>260</v>
      </c>
      <c r="CS42" s="12" t="s">
        <v>418</v>
      </c>
      <c r="CT42" s="12" t="s">
        <v>191</v>
      </c>
      <c r="CU42" s="12" t="s">
        <v>419</v>
      </c>
      <c r="CV42" s="12" t="s">
        <v>262</v>
      </c>
      <c r="CW42" s="186"/>
      <c r="CX42" s="12" t="s">
        <v>405</v>
      </c>
      <c r="CY42" s="12" t="s">
        <v>406</v>
      </c>
      <c r="CZ42" s="12" t="s">
        <v>407</v>
      </c>
      <c r="DA42" s="12" t="s">
        <v>408</v>
      </c>
      <c r="DB42" s="12" t="s">
        <v>409</v>
      </c>
      <c r="DC42" s="12" t="s">
        <v>410</v>
      </c>
      <c r="DD42" s="12" t="s">
        <v>165</v>
      </c>
      <c r="DE42" s="186"/>
      <c r="DF42" s="12" t="s">
        <v>420</v>
      </c>
      <c r="DG42" s="12" t="s">
        <v>421</v>
      </c>
      <c r="DH42" s="12" t="s">
        <v>422</v>
      </c>
      <c r="DI42" s="12" t="s">
        <v>423</v>
      </c>
      <c r="DJ42" s="12" t="s">
        <v>424</v>
      </c>
      <c r="DK42" s="186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</row>
    <row r="43" spans="1:179" s="22" customFormat="1" ht="20.25" customHeight="1" x14ac:dyDescent="0.4">
      <c r="A43" s="17"/>
      <c r="B43" s="18"/>
      <c r="C43" s="137"/>
      <c r="D43" s="137"/>
      <c r="E43" s="137"/>
      <c r="F43" s="137"/>
      <c r="G43" s="18"/>
      <c r="H43" s="19"/>
      <c r="I43" s="19"/>
      <c r="J43" s="18"/>
      <c r="K43" s="20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8"/>
      <c r="AC43" s="18"/>
      <c r="AD43" s="18"/>
      <c r="AE43" s="18"/>
      <c r="AF43" s="18"/>
      <c r="AG43" s="188"/>
      <c r="AH43" s="18"/>
      <c r="AI43" s="18"/>
      <c r="AJ43" s="18"/>
      <c r="AK43" s="188"/>
      <c r="AL43" s="18"/>
      <c r="AM43" s="18"/>
      <c r="AN43" s="18"/>
      <c r="AO43" s="18"/>
      <c r="AP43" s="18"/>
      <c r="AQ43" s="18"/>
      <c r="AR43" s="18"/>
      <c r="AS43" s="188"/>
      <c r="AT43" s="18"/>
      <c r="AU43" s="18"/>
      <c r="AV43" s="18"/>
      <c r="AW43" s="18"/>
      <c r="AX43" s="188"/>
      <c r="AY43" s="18"/>
      <c r="AZ43" s="18"/>
      <c r="BA43" s="18"/>
      <c r="BB43" s="188"/>
      <c r="BC43" s="25"/>
      <c r="BD43" s="25"/>
      <c r="BE43" s="25"/>
      <c r="BF43" s="25"/>
      <c r="BG43" s="25"/>
      <c r="BH43" s="25"/>
      <c r="BI43" s="25"/>
      <c r="BJ43" s="188"/>
      <c r="BK43" s="25"/>
      <c r="BL43" s="25"/>
      <c r="BM43" s="25"/>
      <c r="BN43" s="25"/>
      <c r="BO43" s="188"/>
      <c r="BP43" s="25"/>
      <c r="BQ43" s="25"/>
      <c r="BR43" s="25"/>
      <c r="BS43" s="188"/>
      <c r="BT43" s="25"/>
      <c r="BU43" s="25"/>
      <c r="BV43" s="25"/>
      <c r="BW43" s="25"/>
      <c r="BX43" s="25"/>
      <c r="BY43" s="25"/>
      <c r="BZ43" s="25"/>
      <c r="CA43" s="188"/>
      <c r="CB43" s="18"/>
      <c r="CC43" s="18"/>
      <c r="CD43" s="18"/>
      <c r="CE43" s="18"/>
      <c r="CF43" s="18"/>
      <c r="CG43" s="18"/>
      <c r="CH43" s="18"/>
      <c r="CI43" s="188"/>
      <c r="CJ43" s="18"/>
      <c r="CK43" s="18"/>
      <c r="CL43" s="18"/>
      <c r="CM43" s="18"/>
      <c r="CN43" s="18"/>
      <c r="CO43" s="18"/>
      <c r="CP43" s="18"/>
      <c r="CQ43" s="188"/>
      <c r="CR43" s="18"/>
      <c r="CS43" s="18"/>
      <c r="CT43" s="18"/>
      <c r="CU43" s="18"/>
      <c r="CV43" s="18"/>
      <c r="CW43" s="188"/>
      <c r="CX43" s="18"/>
      <c r="CY43" s="18"/>
      <c r="CZ43" s="18"/>
      <c r="DA43" s="18"/>
      <c r="DB43" s="18"/>
      <c r="DC43" s="18"/>
      <c r="DD43" s="18"/>
      <c r="DE43" s="188"/>
      <c r="DF43" s="18"/>
      <c r="DG43" s="18"/>
      <c r="DH43" s="18"/>
      <c r="DI43" s="18"/>
      <c r="DJ43" s="18"/>
      <c r="DK43" s="18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</row>
    <row r="44" spans="1:179" ht="20.25" customHeight="1" x14ac:dyDescent="0.4">
      <c r="A44" s="29" t="s">
        <v>455</v>
      </c>
      <c r="B44" s="77"/>
      <c r="C44" s="146">
        <f>VLOOKUP($A44,Sample!$B$2:$F$29,4)</f>
        <v>0.20584108568261941</v>
      </c>
      <c r="D44" s="138">
        <f>VLOOKUP($A44,Sample!$B$2:$F$29,5)</f>
        <v>0.12974427194423183</v>
      </c>
      <c r="E44" s="138">
        <f>VLOOKUP($A44,Sample!$B$2:$F$29,2)</f>
        <v>17458</v>
      </c>
      <c r="F44" s="160">
        <f>E44*$K4</f>
        <v>98746.8125</v>
      </c>
      <c r="G44" s="77"/>
      <c r="H44" s="171">
        <f>E44/SUM(E$4:E$10)</f>
        <v>0.20584108568261941</v>
      </c>
      <c r="I44" s="171">
        <f>F44/SUM(F$4:F$10)</f>
        <v>0.19720010240058075</v>
      </c>
      <c r="J44" s="30"/>
      <c r="K44" s="32">
        <v>5.65625</v>
      </c>
      <c r="L44" s="77"/>
      <c r="M44" s="74">
        <f>M4*$E44</f>
        <v>17276.145833333336</v>
      </c>
      <c r="N44" s="74">
        <f t="shared" ref="N44:S44" si="69">N4*$E44</f>
        <v>14548.333333333334</v>
      </c>
      <c r="O44" s="74">
        <f t="shared" si="69"/>
        <v>5819.333333333333</v>
      </c>
      <c r="P44" s="74">
        <f t="shared" si="69"/>
        <v>2909.6666666666665</v>
      </c>
      <c r="Q44" s="74">
        <f t="shared" si="69"/>
        <v>1454.8333333333333</v>
      </c>
      <c r="R44" s="74">
        <f t="shared" si="69"/>
        <v>1091.125</v>
      </c>
      <c r="S44" s="74">
        <f t="shared" si="69"/>
        <v>181.85416666666666</v>
      </c>
      <c r="T44" s="77"/>
      <c r="U44" s="74">
        <f t="shared" ref="U44:AA44" si="70">U4*$E44</f>
        <v>11093.104166666666</v>
      </c>
      <c r="V44" s="74">
        <f t="shared" si="70"/>
        <v>181.85416666666669</v>
      </c>
      <c r="W44" s="74">
        <f t="shared" si="70"/>
        <v>181.85416666666669</v>
      </c>
      <c r="X44" s="74">
        <f t="shared" si="70"/>
        <v>0</v>
      </c>
      <c r="Y44" s="74">
        <f t="shared" si="70"/>
        <v>0</v>
      </c>
      <c r="Z44" s="74">
        <f t="shared" si="70"/>
        <v>0</v>
      </c>
      <c r="AA44" s="74">
        <f t="shared" si="70"/>
        <v>3091.5208333333335</v>
      </c>
      <c r="AB44" s="201"/>
      <c r="AC44" s="74">
        <f t="shared" ref="AC44:AF44" si="71">AC4*$E44</f>
        <v>765.70175438596482</v>
      </c>
      <c r="AD44" s="74">
        <f t="shared" si="71"/>
        <v>7912.251461988305</v>
      </c>
      <c r="AE44" s="74">
        <f t="shared" si="71"/>
        <v>5104.6783625730995</v>
      </c>
      <c r="AF44" s="74">
        <f t="shared" si="71"/>
        <v>765.70175438596482</v>
      </c>
      <c r="AG44" s="201"/>
      <c r="AH44" s="74">
        <f t="shared" ref="AH44:AJ44" si="72">AH4*$E44</f>
        <v>14293.099415204677</v>
      </c>
      <c r="AI44" s="74">
        <f t="shared" si="72"/>
        <v>255.23391812865495</v>
      </c>
      <c r="AJ44" s="74">
        <f t="shared" si="72"/>
        <v>0</v>
      </c>
      <c r="AK44" s="201"/>
      <c r="AL44" s="74">
        <f t="shared" ref="AL44:AR44" si="73">AL4*$E44</f>
        <v>8729</v>
      </c>
      <c r="AM44" s="74">
        <f t="shared" si="73"/>
        <v>4910.0625</v>
      </c>
      <c r="AN44" s="74">
        <f t="shared" si="73"/>
        <v>6183.041666666667</v>
      </c>
      <c r="AO44" s="74">
        <f t="shared" si="73"/>
        <v>2000.3958333333335</v>
      </c>
      <c r="AP44" s="74">
        <f t="shared" si="73"/>
        <v>0</v>
      </c>
      <c r="AQ44" s="74">
        <f t="shared" si="73"/>
        <v>5637.479166666667</v>
      </c>
      <c r="AR44" s="74">
        <f t="shared" si="73"/>
        <v>6546.75</v>
      </c>
      <c r="AS44" s="201"/>
      <c r="AT44" s="74">
        <f t="shared" ref="AT44:AW44" si="74">AT4*$E44</f>
        <v>7274.166666666667</v>
      </c>
      <c r="AU44" s="74">
        <f t="shared" si="74"/>
        <v>5455.625</v>
      </c>
      <c r="AV44" s="74">
        <f t="shared" si="74"/>
        <v>4546.354166666667</v>
      </c>
      <c r="AW44" s="74">
        <f t="shared" si="74"/>
        <v>0</v>
      </c>
      <c r="AX44" s="201"/>
      <c r="AY44" s="74">
        <f t="shared" ref="AY44:BA44" si="75">AY4*$E44</f>
        <v>1272.9791666666665</v>
      </c>
      <c r="AZ44" s="74">
        <f t="shared" si="75"/>
        <v>5091.9166666666661</v>
      </c>
      <c r="BA44" s="74">
        <f t="shared" si="75"/>
        <v>10911.25</v>
      </c>
      <c r="BB44" s="201"/>
      <c r="BC44" s="74">
        <f t="shared" ref="BC44:BI44" si="76">BC4*$E44</f>
        <v>2909.6666666666665</v>
      </c>
      <c r="BD44" s="74">
        <f t="shared" si="76"/>
        <v>0</v>
      </c>
      <c r="BE44" s="74">
        <f t="shared" si="76"/>
        <v>0</v>
      </c>
      <c r="BF44" s="74">
        <f t="shared" si="76"/>
        <v>0</v>
      </c>
      <c r="BG44" s="74">
        <f t="shared" si="76"/>
        <v>0</v>
      </c>
      <c r="BH44" s="74">
        <f t="shared" si="76"/>
        <v>0</v>
      </c>
      <c r="BI44" s="74">
        <f t="shared" si="76"/>
        <v>2909.6666666666665</v>
      </c>
      <c r="BJ44" s="201"/>
      <c r="BK44" s="74">
        <f t="shared" ref="BK44:BN44" si="77">BK4*$E44</f>
        <v>5819.333333333333</v>
      </c>
      <c r="BL44" s="74">
        <f t="shared" si="77"/>
        <v>0</v>
      </c>
      <c r="BM44" s="74">
        <f t="shared" si="77"/>
        <v>0</v>
      </c>
      <c r="BN44" s="74">
        <f t="shared" si="77"/>
        <v>0</v>
      </c>
      <c r="BO44" s="201"/>
      <c r="BP44" s="74">
        <f t="shared" ref="BP44:BR44" si="78">BP4*$E44</f>
        <v>0</v>
      </c>
      <c r="BQ44" s="74">
        <f t="shared" si="78"/>
        <v>0</v>
      </c>
      <c r="BR44" s="74">
        <f t="shared" si="78"/>
        <v>5819.333333333333</v>
      </c>
      <c r="BS44" s="201"/>
      <c r="BT44" s="74">
        <f t="shared" ref="BT44:BZ44" si="79">BT4*$E44</f>
        <v>727.41666666666663</v>
      </c>
      <c r="BU44" s="74">
        <f t="shared" si="79"/>
        <v>0</v>
      </c>
      <c r="BV44" s="74">
        <f t="shared" si="79"/>
        <v>0</v>
      </c>
      <c r="BW44" s="74">
        <f t="shared" si="79"/>
        <v>0</v>
      </c>
      <c r="BX44" s="74">
        <f t="shared" si="79"/>
        <v>0</v>
      </c>
      <c r="BY44" s="74">
        <f t="shared" si="79"/>
        <v>363.70833333333331</v>
      </c>
      <c r="BZ44" s="74">
        <f t="shared" si="79"/>
        <v>0</v>
      </c>
      <c r="CA44" s="201"/>
      <c r="CB44" s="74">
        <f t="shared" ref="CB44:CH44" si="80">CB4*$E44</f>
        <v>0</v>
      </c>
      <c r="CC44" s="74">
        <f t="shared" si="80"/>
        <v>0</v>
      </c>
      <c r="CD44" s="74">
        <f t="shared" si="80"/>
        <v>0</v>
      </c>
      <c r="CE44" s="74">
        <f t="shared" si="80"/>
        <v>0</v>
      </c>
      <c r="CF44" s="74">
        <f t="shared" si="80"/>
        <v>0</v>
      </c>
      <c r="CG44" s="74">
        <f t="shared" si="80"/>
        <v>181.85416666666666</v>
      </c>
      <c r="CH44" s="74">
        <f t="shared" si="80"/>
        <v>0</v>
      </c>
      <c r="CI44" s="201"/>
      <c r="CJ44" s="74">
        <f t="shared" ref="CJ44:CP44" si="81">CJ4*$E44</f>
        <v>545.5625</v>
      </c>
      <c r="CK44" s="74">
        <f t="shared" si="81"/>
        <v>0</v>
      </c>
      <c r="CL44" s="74">
        <f t="shared" si="81"/>
        <v>181.85416666666666</v>
      </c>
      <c r="CM44" s="74">
        <f t="shared" si="81"/>
        <v>0</v>
      </c>
      <c r="CN44" s="74">
        <f t="shared" si="81"/>
        <v>0</v>
      </c>
      <c r="CO44" s="74">
        <f t="shared" si="81"/>
        <v>1091.125</v>
      </c>
      <c r="CP44" s="74">
        <f t="shared" si="81"/>
        <v>0</v>
      </c>
      <c r="CQ44" s="201"/>
      <c r="CR44" s="74">
        <f t="shared" ref="CR44:CV44" si="82">CR4*$E44</f>
        <v>909.27083333333326</v>
      </c>
      <c r="CS44" s="74">
        <f t="shared" si="82"/>
        <v>0</v>
      </c>
      <c r="CT44" s="74">
        <f t="shared" si="82"/>
        <v>727.41666666666663</v>
      </c>
      <c r="CU44" s="74">
        <f t="shared" si="82"/>
        <v>363.70833333333331</v>
      </c>
      <c r="CV44" s="74">
        <f t="shared" si="82"/>
        <v>181.85416666666666</v>
      </c>
      <c r="CW44" s="201"/>
      <c r="CX44" s="74">
        <f t="shared" ref="CX44:DD44" si="83">CX4*$E44</f>
        <v>1454.8333333333333</v>
      </c>
      <c r="CY44" s="74">
        <f t="shared" si="83"/>
        <v>1272.9791666666665</v>
      </c>
      <c r="CZ44" s="74">
        <f t="shared" si="83"/>
        <v>545.5625</v>
      </c>
      <c r="DA44" s="74">
        <f t="shared" si="83"/>
        <v>0</v>
      </c>
      <c r="DB44" s="74">
        <f t="shared" si="83"/>
        <v>0</v>
      </c>
      <c r="DC44" s="74">
        <f t="shared" si="83"/>
        <v>1636.6875</v>
      </c>
      <c r="DD44" s="74">
        <f t="shared" si="83"/>
        <v>0</v>
      </c>
      <c r="DE44" s="201"/>
      <c r="DF44" s="199">
        <f t="shared" ref="DF44:DJ44" si="84">DF4*$E44</f>
        <v>2000.3958333333333</v>
      </c>
      <c r="DG44" s="199">
        <f t="shared" si="84"/>
        <v>727.41666666666663</v>
      </c>
      <c r="DH44" s="199">
        <f t="shared" si="84"/>
        <v>0</v>
      </c>
      <c r="DI44" s="199">
        <f t="shared" si="84"/>
        <v>727.41666666666663</v>
      </c>
      <c r="DJ44" s="199">
        <f t="shared" si="84"/>
        <v>181.85416666666666</v>
      </c>
      <c r="DK44" s="201"/>
    </row>
    <row r="45" spans="1:179" ht="20.25" customHeight="1" x14ac:dyDescent="0.4">
      <c r="A45" s="29" t="s">
        <v>456</v>
      </c>
      <c r="B45" s="77"/>
      <c r="C45" s="146">
        <f>VLOOKUP($A45,Sample!$B$2:$F$29,4)</f>
        <v>0.31081320080648012</v>
      </c>
      <c r="D45" s="138">
        <f>VLOOKUP($A45,Sample!$B$2:$F$29,5)</f>
        <v>0.19590954019486165</v>
      </c>
      <c r="E45" s="138">
        <f>VLOOKUP($A45,Sample!$B$2:$F$29,2)</f>
        <v>26361</v>
      </c>
      <c r="F45" s="160">
        <f>E45*$K5</f>
        <v>153274.26804123711</v>
      </c>
      <c r="G45" s="77"/>
      <c r="H45" s="171">
        <f t="shared" ref="H45:I47" si="85">E45/SUM(E$4:E$10)</f>
        <v>0.31081320080648012</v>
      </c>
      <c r="I45" s="171">
        <f t="shared" si="85"/>
        <v>0.30609293189191317</v>
      </c>
      <c r="J45" s="30"/>
      <c r="K45" s="32">
        <v>5.8144329896907214</v>
      </c>
      <c r="L45" s="77"/>
      <c r="M45" s="74">
        <f t="shared" ref="M45:S47" si="86">M5*$E45</f>
        <v>25545.711340206184</v>
      </c>
      <c r="N45" s="74">
        <f t="shared" si="86"/>
        <v>17392.82474226804</v>
      </c>
      <c r="O45" s="74">
        <f t="shared" si="86"/>
        <v>10870.515463917525</v>
      </c>
      <c r="P45" s="74">
        <f t="shared" si="86"/>
        <v>9239.9381443298971</v>
      </c>
      <c r="Q45" s="74">
        <f t="shared" si="86"/>
        <v>3261.1546391752577</v>
      </c>
      <c r="R45" s="74">
        <f t="shared" si="86"/>
        <v>1358.8144329896907</v>
      </c>
      <c r="S45" s="74">
        <f t="shared" si="86"/>
        <v>0</v>
      </c>
      <c r="T45" s="77"/>
      <c r="U45" s="74">
        <f t="shared" ref="U45:AA45" si="87">U5*$E45</f>
        <v>11142.278350515464</v>
      </c>
      <c r="V45" s="74">
        <f t="shared" si="87"/>
        <v>0</v>
      </c>
      <c r="W45" s="74">
        <f t="shared" si="87"/>
        <v>0</v>
      </c>
      <c r="X45" s="74">
        <f t="shared" si="87"/>
        <v>271.76288659793812</v>
      </c>
      <c r="Y45" s="74">
        <f t="shared" si="87"/>
        <v>0</v>
      </c>
      <c r="Z45" s="74">
        <f t="shared" si="87"/>
        <v>0</v>
      </c>
      <c r="AA45" s="74">
        <f t="shared" si="87"/>
        <v>6250.5463917525767</v>
      </c>
      <c r="AB45" s="201"/>
      <c r="AC45" s="74">
        <f t="shared" ref="AC45:AF45" si="88">AC5*$E45</f>
        <v>434.82061855670105</v>
      </c>
      <c r="AD45" s="74">
        <f t="shared" si="88"/>
        <v>8696.4123711340198</v>
      </c>
      <c r="AE45" s="74">
        <f t="shared" si="88"/>
        <v>7391.9505154639173</v>
      </c>
      <c r="AF45" s="74">
        <f t="shared" si="88"/>
        <v>869.6412371134021</v>
      </c>
      <c r="AG45" s="201"/>
      <c r="AH45" s="74">
        <f t="shared" ref="AH45:AJ45" si="89">AH5*$E45</f>
        <v>17392.82474226804</v>
      </c>
      <c r="AI45" s="74">
        <f t="shared" si="89"/>
        <v>0</v>
      </c>
      <c r="AJ45" s="74">
        <f t="shared" si="89"/>
        <v>0</v>
      </c>
      <c r="AK45" s="201"/>
      <c r="AL45" s="74">
        <f t="shared" ref="AL45:AR45" si="90">AL5*$E45</f>
        <v>5978.783505154639</v>
      </c>
      <c r="AM45" s="74">
        <f t="shared" si="90"/>
        <v>5707.0206185567004</v>
      </c>
      <c r="AN45" s="74">
        <f t="shared" si="90"/>
        <v>5978.783505154639</v>
      </c>
      <c r="AO45" s="74">
        <f t="shared" si="90"/>
        <v>8424.6494845360812</v>
      </c>
      <c r="AP45" s="74">
        <f t="shared" si="90"/>
        <v>0</v>
      </c>
      <c r="AQ45" s="74">
        <f t="shared" si="90"/>
        <v>5707.0206185567004</v>
      </c>
      <c r="AR45" s="74">
        <f t="shared" si="90"/>
        <v>11414.041237113401</v>
      </c>
      <c r="AS45" s="201"/>
      <c r="AT45" s="74">
        <f t="shared" ref="AT45:AW45" si="91">AT5*$E45</f>
        <v>7065.8350515463917</v>
      </c>
      <c r="AU45" s="74">
        <f t="shared" si="91"/>
        <v>16034.010309278348</v>
      </c>
      <c r="AV45" s="74">
        <f t="shared" si="91"/>
        <v>2445.8659793814436</v>
      </c>
      <c r="AW45" s="74">
        <f t="shared" si="91"/>
        <v>0</v>
      </c>
      <c r="AX45" s="201"/>
      <c r="AY45" s="74">
        <f t="shared" ref="AY45:BA45" si="92">AY5*$E45</f>
        <v>815.28865979381442</v>
      </c>
      <c r="AZ45" s="74">
        <f t="shared" si="92"/>
        <v>12229.329896907217</v>
      </c>
      <c r="BA45" s="74">
        <f t="shared" si="92"/>
        <v>12501.092783505153</v>
      </c>
      <c r="BB45" s="201"/>
      <c r="BC45" s="74">
        <f t="shared" ref="BC45:BI45" si="93">BC5*$E45</f>
        <v>3804.6804123711336</v>
      </c>
      <c r="BD45" s="74">
        <f t="shared" si="93"/>
        <v>1087.0515463917525</v>
      </c>
      <c r="BE45" s="74">
        <f t="shared" si="93"/>
        <v>271.76288659793812</v>
      </c>
      <c r="BF45" s="74">
        <f t="shared" si="93"/>
        <v>1358.8144329896907</v>
      </c>
      <c r="BG45" s="74">
        <f t="shared" si="93"/>
        <v>0</v>
      </c>
      <c r="BH45" s="74">
        <f t="shared" si="93"/>
        <v>0</v>
      </c>
      <c r="BI45" s="74">
        <f t="shared" si="93"/>
        <v>5707.0206185567013</v>
      </c>
      <c r="BJ45" s="201"/>
      <c r="BK45" s="74">
        <f t="shared" ref="BK45:BN45" si="94">BK5*$E45</f>
        <v>9239.9381443298971</v>
      </c>
      <c r="BL45" s="74">
        <f t="shared" si="94"/>
        <v>815.28865979381442</v>
      </c>
      <c r="BM45" s="74">
        <f t="shared" si="94"/>
        <v>815.28865979381442</v>
      </c>
      <c r="BN45" s="74">
        <f t="shared" si="94"/>
        <v>0</v>
      </c>
      <c r="BO45" s="201"/>
      <c r="BP45" s="74">
        <f t="shared" ref="BP45:BR45" si="95">BP5*$E45</f>
        <v>815.28865979381442</v>
      </c>
      <c r="BQ45" s="74">
        <f t="shared" si="95"/>
        <v>271.76288659793812</v>
      </c>
      <c r="BR45" s="74">
        <f t="shared" si="95"/>
        <v>9783.4639175257744</v>
      </c>
      <c r="BS45" s="201"/>
      <c r="BT45" s="74">
        <f t="shared" ref="BT45:BZ45" si="96">BT5*$E45</f>
        <v>271.76288659793812</v>
      </c>
      <c r="BU45" s="74">
        <f t="shared" si="96"/>
        <v>0</v>
      </c>
      <c r="BV45" s="74">
        <f t="shared" si="96"/>
        <v>0</v>
      </c>
      <c r="BW45" s="74">
        <f t="shared" si="96"/>
        <v>0</v>
      </c>
      <c r="BX45" s="74">
        <f t="shared" si="96"/>
        <v>0</v>
      </c>
      <c r="BY45" s="74">
        <f t="shared" si="96"/>
        <v>1087.0515463917525</v>
      </c>
      <c r="BZ45" s="74">
        <f t="shared" si="96"/>
        <v>0</v>
      </c>
      <c r="CA45" s="201"/>
      <c r="CB45" s="74">
        <f t="shared" ref="CB45:CH45" si="97">CB5*$E45</f>
        <v>0</v>
      </c>
      <c r="CC45" s="74">
        <f t="shared" si="97"/>
        <v>0</v>
      </c>
      <c r="CD45" s="74">
        <f t="shared" si="97"/>
        <v>0</v>
      </c>
      <c r="CE45" s="74">
        <f t="shared" si="97"/>
        <v>0</v>
      </c>
      <c r="CF45" s="74">
        <f t="shared" si="97"/>
        <v>0</v>
      </c>
      <c r="CG45" s="74">
        <f t="shared" si="97"/>
        <v>0</v>
      </c>
      <c r="CH45" s="74">
        <f t="shared" si="97"/>
        <v>0</v>
      </c>
      <c r="CI45" s="201"/>
      <c r="CJ45" s="74">
        <f t="shared" ref="CJ45:CP45" si="98">CJ5*$E45</f>
        <v>815.28865979381442</v>
      </c>
      <c r="CK45" s="74">
        <f t="shared" si="98"/>
        <v>543.52577319587624</v>
      </c>
      <c r="CL45" s="74">
        <f t="shared" si="98"/>
        <v>271.76288659793812</v>
      </c>
      <c r="CM45" s="74">
        <f t="shared" si="98"/>
        <v>271.76288659793812</v>
      </c>
      <c r="CN45" s="74">
        <f t="shared" si="98"/>
        <v>0</v>
      </c>
      <c r="CO45" s="74">
        <f t="shared" si="98"/>
        <v>2989.3917525773195</v>
      </c>
      <c r="CP45" s="74">
        <f t="shared" si="98"/>
        <v>0</v>
      </c>
      <c r="CQ45" s="201"/>
      <c r="CR45" s="74">
        <f t="shared" ref="CR45:CV45" si="99">CR5*$E45</f>
        <v>1902.3402061855672</v>
      </c>
      <c r="CS45" s="74">
        <f t="shared" si="99"/>
        <v>543.52577319587624</v>
      </c>
      <c r="CT45" s="74">
        <f t="shared" si="99"/>
        <v>2445.8659793814436</v>
      </c>
      <c r="CU45" s="74">
        <f t="shared" si="99"/>
        <v>0</v>
      </c>
      <c r="CV45" s="74">
        <f t="shared" si="99"/>
        <v>543.52577319587624</v>
      </c>
      <c r="CW45" s="201"/>
      <c r="CX45" s="74">
        <f t="shared" ref="CX45:DD45" si="100">CX5*$E45</f>
        <v>5978.783505154639</v>
      </c>
      <c r="CY45" s="74">
        <f t="shared" si="100"/>
        <v>2717.6288659793813</v>
      </c>
      <c r="CZ45" s="74">
        <f t="shared" si="100"/>
        <v>1902.3402061855668</v>
      </c>
      <c r="DA45" s="74">
        <f t="shared" si="100"/>
        <v>1087.0515463917525</v>
      </c>
      <c r="DB45" s="74">
        <f t="shared" si="100"/>
        <v>0</v>
      </c>
      <c r="DC45" s="74">
        <f t="shared" si="100"/>
        <v>3532.9175257731949</v>
      </c>
      <c r="DD45" s="74">
        <f t="shared" si="100"/>
        <v>271.76288659793812</v>
      </c>
      <c r="DE45" s="201"/>
      <c r="DF45" s="199">
        <f t="shared" ref="DF45:DJ45" si="101">DF5*$E45</f>
        <v>6250.5463917525767</v>
      </c>
      <c r="DG45" s="199">
        <f t="shared" si="101"/>
        <v>2989.3917525773195</v>
      </c>
      <c r="DH45" s="199">
        <f t="shared" si="101"/>
        <v>1087.0515463917525</v>
      </c>
      <c r="DI45" s="199">
        <f t="shared" si="101"/>
        <v>543.52577319587624</v>
      </c>
      <c r="DJ45" s="199">
        <f t="shared" si="101"/>
        <v>0</v>
      </c>
      <c r="DK45" s="201"/>
    </row>
    <row r="46" spans="1:179" ht="20.25" customHeight="1" x14ac:dyDescent="0.4">
      <c r="A46" s="29" t="s">
        <v>457</v>
      </c>
      <c r="B46" s="77"/>
      <c r="C46" s="146">
        <f>VLOOKUP($A46,Sample!$B$2:$F$29,4)</f>
        <v>0.23430370344168935</v>
      </c>
      <c r="D46" s="138">
        <f>VLOOKUP($A46,Sample!$B$2:$F$29,5)</f>
        <v>0.14768462435993668</v>
      </c>
      <c r="E46" s="138">
        <f>VLOOKUP($A46,Sample!$B$2:$F$29,2)</f>
        <v>19872</v>
      </c>
      <c r="F46" s="160">
        <f>E46*$K6</f>
        <v>125212.8932038835</v>
      </c>
      <c r="G46" s="77"/>
      <c r="H46" s="171">
        <f t="shared" si="85"/>
        <v>0.23430370344168935</v>
      </c>
      <c r="I46" s="171">
        <f t="shared" si="85"/>
        <v>0.25005359400009808</v>
      </c>
      <c r="J46" s="30"/>
      <c r="K46" s="32">
        <v>6.3009708737864081</v>
      </c>
      <c r="L46" s="77"/>
      <c r="M46" s="74">
        <f t="shared" si="86"/>
        <v>18714.407766990291</v>
      </c>
      <c r="N46" s="74">
        <f t="shared" si="86"/>
        <v>12540.582524271846</v>
      </c>
      <c r="O46" s="74">
        <f t="shared" si="86"/>
        <v>10032.466019417476</v>
      </c>
      <c r="P46" s="74">
        <f t="shared" si="86"/>
        <v>8103.1456310679605</v>
      </c>
      <c r="Q46" s="74">
        <f t="shared" si="86"/>
        <v>771.72815533980577</v>
      </c>
      <c r="R46" s="74">
        <f t="shared" si="86"/>
        <v>1350.5242718446602</v>
      </c>
      <c r="S46" s="74">
        <f t="shared" si="86"/>
        <v>0</v>
      </c>
      <c r="T46" s="77"/>
      <c r="U46" s="74">
        <f t="shared" ref="U46:AA46" si="102">U6*$E46</f>
        <v>7331.4174757281562</v>
      </c>
      <c r="V46" s="74">
        <f t="shared" si="102"/>
        <v>192.93203883495147</v>
      </c>
      <c r="W46" s="74">
        <f t="shared" si="102"/>
        <v>0</v>
      </c>
      <c r="X46" s="74">
        <f t="shared" si="102"/>
        <v>0</v>
      </c>
      <c r="Y46" s="74">
        <f t="shared" si="102"/>
        <v>0</v>
      </c>
      <c r="Z46" s="74">
        <f t="shared" si="102"/>
        <v>0</v>
      </c>
      <c r="AA46" s="74">
        <f t="shared" si="102"/>
        <v>5209.1650485436903</v>
      </c>
      <c r="AB46" s="201"/>
      <c r="AC46" s="74">
        <f t="shared" ref="AC46:AF46" si="103">AC6*$E46</f>
        <v>660.03065917220238</v>
      </c>
      <c r="AD46" s="74">
        <f t="shared" si="103"/>
        <v>6270.2912621359228</v>
      </c>
      <c r="AE46" s="74">
        <f t="shared" si="103"/>
        <v>5280.245273377619</v>
      </c>
      <c r="AF46" s="74">
        <f t="shared" si="103"/>
        <v>330.01532958610119</v>
      </c>
      <c r="AG46" s="201"/>
      <c r="AH46" s="74">
        <f t="shared" ref="AH46:AJ46" si="104">AH6*$E46</f>
        <v>11880.551865099642</v>
      </c>
      <c r="AI46" s="74">
        <f t="shared" si="104"/>
        <v>660.03065917220238</v>
      </c>
      <c r="AJ46" s="74">
        <f t="shared" si="104"/>
        <v>0</v>
      </c>
      <c r="AK46" s="201"/>
      <c r="AL46" s="74">
        <f t="shared" ref="AL46:AR46" si="105">AL6*$E46</f>
        <v>8489.0097087378654</v>
      </c>
      <c r="AM46" s="74">
        <f t="shared" si="105"/>
        <v>6559.6893203883492</v>
      </c>
      <c r="AN46" s="74">
        <f t="shared" si="105"/>
        <v>5402.0970873786409</v>
      </c>
      <c r="AO46" s="74">
        <f t="shared" si="105"/>
        <v>4051.5728155339812</v>
      </c>
      <c r="AP46" s="74">
        <f t="shared" si="105"/>
        <v>0</v>
      </c>
      <c r="AQ46" s="74">
        <f t="shared" si="105"/>
        <v>6559.6893203883492</v>
      </c>
      <c r="AR46" s="74">
        <f t="shared" si="105"/>
        <v>7138.4854368932038</v>
      </c>
      <c r="AS46" s="201"/>
      <c r="AT46" s="74">
        <f t="shared" ref="AT46:AW46" si="106">AT6*$E46</f>
        <v>9646.6019417475727</v>
      </c>
      <c r="AU46" s="74">
        <f t="shared" si="106"/>
        <v>6173.825242718447</v>
      </c>
      <c r="AV46" s="74">
        <f t="shared" si="106"/>
        <v>2893.980582524272</v>
      </c>
      <c r="AW46" s="74">
        <f t="shared" si="106"/>
        <v>0</v>
      </c>
      <c r="AX46" s="201"/>
      <c r="AY46" s="74">
        <f t="shared" ref="AY46:BA46" si="107">AY6*$E46</f>
        <v>1543.4563106796118</v>
      </c>
      <c r="AZ46" s="74">
        <f t="shared" si="107"/>
        <v>5402.0970873786409</v>
      </c>
      <c r="BA46" s="74">
        <f t="shared" si="107"/>
        <v>11768.854368932038</v>
      </c>
      <c r="BB46" s="201"/>
      <c r="BC46" s="74">
        <f t="shared" ref="BC46:BI46" si="108">BC6*$E46</f>
        <v>4630.3689320388348</v>
      </c>
      <c r="BD46" s="74">
        <f t="shared" si="108"/>
        <v>0</v>
      </c>
      <c r="BE46" s="74">
        <f t="shared" si="108"/>
        <v>0</v>
      </c>
      <c r="BF46" s="74">
        <f t="shared" si="108"/>
        <v>385.86407766990294</v>
      </c>
      <c r="BG46" s="74">
        <f t="shared" si="108"/>
        <v>0</v>
      </c>
      <c r="BH46" s="74">
        <f t="shared" si="108"/>
        <v>578.79611650485435</v>
      </c>
      <c r="BI46" s="74">
        <f t="shared" si="108"/>
        <v>5016.2330097087379</v>
      </c>
      <c r="BJ46" s="201"/>
      <c r="BK46" s="74">
        <f t="shared" ref="BK46:BN46" si="109">BK6*$E46</f>
        <v>9453.6699029126212</v>
      </c>
      <c r="BL46" s="74">
        <f t="shared" si="109"/>
        <v>0</v>
      </c>
      <c r="BM46" s="74">
        <f t="shared" si="109"/>
        <v>0</v>
      </c>
      <c r="BN46" s="74">
        <f t="shared" si="109"/>
        <v>578.79611650485435</v>
      </c>
      <c r="BO46" s="201"/>
      <c r="BP46" s="74">
        <f t="shared" ref="BP46:BR46" si="110">BP6*$E46</f>
        <v>964.66019417475729</v>
      </c>
      <c r="BQ46" s="74">
        <f t="shared" si="110"/>
        <v>192.93203883495147</v>
      </c>
      <c r="BR46" s="74">
        <f t="shared" si="110"/>
        <v>8874.8737864077666</v>
      </c>
      <c r="BS46" s="201"/>
      <c r="BT46" s="74">
        <f t="shared" ref="BT46:BZ46" si="111">BT6*$E46</f>
        <v>192.93203883495144</v>
      </c>
      <c r="BU46" s="74">
        <f t="shared" si="111"/>
        <v>0</v>
      </c>
      <c r="BV46" s="74">
        <f t="shared" si="111"/>
        <v>0</v>
      </c>
      <c r="BW46" s="74">
        <f t="shared" si="111"/>
        <v>0</v>
      </c>
      <c r="BX46" s="74">
        <f t="shared" si="111"/>
        <v>0</v>
      </c>
      <c r="BY46" s="74">
        <f t="shared" si="111"/>
        <v>192.93203883495144</v>
      </c>
      <c r="BZ46" s="74">
        <f t="shared" si="111"/>
        <v>964.66019417475729</v>
      </c>
      <c r="CA46" s="201"/>
      <c r="CB46" s="74">
        <f t="shared" ref="CB46:CH46" si="112">CB6*$E46</f>
        <v>0</v>
      </c>
      <c r="CC46" s="74">
        <f t="shared" si="112"/>
        <v>0</v>
      </c>
      <c r="CD46" s="74">
        <f t="shared" si="112"/>
        <v>0</v>
      </c>
      <c r="CE46" s="74">
        <f t="shared" si="112"/>
        <v>0</v>
      </c>
      <c r="CF46" s="74">
        <f t="shared" si="112"/>
        <v>0</v>
      </c>
      <c r="CG46" s="74">
        <f t="shared" si="112"/>
        <v>0</v>
      </c>
      <c r="CH46" s="74">
        <f t="shared" si="112"/>
        <v>0</v>
      </c>
      <c r="CI46" s="201"/>
      <c r="CJ46" s="74">
        <f t="shared" ref="CJ46:CP46" si="113">CJ6*$E46</f>
        <v>0</v>
      </c>
      <c r="CK46" s="74">
        <f t="shared" si="113"/>
        <v>578.79611650485435</v>
      </c>
      <c r="CL46" s="74">
        <f t="shared" si="113"/>
        <v>192.93203883495144</v>
      </c>
      <c r="CM46" s="74">
        <f t="shared" si="113"/>
        <v>0</v>
      </c>
      <c r="CN46" s="74">
        <f t="shared" si="113"/>
        <v>0</v>
      </c>
      <c r="CO46" s="74">
        <f t="shared" si="113"/>
        <v>192.93203883495144</v>
      </c>
      <c r="CP46" s="74">
        <f t="shared" si="113"/>
        <v>0</v>
      </c>
      <c r="CQ46" s="201"/>
      <c r="CR46" s="74">
        <f t="shared" ref="CR46:CV46" si="114">CR6*$E46</f>
        <v>192.93203883495144</v>
      </c>
      <c r="CS46" s="74">
        <f t="shared" si="114"/>
        <v>0</v>
      </c>
      <c r="CT46" s="74">
        <f t="shared" si="114"/>
        <v>192.93203883495144</v>
      </c>
      <c r="CU46" s="74">
        <f t="shared" si="114"/>
        <v>385.86407766990288</v>
      </c>
      <c r="CV46" s="74">
        <f t="shared" si="114"/>
        <v>0</v>
      </c>
      <c r="CW46" s="201"/>
      <c r="CX46" s="74">
        <f t="shared" ref="CX46:DD46" si="115">CX6*$E46</f>
        <v>3646.415533980582</v>
      </c>
      <c r="CY46" s="74">
        <f t="shared" si="115"/>
        <v>3241.2582524271847</v>
      </c>
      <c r="CZ46" s="74">
        <f t="shared" si="115"/>
        <v>1012.8932038834951</v>
      </c>
      <c r="DA46" s="74">
        <f t="shared" si="115"/>
        <v>1012.8932038834951</v>
      </c>
      <c r="DB46" s="74">
        <f t="shared" si="115"/>
        <v>0</v>
      </c>
      <c r="DC46" s="74">
        <f t="shared" si="115"/>
        <v>2836.1009708737865</v>
      </c>
      <c r="DD46" s="74">
        <f t="shared" si="115"/>
        <v>405.15728155339809</v>
      </c>
      <c r="DE46" s="201"/>
      <c r="DF46" s="199">
        <f t="shared" ref="DF46:DJ46" si="116">DF6*$E46</f>
        <v>3848.9941747572811</v>
      </c>
      <c r="DG46" s="199">
        <f t="shared" si="116"/>
        <v>3241.2582524271847</v>
      </c>
      <c r="DH46" s="199">
        <f t="shared" si="116"/>
        <v>1823.207766990291</v>
      </c>
      <c r="DI46" s="199">
        <f t="shared" si="116"/>
        <v>1418.0504854368933</v>
      </c>
      <c r="DJ46" s="199">
        <f t="shared" si="116"/>
        <v>810.31456310679619</v>
      </c>
      <c r="DK46" s="201"/>
    </row>
    <row r="47" spans="1:179" ht="20.25" customHeight="1" x14ac:dyDescent="0.4">
      <c r="A47" s="29" t="s">
        <v>458</v>
      </c>
      <c r="B47" s="77"/>
      <c r="C47" s="146">
        <f>VLOOKUP($A47,Sample!$B$2:$F$29,4)</f>
        <v>6.3362927853041401E-2</v>
      </c>
      <c r="D47" s="138">
        <f>VLOOKUP($A47,Sample!$B$2:$F$29,5)</f>
        <v>3.9938464739850028E-2</v>
      </c>
      <c r="E47" s="138">
        <f>VLOOKUP($A47,Sample!$B$2:$F$29,2)</f>
        <v>5374</v>
      </c>
      <c r="F47" s="160">
        <f>E47*$K7</f>
        <v>28435.2427184466</v>
      </c>
      <c r="G47" s="77"/>
      <c r="H47" s="171">
        <f t="shared" si="85"/>
        <v>6.3362927853041401E-2</v>
      </c>
      <c r="I47" s="171">
        <f t="shared" si="85"/>
        <v>5.6785962340435425E-2</v>
      </c>
      <c r="J47" s="30"/>
      <c r="K47" s="32">
        <v>5.29126213592233</v>
      </c>
      <c r="L47" s="77"/>
      <c r="M47" s="74">
        <f t="shared" si="86"/>
        <v>5113.1262135922334</v>
      </c>
      <c r="N47" s="74">
        <f t="shared" si="86"/>
        <v>3182.6601941747572</v>
      </c>
      <c r="O47" s="74">
        <f t="shared" si="86"/>
        <v>1043.495145631068</v>
      </c>
      <c r="P47" s="74">
        <f t="shared" si="86"/>
        <v>1773.9417475728155</v>
      </c>
      <c r="Q47" s="74">
        <f t="shared" si="86"/>
        <v>1095.6699029126214</v>
      </c>
      <c r="R47" s="74">
        <f t="shared" si="86"/>
        <v>104.34951456310678</v>
      </c>
      <c r="S47" s="74">
        <f t="shared" si="86"/>
        <v>104.34951456310678</v>
      </c>
      <c r="T47" s="77"/>
      <c r="U47" s="74">
        <f t="shared" ref="U47:AA47" si="117">U7*$E47</f>
        <v>2765.2621359223299</v>
      </c>
      <c r="V47" s="74">
        <f t="shared" si="117"/>
        <v>313.04854368932035</v>
      </c>
      <c r="W47" s="74">
        <f t="shared" si="117"/>
        <v>104.34951456310678</v>
      </c>
      <c r="X47" s="74">
        <f t="shared" si="117"/>
        <v>260.87378640776694</v>
      </c>
      <c r="Y47" s="74">
        <f t="shared" si="117"/>
        <v>0</v>
      </c>
      <c r="Z47" s="74">
        <f t="shared" si="117"/>
        <v>104.34951456310678</v>
      </c>
      <c r="AA47" s="74">
        <f t="shared" si="117"/>
        <v>0</v>
      </c>
      <c r="AB47" s="201"/>
      <c r="AC47" s="74">
        <f t="shared" ref="AC47:AF47" si="118">AC7*$E47</f>
        <v>219.49380649481085</v>
      </c>
      <c r="AD47" s="74">
        <f t="shared" si="118"/>
        <v>1536.4566454636761</v>
      </c>
      <c r="AE47" s="74">
        <f t="shared" si="118"/>
        <v>877.97522597924342</v>
      </c>
      <c r="AF47" s="74">
        <f t="shared" si="118"/>
        <v>548.73451623702715</v>
      </c>
      <c r="AG47" s="201"/>
      <c r="AH47" s="74">
        <f t="shared" ref="AH47:AJ47" si="119">AH7*$E47</f>
        <v>2743.6725811851356</v>
      </c>
      <c r="AI47" s="74">
        <f t="shared" si="119"/>
        <v>219.49380649481085</v>
      </c>
      <c r="AJ47" s="74">
        <f t="shared" si="119"/>
        <v>219.49380649481085</v>
      </c>
      <c r="AK47" s="201"/>
      <c r="AL47" s="74">
        <f t="shared" ref="AL47:AR47" si="120">AL7*$E47</f>
        <v>2765.2621359223308</v>
      </c>
      <c r="AM47" s="74">
        <f t="shared" si="120"/>
        <v>2608.7378640776701</v>
      </c>
      <c r="AN47" s="74">
        <f t="shared" si="120"/>
        <v>1513.0679611650485</v>
      </c>
      <c r="AO47" s="74">
        <f t="shared" si="120"/>
        <v>1513.0679611650485</v>
      </c>
      <c r="AP47" s="74">
        <f t="shared" si="120"/>
        <v>0</v>
      </c>
      <c r="AQ47" s="74">
        <f t="shared" si="120"/>
        <v>2660.9126213592235</v>
      </c>
      <c r="AR47" s="74">
        <f t="shared" si="120"/>
        <v>0</v>
      </c>
      <c r="AS47" s="201"/>
      <c r="AT47" s="74">
        <f t="shared" ref="AT47:AW47" si="121">AT7*$E47</f>
        <v>1669.5922330097085</v>
      </c>
      <c r="AU47" s="74">
        <f t="shared" si="121"/>
        <v>2660.9126213592235</v>
      </c>
      <c r="AV47" s="74">
        <f t="shared" si="121"/>
        <v>730.44660194174753</v>
      </c>
      <c r="AW47" s="74">
        <f t="shared" si="121"/>
        <v>52.17475728155339</v>
      </c>
      <c r="AX47" s="201"/>
      <c r="AY47" s="74">
        <f t="shared" ref="AY47:BA47" si="122">AY7*$E47</f>
        <v>1252.1941747572816</v>
      </c>
      <c r="AZ47" s="74">
        <f t="shared" si="122"/>
        <v>365.22330097087377</v>
      </c>
      <c r="BA47" s="74">
        <f t="shared" si="122"/>
        <v>3495.7087378640781</v>
      </c>
      <c r="BB47" s="201"/>
      <c r="BC47" s="74">
        <f t="shared" ref="BC47:BI47" si="123">BC7*$E47</f>
        <v>991.32038834951459</v>
      </c>
      <c r="BD47" s="74">
        <f t="shared" si="123"/>
        <v>52.174757281553404</v>
      </c>
      <c r="BE47" s="74">
        <f t="shared" si="123"/>
        <v>52.174757281553404</v>
      </c>
      <c r="BF47" s="74">
        <f t="shared" si="123"/>
        <v>52.174757281553404</v>
      </c>
      <c r="BG47" s="74">
        <f t="shared" si="123"/>
        <v>0</v>
      </c>
      <c r="BH47" s="74">
        <f t="shared" si="123"/>
        <v>52.174757281553404</v>
      </c>
      <c r="BI47" s="74">
        <f t="shared" si="123"/>
        <v>0</v>
      </c>
      <c r="BJ47" s="201"/>
      <c r="BK47" s="74">
        <f t="shared" ref="BK47:BN47" si="124">BK7*$E47</f>
        <v>991.32038834951459</v>
      </c>
      <c r="BL47" s="74">
        <f t="shared" si="124"/>
        <v>52.174757281553404</v>
      </c>
      <c r="BM47" s="74">
        <f t="shared" si="124"/>
        <v>0</v>
      </c>
      <c r="BN47" s="74">
        <f t="shared" si="124"/>
        <v>0</v>
      </c>
      <c r="BO47" s="201"/>
      <c r="BP47" s="74">
        <f t="shared" ref="BP47:BR47" si="125">BP7*$E47</f>
        <v>0</v>
      </c>
      <c r="BQ47" s="74">
        <f t="shared" si="125"/>
        <v>52.174757281553404</v>
      </c>
      <c r="BR47" s="74">
        <f t="shared" si="125"/>
        <v>991.32038834951459</v>
      </c>
      <c r="BS47" s="201"/>
      <c r="BT47" s="74">
        <f t="shared" ref="BT47:BZ47" si="126">BT7*$E47</f>
        <v>0</v>
      </c>
      <c r="BU47" s="74">
        <f t="shared" si="126"/>
        <v>0</v>
      </c>
      <c r="BV47" s="74">
        <f t="shared" si="126"/>
        <v>0</v>
      </c>
      <c r="BW47" s="74">
        <f t="shared" si="126"/>
        <v>0</v>
      </c>
      <c r="BX47" s="74">
        <f t="shared" si="126"/>
        <v>0</v>
      </c>
      <c r="BY47" s="74">
        <f t="shared" si="126"/>
        <v>104.34951456310678</v>
      </c>
      <c r="BZ47" s="74">
        <f t="shared" si="126"/>
        <v>0</v>
      </c>
      <c r="CA47" s="201"/>
      <c r="CB47" s="74">
        <f t="shared" ref="CB47:CH47" si="127">CB7*$E47</f>
        <v>0</v>
      </c>
      <c r="CC47" s="74">
        <f t="shared" si="127"/>
        <v>52.17475728155339</v>
      </c>
      <c r="CD47" s="74">
        <f t="shared" si="127"/>
        <v>0</v>
      </c>
      <c r="CE47" s="74">
        <f t="shared" si="127"/>
        <v>0</v>
      </c>
      <c r="CF47" s="74">
        <f t="shared" si="127"/>
        <v>0</v>
      </c>
      <c r="CG47" s="74">
        <f t="shared" si="127"/>
        <v>52.17475728155339</v>
      </c>
      <c r="CH47" s="74">
        <f t="shared" si="127"/>
        <v>0</v>
      </c>
      <c r="CI47" s="201"/>
      <c r="CJ47" s="74">
        <f t="shared" ref="CJ47:CP47" si="128">CJ7*$E47</f>
        <v>417.39805825242712</v>
      </c>
      <c r="CK47" s="74">
        <f t="shared" si="128"/>
        <v>469.57281553398053</v>
      </c>
      <c r="CL47" s="74">
        <f t="shared" si="128"/>
        <v>260.87378640776694</v>
      </c>
      <c r="CM47" s="74">
        <f t="shared" si="128"/>
        <v>156.52427184466018</v>
      </c>
      <c r="CN47" s="74">
        <f t="shared" si="128"/>
        <v>0</v>
      </c>
      <c r="CO47" s="74">
        <f t="shared" si="128"/>
        <v>313.04854368932035</v>
      </c>
      <c r="CP47" s="74">
        <f t="shared" si="128"/>
        <v>0</v>
      </c>
      <c r="CQ47" s="201"/>
      <c r="CR47" s="74">
        <f t="shared" ref="CR47:CV47" si="129">CR7*$E47</f>
        <v>991.32038834951459</v>
      </c>
      <c r="CS47" s="74">
        <f t="shared" si="129"/>
        <v>573.92233009708741</v>
      </c>
      <c r="CT47" s="74">
        <f t="shared" si="129"/>
        <v>521.74757281553389</v>
      </c>
      <c r="CU47" s="74">
        <f t="shared" si="129"/>
        <v>260.87378640776694</v>
      </c>
      <c r="CV47" s="74">
        <f t="shared" si="129"/>
        <v>156.52427184466018</v>
      </c>
      <c r="CW47" s="201"/>
      <c r="CX47" s="74">
        <f t="shared" ref="CX47:DD47" si="130">CX7*$E47</f>
        <v>886.97087378640776</v>
      </c>
      <c r="CY47" s="74">
        <f t="shared" si="130"/>
        <v>1304.3689320388351</v>
      </c>
      <c r="CZ47" s="74">
        <f t="shared" si="130"/>
        <v>834.79611650485447</v>
      </c>
      <c r="DA47" s="74">
        <f t="shared" si="130"/>
        <v>626.09708737864082</v>
      </c>
      <c r="DB47" s="74">
        <f t="shared" si="130"/>
        <v>52.174757281553404</v>
      </c>
      <c r="DC47" s="74">
        <f t="shared" si="130"/>
        <v>886.97087378640776</v>
      </c>
      <c r="DD47" s="74">
        <f t="shared" si="130"/>
        <v>0</v>
      </c>
      <c r="DE47" s="201"/>
      <c r="DF47" s="199">
        <f t="shared" ref="DF47:DJ47" si="131">DF7*$E47</f>
        <v>1356.5436893203882</v>
      </c>
      <c r="DG47" s="199">
        <f t="shared" si="131"/>
        <v>782.62135922330094</v>
      </c>
      <c r="DH47" s="199">
        <f t="shared" si="131"/>
        <v>1095.6699029126214</v>
      </c>
      <c r="DI47" s="199">
        <f t="shared" si="131"/>
        <v>573.92233009708741</v>
      </c>
      <c r="DJ47" s="199">
        <f t="shared" si="131"/>
        <v>886.97087378640776</v>
      </c>
      <c r="DK47" s="201"/>
    </row>
    <row r="48" spans="1:179" s="22" customFormat="1" ht="7.5" customHeight="1" x14ac:dyDescent="0.4">
      <c r="A48" s="37"/>
      <c r="B48" s="77"/>
      <c r="C48" s="148"/>
      <c r="D48" s="139"/>
      <c r="E48" s="139"/>
      <c r="F48" s="161"/>
      <c r="G48" s="77"/>
      <c r="H48" s="39"/>
      <c r="I48" s="39"/>
      <c r="J48" s="38"/>
      <c r="K48" s="40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201"/>
      <c r="AC48" s="77"/>
      <c r="AD48" s="77"/>
      <c r="AE48" s="77"/>
      <c r="AF48" s="77"/>
      <c r="AG48" s="201"/>
      <c r="AH48" s="77"/>
      <c r="AI48" s="77"/>
      <c r="AJ48" s="77"/>
      <c r="AK48" s="201"/>
      <c r="AL48" s="77"/>
      <c r="AM48" s="77"/>
      <c r="AN48" s="77"/>
      <c r="AO48" s="77"/>
      <c r="AP48" s="77"/>
      <c r="AQ48" s="77"/>
      <c r="AR48" s="77"/>
      <c r="AS48" s="201"/>
      <c r="AT48" s="77"/>
      <c r="AU48" s="77"/>
      <c r="AV48" s="77"/>
      <c r="AW48" s="77"/>
      <c r="AX48" s="201"/>
      <c r="AY48" s="77"/>
      <c r="AZ48" s="77"/>
      <c r="BA48" s="77"/>
      <c r="BB48" s="201"/>
      <c r="BC48" s="77"/>
      <c r="BD48" s="77"/>
      <c r="BE48" s="77"/>
      <c r="BF48" s="77"/>
      <c r="BG48" s="77"/>
      <c r="BH48" s="77"/>
      <c r="BI48" s="77"/>
      <c r="BJ48" s="201"/>
      <c r="BK48" s="77"/>
      <c r="BL48" s="77"/>
      <c r="BM48" s="77"/>
      <c r="BN48" s="77"/>
      <c r="BO48" s="201"/>
      <c r="BP48" s="77"/>
      <c r="BQ48" s="77"/>
      <c r="BR48" s="77"/>
      <c r="BS48" s="201"/>
      <c r="BT48" s="77"/>
      <c r="BU48" s="77"/>
      <c r="BV48" s="77"/>
      <c r="BW48" s="77"/>
      <c r="BX48" s="77"/>
      <c r="BY48" s="77"/>
      <c r="BZ48" s="77"/>
      <c r="CA48" s="201"/>
      <c r="CB48" s="77"/>
      <c r="CC48" s="77"/>
      <c r="CD48" s="77"/>
      <c r="CE48" s="77"/>
      <c r="CF48" s="77"/>
      <c r="CG48" s="77"/>
      <c r="CH48" s="77"/>
      <c r="CI48" s="201"/>
      <c r="CJ48" s="77"/>
      <c r="CK48" s="77"/>
      <c r="CL48" s="77"/>
      <c r="CM48" s="77"/>
      <c r="CN48" s="77"/>
      <c r="CO48" s="77"/>
      <c r="CP48" s="77"/>
      <c r="CQ48" s="201"/>
      <c r="CR48" s="77"/>
      <c r="CS48" s="77"/>
      <c r="CT48" s="77"/>
      <c r="CU48" s="77"/>
      <c r="CV48" s="77"/>
      <c r="CW48" s="201"/>
      <c r="CX48" s="77"/>
      <c r="CY48" s="77"/>
      <c r="CZ48" s="77"/>
      <c r="DA48" s="77"/>
      <c r="DB48" s="77"/>
      <c r="DC48" s="77"/>
      <c r="DD48" s="77"/>
      <c r="DE48" s="201"/>
      <c r="DF48" s="201"/>
      <c r="DG48" s="201"/>
      <c r="DH48" s="201"/>
      <c r="DI48" s="201"/>
      <c r="DJ48" s="201"/>
      <c r="DK48" s="201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</row>
    <row r="49" spans="1:179" ht="20.25" customHeight="1" x14ac:dyDescent="0.4">
      <c r="A49" s="29" t="s">
        <v>113</v>
      </c>
      <c r="B49" s="77"/>
      <c r="C49" s="146">
        <f>VLOOKUP($A49,Sample!$B$2:$F$29,4)</f>
        <v>7.7488120924858211E-2</v>
      </c>
      <c r="D49" s="138">
        <f>VLOOKUP($A49,Sample!$B$2:$F$29,5)</f>
        <v>4.8841754795365531E-2</v>
      </c>
      <c r="E49" s="138">
        <f>VLOOKUP($A49,Sample!$B$2:$F$29,2)</f>
        <v>6572</v>
      </c>
      <c r="F49" s="160">
        <f>E49*$K9</f>
        <v>42047.387755102041</v>
      </c>
      <c r="G49" s="77"/>
      <c r="H49" s="171">
        <f t="shared" ref="H49:I50" si="132">E49/SUM(E$4:E$10)</f>
        <v>7.7488120924858211E-2</v>
      </c>
      <c r="I49" s="171">
        <f t="shared" si="132"/>
        <v>8.3969790629779037E-2</v>
      </c>
      <c r="J49" s="30"/>
      <c r="K49" s="32">
        <v>6.3979591836734695</v>
      </c>
      <c r="L49" s="77"/>
      <c r="M49" s="74">
        <f t="shared" ref="M49:S50" si="133">M9*$E49</f>
        <v>6236.6938775510207</v>
      </c>
      <c r="N49" s="74">
        <f t="shared" si="133"/>
        <v>3218.9387755102039</v>
      </c>
      <c r="O49" s="74">
        <f t="shared" si="133"/>
        <v>1207.1020408163265</v>
      </c>
      <c r="P49" s="74">
        <f t="shared" si="133"/>
        <v>2883.6326530612246</v>
      </c>
      <c r="Q49" s="74">
        <f t="shared" si="133"/>
        <v>2347.1428571428573</v>
      </c>
      <c r="R49" s="74">
        <f t="shared" si="133"/>
        <v>67.061224489795919</v>
      </c>
      <c r="S49" s="74">
        <f t="shared" si="133"/>
        <v>134.12244897959184</v>
      </c>
      <c r="T49" s="77"/>
      <c r="U49" s="74">
        <f t="shared" ref="U49:AA49" si="134">U9*$E49</f>
        <v>2883.6326530612246</v>
      </c>
      <c r="V49" s="74">
        <f t="shared" si="134"/>
        <v>0</v>
      </c>
      <c r="W49" s="74">
        <f t="shared" si="134"/>
        <v>268.24489795918367</v>
      </c>
      <c r="X49" s="74">
        <f t="shared" si="134"/>
        <v>67.061224489795919</v>
      </c>
      <c r="Y49" s="74">
        <f t="shared" si="134"/>
        <v>0</v>
      </c>
      <c r="Z49" s="74">
        <f t="shared" si="134"/>
        <v>469.42857142857139</v>
      </c>
      <c r="AA49" s="74">
        <f t="shared" si="134"/>
        <v>67.061224489795919</v>
      </c>
      <c r="AB49" s="201"/>
      <c r="AC49" s="74">
        <f t="shared" ref="AC49:AF49" si="135">AC9*$E49</f>
        <v>834.53968253968253</v>
      </c>
      <c r="AD49" s="74">
        <f t="shared" si="135"/>
        <v>1072.9795918367347</v>
      </c>
      <c r="AE49" s="74">
        <f t="shared" si="135"/>
        <v>1072.9795918367347</v>
      </c>
      <c r="AF49" s="74">
        <f t="shared" si="135"/>
        <v>238.43990929705211</v>
      </c>
      <c r="AG49" s="201"/>
      <c r="AH49" s="74">
        <f t="shared" ref="AH49:AJ49" si="136">AH9*$E49</f>
        <v>3099.7188208616776</v>
      </c>
      <c r="AI49" s="74">
        <f t="shared" si="136"/>
        <v>0</v>
      </c>
      <c r="AJ49" s="74">
        <f t="shared" si="136"/>
        <v>119.21995464852606</v>
      </c>
      <c r="AK49" s="201"/>
      <c r="AL49" s="74">
        <f t="shared" ref="AL49:AR49" si="137">AL9*$E49</f>
        <v>4493.1020408163267</v>
      </c>
      <c r="AM49" s="74">
        <f t="shared" si="137"/>
        <v>2548.3265306122453</v>
      </c>
      <c r="AN49" s="74">
        <f t="shared" si="137"/>
        <v>1274.1632653061226</v>
      </c>
      <c r="AO49" s="74">
        <f t="shared" si="137"/>
        <v>1207.1020408163265</v>
      </c>
      <c r="AP49" s="74">
        <f t="shared" si="137"/>
        <v>0</v>
      </c>
      <c r="AQ49" s="74">
        <f t="shared" si="137"/>
        <v>2950.6938775510207</v>
      </c>
      <c r="AR49" s="74">
        <f t="shared" si="137"/>
        <v>67.061224489795919</v>
      </c>
      <c r="AS49" s="201"/>
      <c r="AT49" s="74">
        <f t="shared" ref="AT49:AW49" si="138">AT9*$E49</f>
        <v>3286</v>
      </c>
      <c r="AU49" s="74">
        <f t="shared" si="138"/>
        <v>2414.204081632653</v>
      </c>
      <c r="AV49" s="74">
        <f t="shared" si="138"/>
        <v>335.30612244897958</v>
      </c>
      <c r="AW49" s="74">
        <f t="shared" si="138"/>
        <v>201.18367346938774</v>
      </c>
      <c r="AX49" s="201"/>
      <c r="AY49" s="74">
        <f t="shared" ref="AY49:BA49" si="139">AY9*$E49</f>
        <v>1475.3469387755104</v>
      </c>
      <c r="AZ49" s="74">
        <f t="shared" si="139"/>
        <v>134.12244897959184</v>
      </c>
      <c r="BA49" s="74">
        <f t="shared" si="139"/>
        <v>4627.2244897959181</v>
      </c>
      <c r="BB49" s="201"/>
      <c r="BC49" s="74">
        <f t="shared" ref="BC49:BI49" si="140">BC9*$E49</f>
        <v>1072.9795918367347</v>
      </c>
      <c r="BD49" s="74">
        <f t="shared" si="140"/>
        <v>67.061224489795919</v>
      </c>
      <c r="BE49" s="74">
        <f t="shared" si="140"/>
        <v>0</v>
      </c>
      <c r="BF49" s="74">
        <f t="shared" si="140"/>
        <v>0</v>
      </c>
      <c r="BG49" s="74">
        <f t="shared" si="140"/>
        <v>0</v>
      </c>
      <c r="BH49" s="74">
        <f t="shared" si="140"/>
        <v>67.061224489795919</v>
      </c>
      <c r="BI49" s="74">
        <f t="shared" si="140"/>
        <v>0</v>
      </c>
      <c r="BJ49" s="201"/>
      <c r="BK49" s="74">
        <f t="shared" ref="BK49:BN49" si="141">BK9*$E49</f>
        <v>1207.1020408163265</v>
      </c>
      <c r="BL49" s="74">
        <f t="shared" si="141"/>
        <v>0</v>
      </c>
      <c r="BM49" s="74">
        <f t="shared" si="141"/>
        <v>0</v>
      </c>
      <c r="BN49" s="74">
        <f t="shared" si="141"/>
        <v>0</v>
      </c>
      <c r="BO49" s="201"/>
      <c r="BP49" s="74">
        <f t="shared" ref="BP49:BR49" si="142">BP9*$E49</f>
        <v>134.12244897959184</v>
      </c>
      <c r="BQ49" s="74">
        <f t="shared" si="142"/>
        <v>0</v>
      </c>
      <c r="BR49" s="74">
        <f t="shared" si="142"/>
        <v>1072.9795918367347</v>
      </c>
      <c r="BS49" s="201"/>
      <c r="BT49" s="74">
        <f t="shared" ref="BT49:BZ49" si="143">BT9*$E49</f>
        <v>0</v>
      </c>
      <c r="BU49" s="74">
        <f t="shared" si="143"/>
        <v>0</v>
      </c>
      <c r="BV49" s="74">
        <f t="shared" si="143"/>
        <v>0</v>
      </c>
      <c r="BW49" s="74">
        <f t="shared" si="143"/>
        <v>0</v>
      </c>
      <c r="BX49" s="74">
        <f t="shared" si="143"/>
        <v>0</v>
      </c>
      <c r="BY49" s="74">
        <f t="shared" si="143"/>
        <v>67.061224489795919</v>
      </c>
      <c r="BZ49" s="74">
        <f t="shared" si="143"/>
        <v>0</v>
      </c>
      <c r="CA49" s="201"/>
      <c r="CB49" s="74">
        <f t="shared" ref="CB49:CH49" si="144">CB9*$E49</f>
        <v>0</v>
      </c>
      <c r="CC49" s="74">
        <f t="shared" si="144"/>
        <v>0</v>
      </c>
      <c r="CD49" s="74">
        <f t="shared" si="144"/>
        <v>0</v>
      </c>
      <c r="CE49" s="74">
        <f t="shared" si="144"/>
        <v>0</v>
      </c>
      <c r="CF49" s="74">
        <f t="shared" si="144"/>
        <v>0</v>
      </c>
      <c r="CG49" s="74">
        <f t="shared" si="144"/>
        <v>134.12244897959184</v>
      </c>
      <c r="CH49" s="74">
        <f t="shared" si="144"/>
        <v>0</v>
      </c>
      <c r="CI49" s="201"/>
      <c r="CJ49" s="74">
        <f t="shared" ref="CJ49:CP49" si="145">CJ9*$E49</f>
        <v>1140.0408163265306</v>
      </c>
      <c r="CK49" s="74">
        <f t="shared" si="145"/>
        <v>1005.9183673469388</v>
      </c>
      <c r="CL49" s="74">
        <f t="shared" si="145"/>
        <v>67.061224489795919</v>
      </c>
      <c r="CM49" s="74">
        <f t="shared" si="145"/>
        <v>0</v>
      </c>
      <c r="CN49" s="74">
        <f t="shared" si="145"/>
        <v>0</v>
      </c>
      <c r="CO49" s="74">
        <f t="shared" si="145"/>
        <v>1274.1632653061224</v>
      </c>
      <c r="CP49" s="74">
        <f t="shared" si="145"/>
        <v>0</v>
      </c>
      <c r="CQ49" s="201"/>
      <c r="CR49" s="74">
        <f t="shared" ref="CR49:CV49" si="146">CR9*$E49</f>
        <v>2280.0816326530612</v>
      </c>
      <c r="CS49" s="74">
        <f t="shared" si="146"/>
        <v>536.48979591836735</v>
      </c>
      <c r="CT49" s="74">
        <f t="shared" si="146"/>
        <v>201.18367346938774</v>
      </c>
      <c r="CU49" s="74">
        <f t="shared" si="146"/>
        <v>67.061224489795919</v>
      </c>
      <c r="CV49" s="74">
        <f t="shared" si="146"/>
        <v>268.24489795918367</v>
      </c>
      <c r="CW49" s="201"/>
      <c r="CX49" s="74">
        <f t="shared" ref="CX49:DD49" si="147">CX9*$E49</f>
        <v>1341.2244897959183</v>
      </c>
      <c r="CY49" s="74">
        <f t="shared" si="147"/>
        <v>2078.8979591836733</v>
      </c>
      <c r="CZ49" s="74">
        <f t="shared" si="147"/>
        <v>670.61224489795916</v>
      </c>
      <c r="DA49" s="74">
        <f t="shared" si="147"/>
        <v>603.55102040816325</v>
      </c>
      <c r="DB49" s="74">
        <f t="shared" si="147"/>
        <v>0</v>
      </c>
      <c r="DC49" s="74">
        <f t="shared" si="147"/>
        <v>938.857142857143</v>
      </c>
      <c r="DD49" s="74">
        <f t="shared" si="147"/>
        <v>134.12244897959184</v>
      </c>
      <c r="DE49" s="201"/>
      <c r="DF49" s="199">
        <f t="shared" ref="DF49:DJ49" si="148">DF9*$E49</f>
        <v>2347.1428571428573</v>
      </c>
      <c r="DG49" s="199">
        <f t="shared" si="148"/>
        <v>469.4285714285715</v>
      </c>
      <c r="DH49" s="199">
        <f t="shared" si="148"/>
        <v>1475.3469387755101</v>
      </c>
      <c r="DI49" s="199">
        <f t="shared" si="148"/>
        <v>737.67346938775506</v>
      </c>
      <c r="DJ49" s="199">
        <f t="shared" si="148"/>
        <v>938.857142857143</v>
      </c>
      <c r="DK49" s="201"/>
    </row>
    <row r="50" spans="1:179" ht="20.25" customHeight="1" x14ac:dyDescent="0.4">
      <c r="A50" s="29" t="s">
        <v>108</v>
      </c>
      <c r="B50" s="77"/>
      <c r="C50" s="146">
        <f>VLOOKUP($A50,Sample!$B$2:$F$29,4)</f>
        <v>0.10819096129131148</v>
      </c>
      <c r="D50" s="138">
        <f>VLOOKUP($A50,Sample!$B$2:$F$29,5)</f>
        <v>6.8194148204849994E-2</v>
      </c>
      <c r="E50" s="138">
        <f>VLOOKUP($A50,Sample!$B$2:$F$29,2)</f>
        <v>9176</v>
      </c>
      <c r="F50" s="160">
        <f>E50*$K10</f>
        <v>53027.621052631577</v>
      </c>
      <c r="G50" s="77"/>
      <c r="H50" s="171">
        <f t="shared" si="132"/>
        <v>0.10819096129131148</v>
      </c>
      <c r="I50" s="171">
        <f t="shared" si="132"/>
        <v>0.10589761873719356</v>
      </c>
      <c r="J50" s="30"/>
      <c r="K50" s="32">
        <v>5.7789473684210524</v>
      </c>
      <c r="L50" s="77"/>
      <c r="M50" s="74">
        <f t="shared" si="133"/>
        <v>9079.410526315789</v>
      </c>
      <c r="N50" s="74">
        <f t="shared" si="133"/>
        <v>6568.0842105263155</v>
      </c>
      <c r="O50" s="74">
        <f t="shared" si="133"/>
        <v>2028.378947368421</v>
      </c>
      <c r="P50" s="74">
        <f t="shared" si="133"/>
        <v>4539.7052631578945</v>
      </c>
      <c r="Q50" s="74">
        <f t="shared" si="133"/>
        <v>965.8947368421052</v>
      </c>
      <c r="R50" s="74">
        <f t="shared" si="133"/>
        <v>96.589473684210517</v>
      </c>
      <c r="S50" s="74">
        <f t="shared" si="133"/>
        <v>96.589473684210517</v>
      </c>
      <c r="T50" s="77"/>
      <c r="U50" s="74">
        <f t="shared" ref="U50:AA50" si="149">U10*$E50</f>
        <v>6181.7263157894731</v>
      </c>
      <c r="V50" s="74">
        <f t="shared" si="149"/>
        <v>0</v>
      </c>
      <c r="W50" s="74">
        <f t="shared" si="149"/>
        <v>0</v>
      </c>
      <c r="X50" s="74">
        <f t="shared" si="149"/>
        <v>289.7684210526316</v>
      </c>
      <c r="Y50" s="74">
        <f t="shared" si="149"/>
        <v>0</v>
      </c>
      <c r="Z50" s="74">
        <f t="shared" si="149"/>
        <v>0</v>
      </c>
      <c r="AA50" s="74">
        <f t="shared" si="149"/>
        <v>579.53684210526319</v>
      </c>
      <c r="AB50" s="201"/>
      <c r="AC50" s="74">
        <f t="shared" ref="AC50:AF50" si="150">AC10*$E50</f>
        <v>312.76591478696741</v>
      </c>
      <c r="AD50" s="74">
        <f t="shared" si="150"/>
        <v>2502.1273182957393</v>
      </c>
      <c r="AE50" s="74">
        <f t="shared" si="150"/>
        <v>3127.6591478696741</v>
      </c>
      <c r="AF50" s="74">
        <f t="shared" si="150"/>
        <v>625.53182957393483</v>
      </c>
      <c r="AG50" s="201"/>
      <c r="AH50" s="74">
        <f t="shared" ref="AH50:AJ50" si="151">AH10*$E50</f>
        <v>6411.7012531328319</v>
      </c>
      <c r="AI50" s="74">
        <f t="shared" si="151"/>
        <v>156.38295739348371</v>
      </c>
      <c r="AJ50" s="74">
        <f t="shared" si="151"/>
        <v>0</v>
      </c>
      <c r="AK50" s="201"/>
      <c r="AL50" s="74">
        <f t="shared" ref="AL50:AR50" si="152">AL10*$E50</f>
        <v>3766.9894736842107</v>
      </c>
      <c r="AM50" s="74">
        <f t="shared" si="152"/>
        <v>1835.1999999999998</v>
      </c>
      <c r="AN50" s="74">
        <f t="shared" si="152"/>
        <v>3766.9894736842107</v>
      </c>
      <c r="AO50" s="74">
        <f t="shared" si="152"/>
        <v>5795.3684210526317</v>
      </c>
      <c r="AP50" s="74">
        <f t="shared" si="152"/>
        <v>96.589473684210517</v>
      </c>
      <c r="AQ50" s="74">
        <f t="shared" si="152"/>
        <v>3090.8631578947366</v>
      </c>
      <c r="AR50" s="74">
        <f t="shared" si="152"/>
        <v>1835.1999999999998</v>
      </c>
      <c r="AS50" s="201"/>
      <c r="AT50" s="74">
        <f t="shared" ref="AT50:AW50" si="153">AT10*$E50</f>
        <v>2028.378947368421</v>
      </c>
      <c r="AU50" s="74">
        <f t="shared" si="153"/>
        <v>6085.136842105263</v>
      </c>
      <c r="AV50" s="74">
        <f t="shared" si="153"/>
        <v>965.8947368421052</v>
      </c>
      <c r="AW50" s="74">
        <f t="shared" si="153"/>
        <v>0</v>
      </c>
      <c r="AX50" s="201"/>
      <c r="AY50" s="74">
        <f t="shared" ref="AY50:BA50" si="154">AY10*$E50</f>
        <v>289.76842105263154</v>
      </c>
      <c r="AZ50" s="74">
        <f t="shared" si="154"/>
        <v>676.12631578947367</v>
      </c>
      <c r="BA50" s="74">
        <f t="shared" si="154"/>
        <v>8113.515789473684</v>
      </c>
      <c r="BB50" s="201"/>
      <c r="BC50" s="74">
        <f t="shared" ref="BC50:BI50" si="155">BC10*$E50</f>
        <v>1545.4315789473683</v>
      </c>
      <c r="BD50" s="74">
        <f t="shared" si="155"/>
        <v>0</v>
      </c>
      <c r="BE50" s="74">
        <f t="shared" si="155"/>
        <v>0</v>
      </c>
      <c r="BF50" s="74">
        <f t="shared" si="155"/>
        <v>0</v>
      </c>
      <c r="BG50" s="74">
        <f t="shared" si="155"/>
        <v>0</v>
      </c>
      <c r="BH50" s="74">
        <f t="shared" si="155"/>
        <v>96.589473684210517</v>
      </c>
      <c r="BI50" s="74">
        <f t="shared" si="155"/>
        <v>386.35789473684207</v>
      </c>
      <c r="BJ50" s="201"/>
      <c r="BK50" s="74">
        <f t="shared" ref="BK50:BN50" si="156">BK10*$E50</f>
        <v>2028.378947368421</v>
      </c>
      <c r="BL50" s="74">
        <f t="shared" si="156"/>
        <v>0</v>
      </c>
      <c r="BM50" s="74">
        <f t="shared" si="156"/>
        <v>0</v>
      </c>
      <c r="BN50" s="74">
        <f t="shared" si="156"/>
        <v>0</v>
      </c>
      <c r="BO50" s="201"/>
      <c r="BP50" s="74">
        <f t="shared" ref="BP50:BR50" si="157">BP10*$E50</f>
        <v>0</v>
      </c>
      <c r="BQ50" s="74">
        <f t="shared" si="157"/>
        <v>0</v>
      </c>
      <c r="BR50" s="74">
        <f t="shared" si="157"/>
        <v>2028.378947368421</v>
      </c>
      <c r="BS50" s="201"/>
      <c r="BT50" s="74">
        <f t="shared" ref="BT50:BZ50" si="158">BT10*$E50</f>
        <v>0</v>
      </c>
      <c r="BU50" s="74">
        <f t="shared" si="158"/>
        <v>0</v>
      </c>
      <c r="BV50" s="74">
        <f t="shared" si="158"/>
        <v>0</v>
      </c>
      <c r="BW50" s="74">
        <f t="shared" si="158"/>
        <v>0</v>
      </c>
      <c r="BX50" s="74">
        <f t="shared" si="158"/>
        <v>0</v>
      </c>
      <c r="BY50" s="74">
        <f t="shared" si="158"/>
        <v>96.589473684210517</v>
      </c>
      <c r="BZ50" s="74">
        <f t="shared" si="158"/>
        <v>0</v>
      </c>
      <c r="CA50" s="201"/>
      <c r="CB50" s="74">
        <f t="shared" ref="CB50:CH50" si="159">CB10*$E50</f>
        <v>0</v>
      </c>
      <c r="CC50" s="74">
        <f t="shared" si="159"/>
        <v>0</v>
      </c>
      <c r="CD50" s="74">
        <f t="shared" si="159"/>
        <v>0</v>
      </c>
      <c r="CE50" s="74">
        <f t="shared" si="159"/>
        <v>0</v>
      </c>
      <c r="CF50" s="74">
        <f t="shared" si="159"/>
        <v>0</v>
      </c>
      <c r="CG50" s="74">
        <f t="shared" si="159"/>
        <v>96.589473684210517</v>
      </c>
      <c r="CH50" s="74">
        <f t="shared" si="159"/>
        <v>0</v>
      </c>
      <c r="CI50" s="201"/>
      <c r="CJ50" s="74">
        <f t="shared" ref="CJ50:CP50" si="160">CJ10*$E50</f>
        <v>965.8947368421052</v>
      </c>
      <c r="CK50" s="74">
        <f t="shared" si="160"/>
        <v>386.35789473684207</v>
      </c>
      <c r="CL50" s="74">
        <f t="shared" si="160"/>
        <v>96.589473684210517</v>
      </c>
      <c r="CM50" s="74">
        <f t="shared" si="160"/>
        <v>482.9473684210526</v>
      </c>
      <c r="CN50" s="74">
        <f t="shared" si="160"/>
        <v>0</v>
      </c>
      <c r="CO50" s="74">
        <f t="shared" si="160"/>
        <v>869.30526315789473</v>
      </c>
      <c r="CP50" s="74">
        <f t="shared" si="160"/>
        <v>0</v>
      </c>
      <c r="CQ50" s="201"/>
      <c r="CR50" s="74">
        <f t="shared" ref="CR50:CV50" si="161">CR10*$E50</f>
        <v>869.30526315789473</v>
      </c>
      <c r="CS50" s="74">
        <f t="shared" si="161"/>
        <v>0</v>
      </c>
      <c r="CT50" s="74">
        <f t="shared" si="161"/>
        <v>0</v>
      </c>
      <c r="CU50" s="74">
        <f t="shared" si="161"/>
        <v>193.17894736842103</v>
      </c>
      <c r="CV50" s="74">
        <f t="shared" si="161"/>
        <v>579.53684210526308</v>
      </c>
      <c r="CW50" s="201"/>
      <c r="CX50" s="74">
        <f t="shared" ref="CX50:DD50" si="162">CX10*$E50</f>
        <v>3284.0421052631577</v>
      </c>
      <c r="CY50" s="74">
        <f t="shared" si="162"/>
        <v>1255.663157894737</v>
      </c>
      <c r="CZ50" s="74">
        <f t="shared" si="162"/>
        <v>965.8947368421052</v>
      </c>
      <c r="DA50" s="74">
        <f t="shared" si="162"/>
        <v>1062.4842105263158</v>
      </c>
      <c r="DB50" s="74">
        <f t="shared" si="162"/>
        <v>0</v>
      </c>
      <c r="DC50" s="74">
        <f t="shared" si="162"/>
        <v>1448.8421052631579</v>
      </c>
      <c r="DD50" s="74">
        <f t="shared" si="162"/>
        <v>579.53684210526308</v>
      </c>
      <c r="DE50" s="201"/>
      <c r="DF50" s="199">
        <f t="shared" ref="DF50:DJ50" si="163">DF10*$E50</f>
        <v>2221.5578947368417</v>
      </c>
      <c r="DG50" s="199">
        <f t="shared" si="163"/>
        <v>2318.1473684210523</v>
      </c>
      <c r="DH50" s="199">
        <f t="shared" si="163"/>
        <v>1448.8421052631579</v>
      </c>
      <c r="DI50" s="199">
        <f t="shared" si="163"/>
        <v>1062.4842105263158</v>
      </c>
      <c r="DJ50" s="199">
        <f t="shared" si="163"/>
        <v>1062.4842105263158</v>
      </c>
      <c r="DK50" s="201"/>
    </row>
    <row r="51" spans="1:179" s="22" customFormat="1" ht="7.5" customHeight="1" x14ac:dyDescent="0.4">
      <c r="A51" s="37"/>
      <c r="B51" s="77"/>
      <c r="C51" s="149"/>
      <c r="D51" s="139"/>
      <c r="E51" s="139"/>
      <c r="F51" s="161"/>
      <c r="G51" s="77"/>
      <c r="H51" s="39"/>
      <c r="I51" s="39"/>
      <c r="J51" s="38"/>
      <c r="K51" s="40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201"/>
      <c r="AC51" s="77"/>
      <c r="AD51" s="77"/>
      <c r="AE51" s="77"/>
      <c r="AF51" s="77"/>
      <c r="AG51" s="201"/>
      <c r="AH51" s="77"/>
      <c r="AI51" s="77"/>
      <c r="AJ51" s="77"/>
      <c r="AK51" s="201"/>
      <c r="AL51" s="77"/>
      <c r="AM51" s="77"/>
      <c r="AN51" s="77"/>
      <c r="AO51" s="77"/>
      <c r="AP51" s="77"/>
      <c r="AQ51" s="77"/>
      <c r="AR51" s="77"/>
      <c r="AS51" s="201"/>
      <c r="AT51" s="77"/>
      <c r="AU51" s="77"/>
      <c r="AV51" s="77"/>
      <c r="AW51" s="77"/>
      <c r="AX51" s="201"/>
      <c r="AY51" s="77"/>
      <c r="AZ51" s="77"/>
      <c r="BA51" s="77"/>
      <c r="BB51" s="201"/>
      <c r="BC51" s="77"/>
      <c r="BD51" s="77"/>
      <c r="BE51" s="77"/>
      <c r="BF51" s="77"/>
      <c r="BG51" s="77"/>
      <c r="BH51" s="77"/>
      <c r="BI51" s="77"/>
      <c r="BJ51" s="201"/>
      <c r="BK51" s="77"/>
      <c r="BL51" s="77"/>
      <c r="BM51" s="77"/>
      <c r="BN51" s="77"/>
      <c r="BO51" s="201"/>
      <c r="BP51" s="77"/>
      <c r="BQ51" s="77"/>
      <c r="BR51" s="77"/>
      <c r="BS51" s="201"/>
      <c r="BT51" s="77"/>
      <c r="BU51" s="77"/>
      <c r="BV51" s="77"/>
      <c r="BW51" s="77"/>
      <c r="BX51" s="77"/>
      <c r="BY51" s="77"/>
      <c r="BZ51" s="77"/>
      <c r="CA51" s="201"/>
      <c r="CB51" s="77"/>
      <c r="CC51" s="77"/>
      <c r="CD51" s="77"/>
      <c r="CE51" s="77"/>
      <c r="CF51" s="77"/>
      <c r="CG51" s="77"/>
      <c r="CH51" s="77"/>
      <c r="CI51" s="201"/>
      <c r="CJ51" s="77"/>
      <c r="CK51" s="77"/>
      <c r="CL51" s="77"/>
      <c r="CM51" s="77"/>
      <c r="CN51" s="77"/>
      <c r="CO51" s="77"/>
      <c r="CP51" s="77"/>
      <c r="CQ51" s="201"/>
      <c r="CR51" s="77"/>
      <c r="CS51" s="77"/>
      <c r="CT51" s="77"/>
      <c r="CU51" s="77"/>
      <c r="CV51" s="77"/>
      <c r="CW51" s="201"/>
      <c r="CX51" s="77"/>
      <c r="CY51" s="77"/>
      <c r="CZ51" s="77"/>
      <c r="DA51" s="77"/>
      <c r="DB51" s="77"/>
      <c r="DC51" s="77"/>
      <c r="DD51" s="77"/>
      <c r="DE51" s="201"/>
      <c r="DF51" s="201"/>
      <c r="DG51" s="201"/>
      <c r="DH51" s="201"/>
      <c r="DI51" s="201"/>
      <c r="DJ51" s="201"/>
      <c r="DK51" s="201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</row>
    <row r="52" spans="1:179" ht="20.25" customHeight="1" x14ac:dyDescent="0.4">
      <c r="A52" s="29" t="s">
        <v>459</v>
      </c>
      <c r="B52" s="77"/>
      <c r="C52" s="147">
        <f>VLOOKUP($A52,Sample!$B$2:$F$29,4)</f>
        <v>0.59415092246829593</v>
      </c>
      <c r="D52" s="138">
        <f>VLOOKUP($A52,Sample!$B$2:$F$29,5)</f>
        <v>0.11942894089493672</v>
      </c>
      <c r="E52" s="138">
        <f>VLOOKUP($A52,Sample!$B$2:$F$29,2)</f>
        <v>16070</v>
      </c>
      <c r="F52" s="160">
        <f>E52*$K12</f>
        <v>71980.208333333343</v>
      </c>
      <c r="G52" s="77"/>
      <c r="H52" s="31">
        <f>E52/SUM(E$12:E$15)</f>
        <v>0.59415092246829593</v>
      </c>
      <c r="I52" s="31">
        <f>F52/SUM(F$12:F$15)</f>
        <v>0.55823537871297779</v>
      </c>
      <c r="J52" s="30"/>
      <c r="K52" s="32">
        <v>4.479166666666667</v>
      </c>
      <c r="L52" s="77"/>
      <c r="M52" s="74">
        <f t="shared" ref="M52:S54" si="164">M12*$E52</f>
        <v>11717.708333333332</v>
      </c>
      <c r="N52" s="74">
        <f t="shared" si="164"/>
        <v>11885.104166666668</v>
      </c>
      <c r="O52" s="74">
        <f t="shared" si="164"/>
        <v>4687.0833333333339</v>
      </c>
      <c r="P52" s="74">
        <f t="shared" si="164"/>
        <v>2008.75</v>
      </c>
      <c r="Q52" s="74">
        <f t="shared" si="164"/>
        <v>167.39583333333331</v>
      </c>
      <c r="R52" s="74">
        <f t="shared" si="164"/>
        <v>334.79166666666663</v>
      </c>
      <c r="S52" s="74">
        <f t="shared" si="164"/>
        <v>0</v>
      </c>
      <c r="T52" s="77"/>
      <c r="U52" s="74">
        <f t="shared" ref="U52:AA52" si="165">U12*$E52</f>
        <v>8871.9791666666679</v>
      </c>
      <c r="V52" s="74">
        <f t="shared" si="165"/>
        <v>502.1875</v>
      </c>
      <c r="W52" s="74">
        <f t="shared" si="165"/>
        <v>167.39583333333334</v>
      </c>
      <c r="X52" s="74">
        <f t="shared" si="165"/>
        <v>0</v>
      </c>
      <c r="Y52" s="74">
        <f t="shared" si="165"/>
        <v>0</v>
      </c>
      <c r="Z52" s="74">
        <f t="shared" si="165"/>
        <v>502.1875</v>
      </c>
      <c r="AA52" s="74">
        <f t="shared" si="165"/>
        <v>2845.729166666667</v>
      </c>
      <c r="AB52" s="201"/>
      <c r="AC52" s="74">
        <f t="shared" ref="AC52:AF52" si="166">AC12*$E52</f>
        <v>2971.276041666667</v>
      </c>
      <c r="AD52" s="74">
        <f t="shared" si="166"/>
        <v>3466.4887152777783</v>
      </c>
      <c r="AE52" s="74">
        <f t="shared" si="166"/>
        <v>2971.276041666667</v>
      </c>
      <c r="AF52" s="74">
        <f t="shared" si="166"/>
        <v>2476.0633680555561</v>
      </c>
      <c r="AG52" s="201"/>
      <c r="AH52" s="74">
        <f t="shared" ref="AH52:AJ52" si="167">AH12*$E52</f>
        <v>9904.2534722222244</v>
      </c>
      <c r="AI52" s="74">
        <f t="shared" si="167"/>
        <v>990.42534722222229</v>
      </c>
      <c r="AJ52" s="74">
        <f t="shared" si="167"/>
        <v>990.42534722222229</v>
      </c>
      <c r="AK52" s="201"/>
      <c r="AL52" s="74">
        <f t="shared" ref="AL52:AR52" si="168">AL12*$E52</f>
        <v>836.97916666666663</v>
      </c>
      <c r="AM52" s="74">
        <f t="shared" si="168"/>
        <v>4184.8958333333339</v>
      </c>
      <c r="AN52" s="74">
        <f t="shared" si="168"/>
        <v>3682.708333333333</v>
      </c>
      <c r="AO52" s="74">
        <f t="shared" si="168"/>
        <v>5691.458333333333</v>
      </c>
      <c r="AP52" s="74">
        <f t="shared" si="168"/>
        <v>167.39583333333331</v>
      </c>
      <c r="AQ52" s="74">
        <f t="shared" si="168"/>
        <v>2510.9374999999995</v>
      </c>
      <c r="AR52" s="74">
        <f t="shared" si="168"/>
        <v>2678.333333333333</v>
      </c>
      <c r="AS52" s="201"/>
      <c r="AT52" s="74">
        <f t="shared" ref="AT52:AW52" si="169">AT12*$E52</f>
        <v>5189.270833333333</v>
      </c>
      <c r="AU52" s="74">
        <f t="shared" si="169"/>
        <v>4184.8958333333339</v>
      </c>
      <c r="AV52" s="74">
        <f t="shared" si="169"/>
        <v>2008.75</v>
      </c>
      <c r="AW52" s="74">
        <f t="shared" si="169"/>
        <v>334.79166666666663</v>
      </c>
      <c r="AX52" s="201"/>
      <c r="AY52" s="74">
        <f t="shared" ref="AY52:BA52" si="170">AY12*$E52</f>
        <v>3515.3124999999995</v>
      </c>
      <c r="AZ52" s="74">
        <f t="shared" si="170"/>
        <v>2343.541666666667</v>
      </c>
      <c r="BA52" s="74">
        <f t="shared" si="170"/>
        <v>5858.8541666666661</v>
      </c>
      <c r="BB52" s="201"/>
      <c r="BC52" s="74">
        <f t="shared" ref="BC52:BI52" si="171">BC12*$E52</f>
        <v>1004.375</v>
      </c>
      <c r="BD52" s="74">
        <f t="shared" si="171"/>
        <v>334.79166666666663</v>
      </c>
      <c r="BE52" s="74">
        <f t="shared" si="171"/>
        <v>167.39583333333331</v>
      </c>
      <c r="BF52" s="74">
        <f t="shared" si="171"/>
        <v>1841.3541666666667</v>
      </c>
      <c r="BG52" s="74">
        <f t="shared" si="171"/>
        <v>334.79166666666663</v>
      </c>
      <c r="BH52" s="74">
        <f t="shared" si="171"/>
        <v>1004.375</v>
      </c>
      <c r="BI52" s="74">
        <f t="shared" si="171"/>
        <v>1004.375</v>
      </c>
      <c r="BJ52" s="201"/>
      <c r="BK52" s="74">
        <f t="shared" ref="BK52:BN52" si="172">BK12*$E52</f>
        <v>2343.541666666667</v>
      </c>
      <c r="BL52" s="74">
        <f t="shared" si="172"/>
        <v>1339.1666666666665</v>
      </c>
      <c r="BM52" s="74">
        <f t="shared" si="172"/>
        <v>836.97916666666674</v>
      </c>
      <c r="BN52" s="74">
        <f t="shared" si="172"/>
        <v>167.39583333333331</v>
      </c>
      <c r="BO52" s="201"/>
      <c r="BP52" s="74">
        <f t="shared" ref="BP52:BR52" si="173">BP12*$E52</f>
        <v>0</v>
      </c>
      <c r="BQ52" s="74">
        <f t="shared" si="173"/>
        <v>167.39583333333331</v>
      </c>
      <c r="BR52" s="74">
        <f t="shared" si="173"/>
        <v>4519.6875</v>
      </c>
      <c r="BS52" s="201"/>
      <c r="BT52" s="74">
        <f t="shared" ref="BT52:BZ52" si="174">BT12*$E52</f>
        <v>0</v>
      </c>
      <c r="BU52" s="74">
        <f t="shared" si="174"/>
        <v>0</v>
      </c>
      <c r="BV52" s="74">
        <f t="shared" si="174"/>
        <v>0</v>
      </c>
      <c r="BW52" s="74">
        <f t="shared" si="174"/>
        <v>167.39583333333331</v>
      </c>
      <c r="BX52" s="74">
        <f t="shared" si="174"/>
        <v>0</v>
      </c>
      <c r="BY52" s="74">
        <f t="shared" si="174"/>
        <v>0</v>
      </c>
      <c r="BZ52" s="74">
        <f t="shared" si="174"/>
        <v>167.39583333333331</v>
      </c>
      <c r="CA52" s="201"/>
      <c r="CB52" s="74">
        <f t="shared" ref="CB52:CH52" si="175">CB12*$E52</f>
        <v>0</v>
      </c>
      <c r="CC52" s="74">
        <f t="shared" si="175"/>
        <v>0</v>
      </c>
      <c r="CD52" s="74">
        <f t="shared" si="175"/>
        <v>0</v>
      </c>
      <c r="CE52" s="74">
        <f t="shared" si="175"/>
        <v>0</v>
      </c>
      <c r="CF52" s="74">
        <f t="shared" si="175"/>
        <v>0</v>
      </c>
      <c r="CG52" s="74">
        <f t="shared" si="175"/>
        <v>0</v>
      </c>
      <c r="CH52" s="74">
        <f t="shared" si="175"/>
        <v>0</v>
      </c>
      <c r="CI52" s="201"/>
      <c r="CJ52" s="74">
        <f t="shared" ref="CJ52:CP52" si="176">CJ12*$E52</f>
        <v>0</v>
      </c>
      <c r="CK52" s="74">
        <f t="shared" si="176"/>
        <v>0</v>
      </c>
      <c r="CL52" s="74">
        <f t="shared" si="176"/>
        <v>0</v>
      </c>
      <c r="CM52" s="74">
        <f t="shared" si="176"/>
        <v>0</v>
      </c>
      <c r="CN52" s="74">
        <f t="shared" si="176"/>
        <v>0</v>
      </c>
      <c r="CO52" s="74">
        <f t="shared" si="176"/>
        <v>0</v>
      </c>
      <c r="CP52" s="74">
        <f t="shared" si="176"/>
        <v>167.39583333333331</v>
      </c>
      <c r="CQ52" s="201"/>
      <c r="CR52" s="74">
        <f t="shared" ref="CR52:CV52" si="177">CR12*$E52</f>
        <v>0</v>
      </c>
      <c r="CS52" s="74">
        <f t="shared" si="177"/>
        <v>0</v>
      </c>
      <c r="CT52" s="74">
        <f t="shared" si="177"/>
        <v>0</v>
      </c>
      <c r="CU52" s="74">
        <f t="shared" si="177"/>
        <v>167.39583333333331</v>
      </c>
      <c r="CV52" s="74">
        <f t="shared" si="177"/>
        <v>0</v>
      </c>
      <c r="CW52" s="201"/>
      <c r="CX52" s="74">
        <f t="shared" ref="CX52:DD52" si="178">CX12*$E52</f>
        <v>0</v>
      </c>
      <c r="CY52" s="74">
        <f t="shared" si="178"/>
        <v>0</v>
      </c>
      <c r="CZ52" s="74">
        <f t="shared" si="178"/>
        <v>547.84090909090901</v>
      </c>
      <c r="DA52" s="74">
        <f t="shared" si="178"/>
        <v>182.61363636363637</v>
      </c>
      <c r="DB52" s="74">
        <f t="shared" si="178"/>
        <v>0</v>
      </c>
      <c r="DC52" s="74">
        <f t="shared" si="178"/>
        <v>182.61363636363637</v>
      </c>
      <c r="DD52" s="74">
        <f t="shared" si="178"/>
        <v>1095.681818181818</v>
      </c>
      <c r="DE52" s="201"/>
      <c r="DF52" s="199">
        <f t="shared" ref="DF52:DJ52" si="179">DF12*$E52</f>
        <v>547.84090909090901</v>
      </c>
      <c r="DG52" s="199">
        <f t="shared" si="179"/>
        <v>1278.2954545454545</v>
      </c>
      <c r="DH52" s="199">
        <f t="shared" si="179"/>
        <v>1643.5227272727275</v>
      </c>
      <c r="DI52" s="199">
        <f t="shared" si="179"/>
        <v>913.06818181818176</v>
      </c>
      <c r="DJ52" s="199">
        <f t="shared" si="179"/>
        <v>913.06818181818176</v>
      </c>
      <c r="DK52" s="201"/>
    </row>
    <row r="53" spans="1:179" ht="20.25" customHeight="1" x14ac:dyDescent="0.4">
      <c r="A53" s="29" t="s">
        <v>460</v>
      </c>
      <c r="B53" s="77"/>
      <c r="C53" s="147">
        <f>VLOOKUP($A53,Sample!$B$2:$F$29,4)</f>
        <v>0.27322808444559471</v>
      </c>
      <c r="D53" s="138">
        <f>VLOOKUP($A53,Sample!$B$2:$F$29,5)</f>
        <v>5.4920962863321862E-2</v>
      </c>
      <c r="E53" s="138">
        <f>VLOOKUP($A53,Sample!$B$2:$F$29,2)</f>
        <v>7390</v>
      </c>
      <c r="F53" s="160">
        <f>E53*$K13</f>
        <v>38835.204081632648</v>
      </c>
      <c r="G53" s="77"/>
      <c r="H53" s="31">
        <f t="shared" ref="H53:I55" si="180">E53/SUM(E$12:E$15)</f>
        <v>0.27322808444559471</v>
      </c>
      <c r="I53" s="31">
        <f t="shared" si="180"/>
        <v>0.30118258004355564</v>
      </c>
      <c r="J53" s="30"/>
      <c r="K53" s="32">
        <v>5.2551020408163263</v>
      </c>
      <c r="L53" s="77"/>
      <c r="M53" s="74">
        <f t="shared" si="164"/>
        <v>6711.3265306122448</v>
      </c>
      <c r="N53" s="74">
        <f t="shared" si="164"/>
        <v>5655.6122448979586</v>
      </c>
      <c r="O53" s="74">
        <f t="shared" si="164"/>
        <v>0</v>
      </c>
      <c r="P53" s="74">
        <f t="shared" si="164"/>
        <v>226.22448979591837</v>
      </c>
      <c r="Q53" s="74">
        <f t="shared" si="164"/>
        <v>75.408163265306115</v>
      </c>
      <c r="R53" s="74">
        <f t="shared" si="164"/>
        <v>0</v>
      </c>
      <c r="S53" s="74">
        <f t="shared" si="164"/>
        <v>75.408163265306115</v>
      </c>
      <c r="T53" s="77"/>
      <c r="U53" s="74">
        <f t="shared" ref="U53:AA53" si="181">U13*$E53</f>
        <v>5127.7551020408155</v>
      </c>
      <c r="V53" s="74">
        <f t="shared" si="181"/>
        <v>226.22448979591837</v>
      </c>
      <c r="W53" s="74">
        <f t="shared" si="181"/>
        <v>150.81632653061226</v>
      </c>
      <c r="X53" s="74">
        <f t="shared" si="181"/>
        <v>150.81632653061226</v>
      </c>
      <c r="Y53" s="74">
        <f t="shared" si="181"/>
        <v>0</v>
      </c>
      <c r="Z53" s="74">
        <f t="shared" si="181"/>
        <v>0</v>
      </c>
      <c r="AA53" s="74">
        <f t="shared" si="181"/>
        <v>0</v>
      </c>
      <c r="AB53" s="201"/>
      <c r="AC53" s="74">
        <f t="shared" ref="AC53:AF53" si="182">AC13*$E53</f>
        <v>892.99140708915138</v>
      </c>
      <c r="AD53" s="74">
        <f t="shared" si="182"/>
        <v>595.32760472610096</v>
      </c>
      <c r="AE53" s="74">
        <f t="shared" si="182"/>
        <v>3571.9656283566055</v>
      </c>
      <c r="AF53" s="74">
        <f t="shared" si="182"/>
        <v>595.32760472610096</v>
      </c>
      <c r="AG53" s="201"/>
      <c r="AH53" s="74">
        <f t="shared" ref="AH53:AJ53" si="183">AH13*$E53</f>
        <v>5506.7803437164339</v>
      </c>
      <c r="AI53" s="74">
        <f t="shared" si="183"/>
        <v>148.83190118152524</v>
      </c>
      <c r="AJ53" s="74">
        <f t="shared" si="183"/>
        <v>0</v>
      </c>
      <c r="AK53" s="201"/>
      <c r="AL53" s="74">
        <f t="shared" ref="AL53:AR53" si="184">AL13*$E53</f>
        <v>1885.204081632653</v>
      </c>
      <c r="AM53" s="74">
        <f t="shared" si="184"/>
        <v>754.08163265306121</v>
      </c>
      <c r="AN53" s="74">
        <f t="shared" si="184"/>
        <v>1055.7142857142856</v>
      </c>
      <c r="AO53" s="74">
        <f t="shared" si="184"/>
        <v>3619.591836734694</v>
      </c>
      <c r="AP53" s="74">
        <f t="shared" si="184"/>
        <v>150.81632653061223</v>
      </c>
      <c r="AQ53" s="74">
        <f t="shared" si="184"/>
        <v>75.408163265306115</v>
      </c>
      <c r="AR53" s="74">
        <f t="shared" si="184"/>
        <v>980.30612244897964</v>
      </c>
      <c r="AS53" s="201"/>
      <c r="AT53" s="74">
        <f t="shared" ref="AT53:AW53" si="185">AT13*$E53</f>
        <v>1734.387755102041</v>
      </c>
      <c r="AU53" s="74">
        <f t="shared" si="185"/>
        <v>3242.5510204081634</v>
      </c>
      <c r="AV53" s="74">
        <f t="shared" si="185"/>
        <v>1432.7551020408164</v>
      </c>
      <c r="AW53" s="74">
        <f t="shared" si="185"/>
        <v>301.63265306122446</v>
      </c>
      <c r="AX53" s="201"/>
      <c r="AY53" s="74">
        <f t="shared" ref="AY53:BA53" si="186">AY13*$E53</f>
        <v>2036.0204081632655</v>
      </c>
      <c r="AZ53" s="74">
        <f t="shared" si="186"/>
        <v>1658.9795918367347</v>
      </c>
      <c r="BA53" s="74">
        <f t="shared" si="186"/>
        <v>3016.3265306122448</v>
      </c>
      <c r="BB53" s="201"/>
      <c r="BC53" s="74">
        <f t="shared" ref="BC53:BI53" si="187">BC13*$E53</f>
        <v>0</v>
      </c>
      <c r="BD53" s="74">
        <f t="shared" si="187"/>
        <v>0</v>
      </c>
      <c r="BE53" s="74">
        <f t="shared" si="187"/>
        <v>0</v>
      </c>
      <c r="BF53" s="74">
        <f t="shared" si="187"/>
        <v>0</v>
      </c>
      <c r="BG53" s="74">
        <f t="shared" si="187"/>
        <v>0</v>
      </c>
      <c r="BH53" s="74">
        <f t="shared" si="187"/>
        <v>0</v>
      </c>
      <c r="BI53" s="74">
        <f t="shared" si="187"/>
        <v>0</v>
      </c>
      <c r="BJ53" s="201"/>
      <c r="BK53" s="74">
        <f t="shared" ref="BK53:BN53" si="188">BK13*$E53</f>
        <v>0</v>
      </c>
      <c r="BL53" s="74">
        <f t="shared" si="188"/>
        <v>0</v>
      </c>
      <c r="BM53" s="74">
        <f t="shared" si="188"/>
        <v>0</v>
      </c>
      <c r="BN53" s="74">
        <f t="shared" si="188"/>
        <v>0</v>
      </c>
      <c r="BO53" s="201"/>
      <c r="BP53" s="74">
        <f t="shared" ref="BP53:BR53" si="189">BP13*$E53</f>
        <v>0</v>
      </c>
      <c r="BQ53" s="74">
        <f t="shared" si="189"/>
        <v>0</v>
      </c>
      <c r="BR53" s="74">
        <f t="shared" si="189"/>
        <v>0</v>
      </c>
      <c r="BS53" s="201"/>
      <c r="BT53" s="74">
        <f t="shared" ref="BT53:BZ53" si="190">BT13*$E53</f>
        <v>0</v>
      </c>
      <c r="BU53" s="74">
        <f t="shared" si="190"/>
        <v>0</v>
      </c>
      <c r="BV53" s="74">
        <f t="shared" si="190"/>
        <v>0</v>
      </c>
      <c r="BW53" s="74">
        <f t="shared" si="190"/>
        <v>0</v>
      </c>
      <c r="BX53" s="74">
        <f t="shared" si="190"/>
        <v>0</v>
      </c>
      <c r="BY53" s="74">
        <f t="shared" si="190"/>
        <v>0</v>
      </c>
      <c r="BZ53" s="74">
        <f t="shared" si="190"/>
        <v>0</v>
      </c>
      <c r="CA53" s="201"/>
      <c r="CB53" s="74">
        <f t="shared" ref="CB53:CH53" si="191">CB13*$E53</f>
        <v>0</v>
      </c>
      <c r="CC53" s="74">
        <f t="shared" si="191"/>
        <v>0</v>
      </c>
      <c r="CD53" s="74">
        <f t="shared" si="191"/>
        <v>0</v>
      </c>
      <c r="CE53" s="74">
        <f t="shared" si="191"/>
        <v>0</v>
      </c>
      <c r="CF53" s="74">
        <f t="shared" si="191"/>
        <v>0</v>
      </c>
      <c r="CG53" s="74">
        <f t="shared" si="191"/>
        <v>0</v>
      </c>
      <c r="CH53" s="74">
        <f t="shared" si="191"/>
        <v>75.408163265306115</v>
      </c>
      <c r="CI53" s="201"/>
      <c r="CJ53" s="74">
        <f t="shared" ref="CJ53:CP53" si="192">CJ13*$E53</f>
        <v>0</v>
      </c>
      <c r="CK53" s="74">
        <f t="shared" si="192"/>
        <v>0</v>
      </c>
      <c r="CL53" s="74">
        <f t="shared" si="192"/>
        <v>0</v>
      </c>
      <c r="CM53" s="74">
        <f t="shared" si="192"/>
        <v>0</v>
      </c>
      <c r="CN53" s="74">
        <f t="shared" si="192"/>
        <v>0</v>
      </c>
      <c r="CO53" s="74">
        <f t="shared" si="192"/>
        <v>0</v>
      </c>
      <c r="CP53" s="74">
        <f t="shared" si="192"/>
        <v>75.408163265306115</v>
      </c>
      <c r="CQ53" s="201"/>
      <c r="CR53" s="74">
        <f t="shared" ref="CR53:CV53" si="193">CR13*$E53</f>
        <v>75.408163265306115</v>
      </c>
      <c r="CS53" s="74">
        <f t="shared" si="193"/>
        <v>0</v>
      </c>
      <c r="CT53" s="74">
        <f t="shared" si="193"/>
        <v>0</v>
      </c>
      <c r="CU53" s="74">
        <f t="shared" si="193"/>
        <v>0</v>
      </c>
      <c r="CV53" s="74">
        <f t="shared" si="193"/>
        <v>0</v>
      </c>
      <c r="CW53" s="201"/>
      <c r="CX53" s="74">
        <f t="shared" ref="CX53:DD53" si="194">CX13*$E53</f>
        <v>0</v>
      </c>
      <c r="CY53" s="74">
        <f t="shared" si="194"/>
        <v>0</v>
      </c>
      <c r="CZ53" s="74">
        <f t="shared" si="194"/>
        <v>150.81632653061223</v>
      </c>
      <c r="DA53" s="74">
        <f t="shared" si="194"/>
        <v>0</v>
      </c>
      <c r="DB53" s="74">
        <f t="shared" si="194"/>
        <v>0</v>
      </c>
      <c r="DC53" s="74">
        <f t="shared" si="194"/>
        <v>0</v>
      </c>
      <c r="DD53" s="74">
        <f t="shared" si="194"/>
        <v>75.408163265306115</v>
      </c>
      <c r="DE53" s="201"/>
      <c r="DF53" s="199">
        <f t="shared" ref="DF53:DJ53" si="195">DF13*$E53</f>
        <v>75.408163265306115</v>
      </c>
      <c r="DG53" s="199">
        <f t="shared" si="195"/>
        <v>150.81632653061223</v>
      </c>
      <c r="DH53" s="199">
        <f t="shared" si="195"/>
        <v>150.81632653061223</v>
      </c>
      <c r="DI53" s="199">
        <f t="shared" si="195"/>
        <v>0</v>
      </c>
      <c r="DJ53" s="199">
        <f t="shared" si="195"/>
        <v>75.408163265306115</v>
      </c>
      <c r="DK53" s="201"/>
    </row>
    <row r="54" spans="1:179" ht="20.25" customHeight="1" x14ac:dyDescent="0.4">
      <c r="A54" s="29" t="s">
        <v>461</v>
      </c>
      <c r="B54" s="77"/>
      <c r="C54" s="147">
        <f>VLOOKUP($A54,Sample!$B$2:$F$29,4)</f>
        <v>8.5776611084408622E-2</v>
      </c>
      <c r="D54" s="138">
        <f>VLOOKUP($A54,Sample!$B$2:$F$29,5)</f>
        <v>1.7241763713519178E-2</v>
      </c>
      <c r="E54" s="138">
        <f>VLOOKUP($A54,Sample!$B$2:$F$29,2)</f>
        <v>2320</v>
      </c>
      <c r="F54" s="160">
        <f>E54*$K14</f>
        <v>11450.322580645161</v>
      </c>
      <c r="G54" s="77"/>
      <c r="H54" s="31">
        <f t="shared" si="180"/>
        <v>8.5776611084408622E-2</v>
      </c>
      <c r="I54" s="31">
        <f t="shared" si="180"/>
        <v>8.8801843037069256E-2</v>
      </c>
      <c r="J54" s="30"/>
      <c r="K54" s="32">
        <v>4.935483870967742</v>
      </c>
      <c r="L54" s="77"/>
      <c r="M54" s="74">
        <f t="shared" si="164"/>
        <v>2145.3763440860216</v>
      </c>
      <c r="N54" s="74">
        <f t="shared" si="164"/>
        <v>1496.7741935483871</v>
      </c>
      <c r="O54" s="74">
        <f t="shared" si="164"/>
        <v>0</v>
      </c>
      <c r="P54" s="74">
        <f t="shared" si="164"/>
        <v>424.08602150537638</v>
      </c>
      <c r="Q54" s="74">
        <f t="shared" si="164"/>
        <v>0</v>
      </c>
      <c r="R54" s="74">
        <f t="shared" si="164"/>
        <v>0</v>
      </c>
      <c r="S54" s="74">
        <f t="shared" si="164"/>
        <v>24.946236559139788</v>
      </c>
      <c r="T54" s="77"/>
      <c r="U54" s="74">
        <f t="shared" ref="U54:AA54" si="196">U14*$E54</f>
        <v>1471.8279569892472</v>
      </c>
      <c r="V54" s="74">
        <f t="shared" si="196"/>
        <v>24.946236559139784</v>
      </c>
      <c r="W54" s="74">
        <f t="shared" si="196"/>
        <v>0</v>
      </c>
      <c r="X54" s="74">
        <f t="shared" si="196"/>
        <v>0</v>
      </c>
      <c r="Y54" s="74">
        <f t="shared" si="196"/>
        <v>0</v>
      </c>
      <c r="Z54" s="74">
        <f t="shared" si="196"/>
        <v>24.946236559139784</v>
      </c>
      <c r="AA54" s="74">
        <f t="shared" si="196"/>
        <v>0</v>
      </c>
      <c r="AB54" s="201"/>
      <c r="AC54" s="74">
        <f t="shared" ref="AC54:AF54" si="197">AC14*$E54</f>
        <v>255.54681353265147</v>
      </c>
      <c r="AD54" s="74">
        <f t="shared" si="197"/>
        <v>219.04012588512981</v>
      </c>
      <c r="AE54" s="74">
        <f t="shared" si="197"/>
        <v>839.65381589299773</v>
      </c>
      <c r="AF54" s="74">
        <f t="shared" si="197"/>
        <v>182.53343823760818</v>
      </c>
      <c r="AG54" s="201"/>
      <c r="AH54" s="74">
        <f t="shared" ref="AH54:AJ54" si="198">AH14*$E54</f>
        <v>1460.2675059008654</v>
      </c>
      <c r="AI54" s="74">
        <f t="shared" si="198"/>
        <v>36.506687647521638</v>
      </c>
      <c r="AJ54" s="74">
        <f t="shared" si="198"/>
        <v>0</v>
      </c>
      <c r="AK54" s="201"/>
      <c r="AL54" s="74">
        <f t="shared" ref="AL54:AR54" si="199">AL14*$E54</f>
        <v>349.24731182795699</v>
      </c>
      <c r="AM54" s="74">
        <f t="shared" si="199"/>
        <v>0</v>
      </c>
      <c r="AN54" s="74">
        <f t="shared" si="199"/>
        <v>149.67741935483872</v>
      </c>
      <c r="AO54" s="74">
        <f t="shared" si="199"/>
        <v>1821.0752688172042</v>
      </c>
      <c r="AP54" s="74">
        <f t="shared" si="199"/>
        <v>0</v>
      </c>
      <c r="AQ54" s="74">
        <f t="shared" si="199"/>
        <v>99.784946236559136</v>
      </c>
      <c r="AR54" s="74">
        <f t="shared" si="199"/>
        <v>249.46236559139783</v>
      </c>
      <c r="AS54" s="201"/>
      <c r="AT54" s="74">
        <f t="shared" ref="AT54:AW54" si="200">AT14*$E54</f>
        <v>723.44086021505382</v>
      </c>
      <c r="AU54" s="74">
        <f t="shared" si="200"/>
        <v>898.0645161290322</v>
      </c>
      <c r="AV54" s="74">
        <f t="shared" si="200"/>
        <v>498.92473118279565</v>
      </c>
      <c r="AW54" s="74">
        <f t="shared" si="200"/>
        <v>24.946236559139784</v>
      </c>
      <c r="AX54" s="201"/>
      <c r="AY54" s="74">
        <f t="shared" ref="AY54:BA54" si="201">AY14*$E54</f>
        <v>324.30107526881716</v>
      </c>
      <c r="AZ54" s="74">
        <f t="shared" si="201"/>
        <v>324.30107526881716</v>
      </c>
      <c r="BA54" s="74">
        <f t="shared" si="201"/>
        <v>1496.7741935483871</v>
      </c>
      <c r="BB54" s="201"/>
      <c r="BC54" s="74">
        <f t="shared" ref="BC54:BI54" si="202">BC14*$E54</f>
        <v>0</v>
      </c>
      <c r="BD54" s="74">
        <f t="shared" si="202"/>
        <v>0</v>
      </c>
      <c r="BE54" s="74">
        <f t="shared" si="202"/>
        <v>0</v>
      </c>
      <c r="BF54" s="74">
        <f t="shared" si="202"/>
        <v>0</v>
      </c>
      <c r="BG54" s="74">
        <f t="shared" si="202"/>
        <v>0</v>
      </c>
      <c r="BH54" s="74">
        <f t="shared" si="202"/>
        <v>0</v>
      </c>
      <c r="BI54" s="74">
        <f t="shared" si="202"/>
        <v>0</v>
      </c>
      <c r="BJ54" s="201"/>
      <c r="BK54" s="74">
        <f t="shared" ref="BK54:BN54" si="203">BK14*$E54</f>
        <v>0</v>
      </c>
      <c r="BL54" s="74">
        <f t="shared" si="203"/>
        <v>0</v>
      </c>
      <c r="BM54" s="74">
        <f t="shared" si="203"/>
        <v>0</v>
      </c>
      <c r="BN54" s="74">
        <f t="shared" si="203"/>
        <v>0</v>
      </c>
      <c r="BO54" s="201"/>
      <c r="BP54" s="74">
        <f t="shared" ref="BP54:BR54" si="204">BP14*$E54</f>
        <v>0</v>
      </c>
      <c r="BQ54" s="74">
        <f t="shared" si="204"/>
        <v>0</v>
      </c>
      <c r="BR54" s="74">
        <f t="shared" si="204"/>
        <v>0</v>
      </c>
      <c r="BS54" s="201"/>
      <c r="BT54" s="74">
        <f t="shared" ref="BT54:BZ54" si="205">BT14*$E54</f>
        <v>0</v>
      </c>
      <c r="BU54" s="74">
        <f t="shared" si="205"/>
        <v>0</v>
      </c>
      <c r="BV54" s="74">
        <f t="shared" si="205"/>
        <v>0</v>
      </c>
      <c r="BW54" s="74">
        <f t="shared" si="205"/>
        <v>0</v>
      </c>
      <c r="BX54" s="74">
        <f t="shared" si="205"/>
        <v>0</v>
      </c>
      <c r="BY54" s="74">
        <f t="shared" si="205"/>
        <v>0</v>
      </c>
      <c r="BZ54" s="74">
        <f t="shared" si="205"/>
        <v>0</v>
      </c>
      <c r="CA54" s="201"/>
      <c r="CB54" s="74">
        <f t="shared" ref="CB54:CH54" si="206">CB14*$E54</f>
        <v>0</v>
      </c>
      <c r="CC54" s="74">
        <f t="shared" si="206"/>
        <v>0</v>
      </c>
      <c r="CD54" s="74">
        <f t="shared" si="206"/>
        <v>0</v>
      </c>
      <c r="CE54" s="74">
        <f t="shared" si="206"/>
        <v>24.946236559139788</v>
      </c>
      <c r="CF54" s="74">
        <f t="shared" si="206"/>
        <v>0</v>
      </c>
      <c r="CG54" s="74">
        <f t="shared" si="206"/>
        <v>0</v>
      </c>
      <c r="CH54" s="74">
        <f t="shared" si="206"/>
        <v>0</v>
      </c>
      <c r="CI54" s="201"/>
      <c r="CJ54" s="74">
        <f t="shared" ref="CJ54:CP54" si="207">CJ14*$E54</f>
        <v>0</v>
      </c>
      <c r="CK54" s="74">
        <f t="shared" si="207"/>
        <v>0</v>
      </c>
      <c r="CL54" s="74">
        <f t="shared" si="207"/>
        <v>0</v>
      </c>
      <c r="CM54" s="74">
        <f t="shared" si="207"/>
        <v>0</v>
      </c>
      <c r="CN54" s="74">
        <f t="shared" si="207"/>
        <v>0</v>
      </c>
      <c r="CO54" s="74">
        <f t="shared" si="207"/>
        <v>0</v>
      </c>
      <c r="CP54" s="74">
        <f t="shared" si="207"/>
        <v>0</v>
      </c>
      <c r="CQ54" s="201"/>
      <c r="CR54" s="74">
        <f t="shared" ref="CR54:CV54" si="208">CR14*$E54</f>
        <v>0</v>
      </c>
      <c r="CS54" s="74">
        <f t="shared" si="208"/>
        <v>0</v>
      </c>
      <c r="CT54" s="74">
        <f t="shared" si="208"/>
        <v>0</v>
      </c>
      <c r="CU54" s="74">
        <f t="shared" si="208"/>
        <v>0</v>
      </c>
      <c r="CV54" s="74">
        <f t="shared" si="208"/>
        <v>0</v>
      </c>
      <c r="CW54" s="201"/>
      <c r="CX54" s="74">
        <f t="shared" ref="CX54:DD54" si="209">CX14*$E54</f>
        <v>26.505376344086024</v>
      </c>
      <c r="CY54" s="74">
        <f t="shared" si="209"/>
        <v>53.010752688172047</v>
      </c>
      <c r="CZ54" s="74">
        <f t="shared" si="209"/>
        <v>26.505376344086024</v>
      </c>
      <c r="DA54" s="74">
        <f t="shared" si="209"/>
        <v>291.55913978494624</v>
      </c>
      <c r="DB54" s="74">
        <f t="shared" si="209"/>
        <v>0</v>
      </c>
      <c r="DC54" s="74">
        <f t="shared" si="209"/>
        <v>132.52688172043011</v>
      </c>
      <c r="DD54" s="74">
        <f t="shared" si="209"/>
        <v>26.505376344086024</v>
      </c>
      <c r="DE54" s="201"/>
      <c r="DF54" s="199">
        <f t="shared" ref="DF54:DJ54" si="210">DF14*$E54</f>
        <v>79.516129032258064</v>
      </c>
      <c r="DG54" s="199">
        <f t="shared" si="210"/>
        <v>397.58064516129036</v>
      </c>
      <c r="DH54" s="199">
        <f t="shared" si="210"/>
        <v>132.52688172043011</v>
      </c>
      <c r="DI54" s="199">
        <f t="shared" si="210"/>
        <v>53.010752688172047</v>
      </c>
      <c r="DJ54" s="199">
        <f t="shared" si="210"/>
        <v>79.516129032258064</v>
      </c>
      <c r="DK54" s="201"/>
    </row>
    <row r="55" spans="1:179" ht="20.25" customHeight="1" x14ac:dyDescent="0.4">
      <c r="A55" s="29" t="s">
        <v>462</v>
      </c>
      <c r="B55" s="77"/>
      <c r="C55" s="147">
        <f>VLOOKUP($A55,Sample!$B$2:$F$29,4)</f>
        <v>4.6844382001700741E-2</v>
      </c>
      <c r="D55" s="138">
        <f>VLOOKUP($A55,Sample!$B$2:$F$29,5)</f>
        <v>9.4160838900986202E-3</v>
      </c>
      <c r="E55" s="138">
        <f>VLOOKUP($A55,Sample!$B$2:$F$29,2)</f>
        <v>1267</v>
      </c>
      <c r="F55" s="160">
        <f>E55*$K15</f>
        <v>6676.6629213483147</v>
      </c>
      <c r="G55" s="77"/>
      <c r="H55" s="31">
        <f t="shared" si="180"/>
        <v>4.6844382001700741E-2</v>
      </c>
      <c r="I55" s="31">
        <f t="shared" si="180"/>
        <v>5.1780198206397322E-2</v>
      </c>
      <c r="J55" s="30"/>
      <c r="K55" s="32">
        <v>5.2696629213483144</v>
      </c>
      <c r="L55" s="77"/>
      <c r="M55" s="74">
        <f>M15*$E55</f>
        <v>1039.2247191011236</v>
      </c>
      <c r="N55" s="74">
        <f t="shared" ref="N55:S55" si="211">N15*$E55</f>
        <v>569.43820224719104</v>
      </c>
      <c r="O55" s="74">
        <f t="shared" si="211"/>
        <v>185.06741573033707</v>
      </c>
      <c r="P55" s="74">
        <f t="shared" si="211"/>
        <v>113.88764044943819</v>
      </c>
      <c r="Q55" s="74">
        <f t="shared" si="211"/>
        <v>56.943820224719097</v>
      </c>
      <c r="R55" s="74">
        <f t="shared" si="211"/>
        <v>0</v>
      </c>
      <c r="S55" s="74">
        <f t="shared" si="211"/>
        <v>14.235955056179774</v>
      </c>
      <c r="T55" s="77"/>
      <c r="U55" s="74">
        <f t="shared" ref="U55:AA55" si="212">U15*$E55</f>
        <v>555.20224719101122</v>
      </c>
      <c r="V55" s="74">
        <f t="shared" si="212"/>
        <v>0</v>
      </c>
      <c r="W55" s="74">
        <f t="shared" si="212"/>
        <v>85.415730337078642</v>
      </c>
      <c r="X55" s="74">
        <f t="shared" si="212"/>
        <v>0</v>
      </c>
      <c r="Y55" s="74">
        <f t="shared" si="212"/>
        <v>0</v>
      </c>
      <c r="Z55" s="74">
        <f t="shared" si="212"/>
        <v>0</v>
      </c>
      <c r="AA55" s="74">
        <f t="shared" si="212"/>
        <v>0</v>
      </c>
      <c r="AB55" s="201"/>
      <c r="AC55" s="74">
        <f t="shared" ref="AC55:AF55" si="213">AC15*$E55</f>
        <v>0</v>
      </c>
      <c r="AD55" s="74">
        <f t="shared" si="213"/>
        <v>222.82364435759646</v>
      </c>
      <c r="AE55" s="74">
        <f t="shared" si="213"/>
        <v>173.30727894479725</v>
      </c>
      <c r="AF55" s="74">
        <f t="shared" si="213"/>
        <v>173.30727894479725</v>
      </c>
      <c r="AG55" s="201"/>
      <c r="AH55" s="74">
        <f t="shared" ref="AH55:AJ55" si="214">AH15*$E55</f>
        <v>470.40547142159255</v>
      </c>
      <c r="AI55" s="74">
        <f t="shared" si="214"/>
        <v>99.032730825598435</v>
      </c>
      <c r="AJ55" s="74">
        <f t="shared" si="214"/>
        <v>0</v>
      </c>
      <c r="AK55" s="201"/>
      <c r="AL55" s="74">
        <f t="shared" ref="AL55:AR55" si="215">AL15*$E55</f>
        <v>227.77528089887639</v>
      </c>
      <c r="AM55" s="74">
        <f t="shared" si="215"/>
        <v>185.06741573033707</v>
      </c>
      <c r="AN55" s="74">
        <f t="shared" si="215"/>
        <v>355.89887640449433</v>
      </c>
      <c r="AO55" s="74">
        <f t="shared" si="215"/>
        <v>484.02247191011236</v>
      </c>
      <c r="AP55" s="74">
        <f t="shared" si="215"/>
        <v>14.235955056179774</v>
      </c>
      <c r="AQ55" s="74">
        <f t="shared" si="215"/>
        <v>56.943820224719097</v>
      </c>
      <c r="AR55" s="74">
        <f t="shared" si="215"/>
        <v>142.35955056179776</v>
      </c>
      <c r="AS55" s="201"/>
      <c r="AT55" s="74">
        <f t="shared" ref="AT55:AW55" si="216">AT15*$E55</f>
        <v>284.71910112359552</v>
      </c>
      <c r="AU55" s="74">
        <f t="shared" si="216"/>
        <v>412.84269662921344</v>
      </c>
      <c r="AV55" s="74">
        <f t="shared" si="216"/>
        <v>199.30337078651684</v>
      </c>
      <c r="AW55" s="74">
        <f t="shared" si="216"/>
        <v>142.35955056179776</v>
      </c>
      <c r="AX55" s="201"/>
      <c r="AY55" s="74">
        <f t="shared" ref="AY55:BA55" si="217">AY15*$E55</f>
        <v>384.37078651685391</v>
      </c>
      <c r="AZ55" s="74">
        <f t="shared" si="217"/>
        <v>298.95505617977528</v>
      </c>
      <c r="BA55" s="74">
        <f t="shared" si="217"/>
        <v>355.89887640449433</v>
      </c>
      <c r="BB55" s="201"/>
      <c r="BC55" s="74">
        <f t="shared" ref="BC55:BI55" si="218">BC15*$E55</f>
        <v>170.83146067415728</v>
      </c>
      <c r="BD55" s="74">
        <f t="shared" si="218"/>
        <v>0</v>
      </c>
      <c r="BE55" s="74">
        <f t="shared" si="218"/>
        <v>0</v>
      </c>
      <c r="BF55" s="74">
        <f t="shared" si="218"/>
        <v>14.235955056179774</v>
      </c>
      <c r="BG55" s="74">
        <f t="shared" si="218"/>
        <v>0</v>
      </c>
      <c r="BH55" s="74">
        <f t="shared" si="218"/>
        <v>0</v>
      </c>
      <c r="BI55" s="74">
        <f t="shared" si="218"/>
        <v>0</v>
      </c>
      <c r="BJ55" s="201"/>
      <c r="BK55" s="74">
        <f t="shared" ref="BK55:BN55" si="219">BK15*$E55</f>
        <v>156.59550561797752</v>
      </c>
      <c r="BL55" s="74">
        <f t="shared" si="219"/>
        <v>14.235955056179774</v>
      </c>
      <c r="BM55" s="74">
        <f t="shared" si="219"/>
        <v>14.235955056179774</v>
      </c>
      <c r="BN55" s="74">
        <f t="shared" si="219"/>
        <v>0</v>
      </c>
      <c r="BO55" s="201"/>
      <c r="BP55" s="74">
        <f t="shared" ref="BP55:BR55" si="220">BP15*$E55</f>
        <v>14.235955056179774</v>
      </c>
      <c r="BQ55" s="74">
        <f t="shared" si="220"/>
        <v>14.235955056179774</v>
      </c>
      <c r="BR55" s="74">
        <f t="shared" si="220"/>
        <v>156.59550561797752</v>
      </c>
      <c r="BS55" s="201"/>
      <c r="BT55" s="74">
        <f t="shared" ref="BT55:BZ55" si="221">BT15*$E55</f>
        <v>0</v>
      </c>
      <c r="BU55" s="74">
        <f t="shared" si="221"/>
        <v>0</v>
      </c>
      <c r="BV55" s="74">
        <f t="shared" si="221"/>
        <v>0</v>
      </c>
      <c r="BW55" s="74">
        <f t="shared" si="221"/>
        <v>0</v>
      </c>
      <c r="BX55" s="74">
        <f t="shared" si="221"/>
        <v>0</v>
      </c>
      <c r="BY55" s="74">
        <f t="shared" si="221"/>
        <v>0</v>
      </c>
      <c r="BZ55" s="74">
        <f t="shared" si="221"/>
        <v>0</v>
      </c>
      <c r="CA55" s="201"/>
      <c r="CB55" s="74">
        <f t="shared" ref="CB55:CH55" si="222">CB15*$E55</f>
        <v>0</v>
      </c>
      <c r="CC55" s="74">
        <f t="shared" si="222"/>
        <v>0</v>
      </c>
      <c r="CD55" s="74">
        <f t="shared" si="222"/>
        <v>0</v>
      </c>
      <c r="CE55" s="74">
        <f t="shared" si="222"/>
        <v>14.235955056179774</v>
      </c>
      <c r="CF55" s="74">
        <f t="shared" si="222"/>
        <v>0</v>
      </c>
      <c r="CG55" s="74">
        <f t="shared" si="222"/>
        <v>0</v>
      </c>
      <c r="CH55" s="74">
        <f t="shared" si="222"/>
        <v>0</v>
      </c>
      <c r="CI55" s="201"/>
      <c r="CJ55" s="74">
        <f t="shared" ref="CJ55:CP55" si="223">CJ15*$E55</f>
        <v>56.943820224719097</v>
      </c>
      <c r="CK55" s="74">
        <f t="shared" si="223"/>
        <v>0</v>
      </c>
      <c r="CL55" s="74">
        <f t="shared" si="223"/>
        <v>56.943820224719097</v>
      </c>
      <c r="CM55" s="74">
        <f t="shared" si="223"/>
        <v>0</v>
      </c>
      <c r="CN55" s="74">
        <f t="shared" si="223"/>
        <v>0</v>
      </c>
      <c r="CO55" s="74">
        <f t="shared" si="223"/>
        <v>0</v>
      </c>
      <c r="CP55" s="74">
        <f t="shared" si="223"/>
        <v>0</v>
      </c>
      <c r="CQ55" s="201"/>
      <c r="CR55" s="74">
        <f t="shared" ref="CR55:CV55" si="224">CR15*$E55</f>
        <v>56.943820224719097</v>
      </c>
      <c r="CS55" s="74">
        <f t="shared" si="224"/>
        <v>42.707865168539321</v>
      </c>
      <c r="CT55" s="74">
        <f t="shared" si="224"/>
        <v>56.943820224719097</v>
      </c>
      <c r="CU55" s="74">
        <f t="shared" si="224"/>
        <v>0</v>
      </c>
      <c r="CV55" s="74">
        <f t="shared" si="224"/>
        <v>28.471910112359549</v>
      </c>
      <c r="CW55" s="201"/>
      <c r="CX55" s="74">
        <f t="shared" ref="CX55:DD55" si="225">CX15*$E55</f>
        <v>16.269662921348313</v>
      </c>
      <c r="CY55" s="74">
        <f t="shared" si="225"/>
        <v>0</v>
      </c>
      <c r="CZ55" s="74">
        <f t="shared" si="225"/>
        <v>32.539325842696627</v>
      </c>
      <c r="DA55" s="74">
        <f t="shared" si="225"/>
        <v>0</v>
      </c>
      <c r="DB55" s="74">
        <f t="shared" si="225"/>
        <v>0</v>
      </c>
      <c r="DC55" s="74">
        <f t="shared" si="225"/>
        <v>16.269662921348313</v>
      </c>
      <c r="DD55" s="74">
        <f t="shared" si="225"/>
        <v>81.348314606741567</v>
      </c>
      <c r="DE55" s="201"/>
      <c r="DF55" s="199">
        <f t="shared" ref="DF55:DJ55" si="226">DF15*$E55</f>
        <v>16.269662921348313</v>
      </c>
      <c r="DG55" s="199">
        <f t="shared" si="226"/>
        <v>65.078651685393254</v>
      </c>
      <c r="DH55" s="199">
        <f t="shared" si="226"/>
        <v>0</v>
      </c>
      <c r="DI55" s="199">
        <f t="shared" si="226"/>
        <v>32.539325842696627</v>
      </c>
      <c r="DJ55" s="199">
        <f t="shared" si="226"/>
        <v>0</v>
      </c>
      <c r="DK55" s="201"/>
    </row>
    <row r="56" spans="1:179" s="22" customFormat="1" ht="7.5" customHeight="1" x14ac:dyDescent="0.4">
      <c r="A56" s="37"/>
      <c r="B56" s="77"/>
      <c r="C56" s="149"/>
      <c r="D56" s="139"/>
      <c r="E56" s="139"/>
      <c r="F56" s="161"/>
      <c r="G56" s="77"/>
      <c r="H56" s="39"/>
      <c r="I56" s="39"/>
      <c r="J56" s="38"/>
      <c r="K56" s="40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201"/>
      <c r="AC56" s="77"/>
      <c r="AD56" s="77"/>
      <c r="AE56" s="77"/>
      <c r="AF56" s="77"/>
      <c r="AG56" s="201"/>
      <c r="AH56" s="77"/>
      <c r="AI56" s="77"/>
      <c r="AJ56" s="77"/>
      <c r="AK56" s="201"/>
      <c r="AL56" s="77"/>
      <c r="AM56" s="77"/>
      <c r="AN56" s="77"/>
      <c r="AO56" s="77"/>
      <c r="AP56" s="77"/>
      <c r="AQ56" s="77"/>
      <c r="AR56" s="77"/>
      <c r="AS56" s="201"/>
      <c r="AT56" s="77"/>
      <c r="AU56" s="77"/>
      <c r="AV56" s="77"/>
      <c r="AW56" s="77"/>
      <c r="AX56" s="201"/>
      <c r="AY56" s="77"/>
      <c r="AZ56" s="77"/>
      <c r="BA56" s="77"/>
      <c r="BB56" s="201"/>
      <c r="BC56" s="77"/>
      <c r="BD56" s="77"/>
      <c r="BE56" s="77"/>
      <c r="BF56" s="77"/>
      <c r="BG56" s="77"/>
      <c r="BH56" s="77"/>
      <c r="BI56" s="77"/>
      <c r="BJ56" s="201"/>
      <c r="BK56" s="77"/>
      <c r="BL56" s="77"/>
      <c r="BM56" s="77"/>
      <c r="BN56" s="77"/>
      <c r="BO56" s="201"/>
      <c r="BP56" s="77"/>
      <c r="BQ56" s="77"/>
      <c r="BR56" s="77"/>
      <c r="BS56" s="201"/>
      <c r="BT56" s="77"/>
      <c r="BU56" s="77"/>
      <c r="BV56" s="77"/>
      <c r="BW56" s="77"/>
      <c r="BX56" s="77"/>
      <c r="BY56" s="77"/>
      <c r="BZ56" s="77"/>
      <c r="CA56" s="201"/>
      <c r="CB56" s="77"/>
      <c r="CC56" s="77"/>
      <c r="CD56" s="77"/>
      <c r="CE56" s="77"/>
      <c r="CF56" s="77"/>
      <c r="CG56" s="77"/>
      <c r="CH56" s="77"/>
      <c r="CI56" s="201"/>
      <c r="CJ56" s="77"/>
      <c r="CK56" s="77"/>
      <c r="CL56" s="77"/>
      <c r="CM56" s="77"/>
      <c r="CN56" s="77"/>
      <c r="CO56" s="77"/>
      <c r="CP56" s="77"/>
      <c r="CQ56" s="201"/>
      <c r="CR56" s="77"/>
      <c r="CS56" s="77"/>
      <c r="CT56" s="77"/>
      <c r="CU56" s="77"/>
      <c r="CV56" s="77"/>
      <c r="CW56" s="201"/>
      <c r="CX56" s="77"/>
      <c r="CY56" s="77"/>
      <c r="CZ56" s="77"/>
      <c r="DA56" s="77"/>
      <c r="DB56" s="77"/>
      <c r="DC56" s="77"/>
      <c r="DD56" s="77"/>
      <c r="DE56" s="201"/>
      <c r="DF56" s="201"/>
      <c r="DG56" s="201"/>
      <c r="DH56" s="201"/>
      <c r="DI56" s="201"/>
      <c r="DJ56" s="201"/>
      <c r="DK56" s="201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</row>
    <row r="57" spans="1:179" ht="20.25" customHeight="1" x14ac:dyDescent="0.4">
      <c r="A57" s="29" t="s">
        <v>463</v>
      </c>
      <c r="B57" s="77"/>
      <c r="C57" s="147">
        <f>VLOOKUP($A57,Sample!$B$2:$F$29,4)</f>
        <v>6.8731550425166323E-3</v>
      </c>
      <c r="D57" s="138">
        <f>VLOOKUP($A57,Sample!$B$2:$F$29,5)</f>
        <v>1.1593599738400826E-3</v>
      </c>
      <c r="E57" s="138">
        <f>VLOOKUP($A57,Sample!$B$2:$F$29,2)</f>
        <v>156</v>
      </c>
      <c r="F57" s="160">
        <f t="shared" ref="F57:F64" si="227">E57*$K17</f>
        <v>782.68965517241384</v>
      </c>
      <c r="G57" s="77"/>
      <c r="H57" s="31">
        <f>E57/SUM(E$17:E$27)</f>
        <v>6.8731550425166323E-3</v>
      </c>
      <c r="I57" s="31">
        <f>F57/SUM(F$17:F$27)</f>
        <v>5.6053960743793962E-3</v>
      </c>
      <c r="J57" s="30"/>
      <c r="K57" s="32">
        <v>5.0172413793103452</v>
      </c>
      <c r="L57" s="77"/>
      <c r="M57" s="74">
        <f t="shared" ref="M57:S64" si="228">M17*$E57</f>
        <v>104.89655172413794</v>
      </c>
      <c r="N57" s="74">
        <f t="shared" si="228"/>
        <v>43.03448275862069</v>
      </c>
      <c r="O57" s="74">
        <f t="shared" si="228"/>
        <v>61.862068965517246</v>
      </c>
      <c r="P57" s="74">
        <f t="shared" si="228"/>
        <v>0</v>
      </c>
      <c r="Q57" s="74">
        <f t="shared" si="228"/>
        <v>32.275862068965516</v>
      </c>
      <c r="R57" s="74">
        <f t="shared" si="228"/>
        <v>43.03448275862069</v>
      </c>
      <c r="S57" s="74">
        <f t="shared" si="228"/>
        <v>26.896551724137932</v>
      </c>
      <c r="T57" s="77"/>
      <c r="U57" s="74">
        <f t="shared" ref="U57:AA57" si="229">U17*$E57</f>
        <v>43.03448275862069</v>
      </c>
      <c r="V57" s="74">
        <f t="shared" si="229"/>
        <v>0</v>
      </c>
      <c r="W57" s="74">
        <f t="shared" si="229"/>
        <v>21.517241379310345</v>
      </c>
      <c r="X57" s="74">
        <f t="shared" si="229"/>
        <v>0</v>
      </c>
      <c r="Y57" s="74">
        <f t="shared" si="229"/>
        <v>0</v>
      </c>
      <c r="Z57" s="74">
        <f t="shared" si="229"/>
        <v>0</v>
      </c>
      <c r="AA57" s="74">
        <f t="shared" si="229"/>
        <v>0</v>
      </c>
      <c r="AB57" s="201"/>
      <c r="AC57" s="74">
        <f t="shared" ref="AC57:AF57" si="230">AC17*$E57</f>
        <v>0</v>
      </c>
      <c r="AD57" s="74">
        <f t="shared" si="230"/>
        <v>9.5632183908045967</v>
      </c>
      <c r="AE57" s="74">
        <f t="shared" si="230"/>
        <v>14.344827586206897</v>
      </c>
      <c r="AF57" s="74">
        <f t="shared" si="230"/>
        <v>19.126436781609193</v>
      </c>
      <c r="AG57" s="201"/>
      <c r="AH57" s="74">
        <f t="shared" ref="AH57:AJ57" si="231">AH17*$E57</f>
        <v>14.344827586206897</v>
      </c>
      <c r="AI57" s="74">
        <f t="shared" si="231"/>
        <v>28.689655172413794</v>
      </c>
      <c r="AJ57" s="74">
        <f t="shared" si="231"/>
        <v>0</v>
      </c>
      <c r="AK57" s="201"/>
      <c r="AL57" s="74">
        <f t="shared" ref="AL57:AR57" si="232">AL17*$E57</f>
        <v>43.03448275862069</v>
      </c>
      <c r="AM57" s="74">
        <f t="shared" si="232"/>
        <v>32.275862068965523</v>
      </c>
      <c r="AN57" s="74">
        <f t="shared" si="232"/>
        <v>24.206896551724139</v>
      </c>
      <c r="AO57" s="74">
        <f t="shared" si="232"/>
        <v>0</v>
      </c>
      <c r="AP57" s="74">
        <f t="shared" si="232"/>
        <v>2.6896551724137931</v>
      </c>
      <c r="AQ57" s="74">
        <f t="shared" si="232"/>
        <v>37.655172413793103</v>
      </c>
      <c r="AR57" s="74">
        <f t="shared" si="232"/>
        <v>0</v>
      </c>
      <c r="AS57" s="201"/>
      <c r="AT57" s="74">
        <f t="shared" ref="AT57:AW57" si="233">AT17*$E57</f>
        <v>37.655172413793103</v>
      </c>
      <c r="AU57" s="74">
        <f t="shared" si="233"/>
        <v>8.0689655172413808</v>
      </c>
      <c r="AV57" s="74">
        <f t="shared" si="233"/>
        <v>34.96551724137931</v>
      </c>
      <c r="AW57" s="74">
        <f t="shared" si="233"/>
        <v>24.206896551724139</v>
      </c>
      <c r="AX57" s="201"/>
      <c r="AY57" s="74">
        <f t="shared" ref="AY57:BA57" si="234">AY17*$E57</f>
        <v>72.620689655172413</v>
      </c>
      <c r="AZ57" s="74">
        <f t="shared" si="234"/>
        <v>32.275862068965523</v>
      </c>
      <c r="BA57" s="74">
        <f t="shared" si="234"/>
        <v>0</v>
      </c>
      <c r="BB57" s="201"/>
      <c r="BC57" s="74">
        <f t="shared" ref="BC57:BI57" si="235">BC17*$E57</f>
        <v>48.413793103448278</v>
      </c>
      <c r="BD57" s="74">
        <f t="shared" si="235"/>
        <v>0</v>
      </c>
      <c r="BE57" s="74">
        <f t="shared" si="235"/>
        <v>2.6896551724137931</v>
      </c>
      <c r="BF57" s="74">
        <f t="shared" si="235"/>
        <v>0</v>
      </c>
      <c r="BG57" s="74">
        <f t="shared" si="235"/>
        <v>0</v>
      </c>
      <c r="BH57" s="74">
        <f t="shared" si="235"/>
        <v>24.206896551724139</v>
      </c>
      <c r="BI57" s="74">
        <f t="shared" si="235"/>
        <v>0</v>
      </c>
      <c r="BJ57" s="201"/>
      <c r="BK57" s="74">
        <f t="shared" ref="BK57:BN57" si="236">BK17*$E57</f>
        <v>61.862068965517246</v>
      </c>
      <c r="BL57" s="74">
        <f t="shared" si="236"/>
        <v>0</v>
      </c>
      <c r="BM57" s="74">
        <f t="shared" si="236"/>
        <v>0</v>
      </c>
      <c r="BN57" s="74">
        <f t="shared" si="236"/>
        <v>0</v>
      </c>
      <c r="BO57" s="201"/>
      <c r="BP57" s="74">
        <f t="shared" ref="BP57:BR57" si="237">BP17*$E57</f>
        <v>26.896551724137932</v>
      </c>
      <c r="BQ57" s="74">
        <f t="shared" si="237"/>
        <v>2.6896551724137931</v>
      </c>
      <c r="BR57" s="74">
        <f t="shared" si="237"/>
        <v>32.275862068965516</v>
      </c>
      <c r="BS57" s="201"/>
      <c r="BT57" s="74">
        <f t="shared" ref="BT57:BZ57" si="238">BT17*$E57</f>
        <v>8.068965517241379</v>
      </c>
      <c r="BU57" s="74">
        <f t="shared" si="238"/>
        <v>0</v>
      </c>
      <c r="BV57" s="74">
        <f t="shared" si="238"/>
        <v>2.6896551724137931</v>
      </c>
      <c r="BW57" s="74">
        <f t="shared" si="238"/>
        <v>0</v>
      </c>
      <c r="BX57" s="74">
        <f t="shared" si="238"/>
        <v>0</v>
      </c>
      <c r="BY57" s="74">
        <f t="shared" si="238"/>
        <v>43.03448275862069</v>
      </c>
      <c r="BZ57" s="74">
        <f t="shared" si="238"/>
        <v>0</v>
      </c>
      <c r="CA57" s="201"/>
      <c r="CB57" s="74">
        <f t="shared" ref="CB57:CH57" si="239">CB17*$E57</f>
        <v>10.758620689655174</v>
      </c>
      <c r="CC57" s="74">
        <f t="shared" si="239"/>
        <v>0</v>
      </c>
      <c r="CD57" s="74">
        <f t="shared" si="239"/>
        <v>2.6896551724137936</v>
      </c>
      <c r="CE57" s="74">
        <f t="shared" si="239"/>
        <v>2.6896551724137936</v>
      </c>
      <c r="CF57" s="74">
        <f t="shared" si="239"/>
        <v>0</v>
      </c>
      <c r="CG57" s="74">
        <f t="shared" si="239"/>
        <v>18.827586206896552</v>
      </c>
      <c r="CH57" s="74">
        <f t="shared" si="239"/>
        <v>0</v>
      </c>
      <c r="CI57" s="201"/>
      <c r="CJ57" s="74">
        <f t="shared" ref="CJ57:CP57" si="240">CJ17*$E57</f>
        <v>8.068965517241379</v>
      </c>
      <c r="CK57" s="74">
        <f t="shared" si="240"/>
        <v>2.6896551724137931</v>
      </c>
      <c r="CL57" s="74">
        <f t="shared" si="240"/>
        <v>0</v>
      </c>
      <c r="CM57" s="74">
        <f t="shared" si="240"/>
        <v>5.3793103448275863</v>
      </c>
      <c r="CN57" s="74">
        <f t="shared" si="240"/>
        <v>0</v>
      </c>
      <c r="CO57" s="74">
        <f t="shared" si="240"/>
        <v>26.896551724137932</v>
      </c>
      <c r="CP57" s="74">
        <f t="shared" si="240"/>
        <v>0</v>
      </c>
      <c r="CQ57" s="201"/>
      <c r="CR57" s="74">
        <f t="shared" ref="CR57:CV57" si="241">CR17*$E57</f>
        <v>24.206896551724139</v>
      </c>
      <c r="CS57" s="74">
        <f t="shared" si="241"/>
        <v>10.758620689655173</v>
      </c>
      <c r="CT57" s="74">
        <f t="shared" si="241"/>
        <v>8.068965517241379</v>
      </c>
      <c r="CU57" s="74">
        <f t="shared" si="241"/>
        <v>16.137931034482758</v>
      </c>
      <c r="CV57" s="74">
        <f t="shared" si="241"/>
        <v>10.758620689655173</v>
      </c>
      <c r="CW57" s="201"/>
      <c r="CX57" s="74">
        <f t="shared" ref="CX57:DD57" si="242">CX17*$E57</f>
        <v>0</v>
      </c>
      <c r="CY57" s="74">
        <f t="shared" si="242"/>
        <v>0</v>
      </c>
      <c r="CZ57" s="74">
        <f t="shared" si="242"/>
        <v>0</v>
      </c>
      <c r="DA57" s="74">
        <f t="shared" si="242"/>
        <v>0</v>
      </c>
      <c r="DB57" s="74">
        <f t="shared" si="242"/>
        <v>0</v>
      </c>
      <c r="DC57" s="74">
        <f t="shared" si="242"/>
        <v>0</v>
      </c>
      <c r="DD57" s="74">
        <f t="shared" si="242"/>
        <v>0</v>
      </c>
      <c r="DE57" s="201"/>
      <c r="DF57" s="199">
        <f t="shared" ref="DF57:DJ57" si="243">DF17*$E57</f>
        <v>0</v>
      </c>
      <c r="DG57" s="199">
        <f t="shared" si="243"/>
        <v>0</v>
      </c>
      <c r="DH57" s="199">
        <f t="shared" si="243"/>
        <v>0</v>
      </c>
      <c r="DI57" s="199">
        <f t="shared" si="243"/>
        <v>0</v>
      </c>
      <c r="DJ57" s="199">
        <f t="shared" si="243"/>
        <v>0</v>
      </c>
      <c r="DK57" s="201"/>
    </row>
    <row r="58" spans="1:179" ht="20.25" customHeight="1" x14ac:dyDescent="0.4">
      <c r="A58" s="29" t="s">
        <v>464</v>
      </c>
      <c r="B58" s="77"/>
      <c r="C58" s="147">
        <f>VLOOKUP($A58,Sample!$B$2:$F$29,4)</f>
        <v>2.2029343084989206E-3</v>
      </c>
      <c r="D58" s="138">
        <f>VLOOKUP($A58,Sample!$B$2:$F$29,5)</f>
        <v>3.715897352051547E-4</v>
      </c>
      <c r="E58" s="138">
        <f>VLOOKUP($A58,Sample!$B$2:$F$29,2)</f>
        <v>50</v>
      </c>
      <c r="F58" s="160">
        <f t="shared" si="227"/>
        <v>252.94117647058823</v>
      </c>
      <c r="G58" s="77"/>
      <c r="H58" s="31">
        <f t="shared" ref="H58:I64" si="244">E58/SUM(E$17:E$27)</f>
        <v>2.2029343084989206E-3</v>
      </c>
      <c r="I58" s="31">
        <f t="shared" si="244"/>
        <v>1.8114912702210369E-3</v>
      </c>
      <c r="J58" s="30"/>
      <c r="K58" s="32">
        <v>5.0588235294117645</v>
      </c>
      <c r="L58" s="77"/>
      <c r="M58" s="74">
        <f t="shared" si="228"/>
        <v>47.058823529411761</v>
      </c>
      <c r="N58" s="74">
        <f t="shared" si="228"/>
        <v>29.411764705882355</v>
      </c>
      <c r="O58" s="74">
        <f t="shared" si="228"/>
        <v>5.8823529411764701</v>
      </c>
      <c r="P58" s="74">
        <f t="shared" si="228"/>
        <v>0</v>
      </c>
      <c r="Q58" s="74">
        <f t="shared" si="228"/>
        <v>16.176470588235293</v>
      </c>
      <c r="R58" s="74">
        <f t="shared" si="228"/>
        <v>11.76470588235294</v>
      </c>
      <c r="S58" s="74">
        <f t="shared" si="228"/>
        <v>2.9411764705882351</v>
      </c>
      <c r="T58" s="77"/>
      <c r="U58" s="74">
        <f t="shared" ref="U58:AA58" si="245">U18*$E58</f>
        <v>27.941176470588236</v>
      </c>
      <c r="V58" s="74">
        <f t="shared" si="245"/>
        <v>1.4705882352941178</v>
      </c>
      <c r="W58" s="74">
        <f t="shared" si="245"/>
        <v>11.764705882352942</v>
      </c>
      <c r="X58" s="74">
        <f t="shared" si="245"/>
        <v>0</v>
      </c>
      <c r="Y58" s="74">
        <f t="shared" si="245"/>
        <v>0</v>
      </c>
      <c r="Z58" s="74">
        <f t="shared" si="245"/>
        <v>1.4705882352941178</v>
      </c>
      <c r="AA58" s="74">
        <f t="shared" si="245"/>
        <v>0</v>
      </c>
      <c r="AB58" s="201"/>
      <c r="AC58" s="74">
        <f t="shared" ref="AC58:AF58" si="246">AC18*$E58</f>
        <v>0</v>
      </c>
      <c r="AD58" s="74">
        <f t="shared" si="246"/>
        <v>9.1911764705882355</v>
      </c>
      <c r="AE58" s="74">
        <f t="shared" si="246"/>
        <v>11.029411764705882</v>
      </c>
      <c r="AF58" s="74">
        <f t="shared" si="246"/>
        <v>9.1911764705882355</v>
      </c>
      <c r="AG58" s="201"/>
      <c r="AH58" s="74">
        <f t="shared" ref="AH58:AJ58" si="247">AH18*$E58</f>
        <v>22.058823529411764</v>
      </c>
      <c r="AI58" s="74">
        <f t="shared" si="247"/>
        <v>7.3529411764705888</v>
      </c>
      <c r="AJ58" s="74">
        <f t="shared" si="247"/>
        <v>0</v>
      </c>
      <c r="AK58" s="201"/>
      <c r="AL58" s="74">
        <f t="shared" ref="AL58:AR58" si="248">AL18*$E58</f>
        <v>23.52941176470588</v>
      </c>
      <c r="AM58" s="74">
        <f t="shared" si="248"/>
        <v>13.23529411764706</v>
      </c>
      <c r="AN58" s="74">
        <f t="shared" si="248"/>
        <v>11.76470588235294</v>
      </c>
      <c r="AO58" s="74">
        <f t="shared" si="248"/>
        <v>1.4705882352941175</v>
      </c>
      <c r="AP58" s="74">
        <f t="shared" si="248"/>
        <v>0</v>
      </c>
      <c r="AQ58" s="74">
        <f t="shared" si="248"/>
        <v>13.23529411764706</v>
      </c>
      <c r="AR58" s="74">
        <f t="shared" si="248"/>
        <v>1.4705882352941175</v>
      </c>
      <c r="AS58" s="201"/>
      <c r="AT58" s="74">
        <f t="shared" ref="AT58:AW58" si="249">AT18*$E58</f>
        <v>13.23529411764706</v>
      </c>
      <c r="AU58" s="74">
        <f t="shared" si="249"/>
        <v>7.3529411764705888</v>
      </c>
      <c r="AV58" s="74">
        <f t="shared" si="249"/>
        <v>19.117647058823529</v>
      </c>
      <c r="AW58" s="74">
        <f t="shared" si="249"/>
        <v>7.3529411764705888</v>
      </c>
      <c r="AX58" s="201"/>
      <c r="AY58" s="74">
        <f t="shared" ref="AY58:BA58" si="250">AY18*$E58</f>
        <v>33.82352941176471</v>
      </c>
      <c r="AZ58" s="74">
        <f t="shared" si="250"/>
        <v>13.23529411764706</v>
      </c>
      <c r="BA58" s="74">
        <f t="shared" si="250"/>
        <v>0</v>
      </c>
      <c r="BB58" s="201"/>
      <c r="BC58" s="74">
        <f t="shared" ref="BC58:BI58" si="251">BC18*$E58</f>
        <v>2.9411764705882351</v>
      </c>
      <c r="BD58" s="74">
        <f t="shared" si="251"/>
        <v>1.4705882352941175</v>
      </c>
      <c r="BE58" s="74">
        <f t="shared" si="251"/>
        <v>0</v>
      </c>
      <c r="BF58" s="74">
        <f t="shared" si="251"/>
        <v>1.4705882352941175</v>
      </c>
      <c r="BG58" s="74">
        <f t="shared" si="251"/>
        <v>0</v>
      </c>
      <c r="BH58" s="74">
        <f t="shared" si="251"/>
        <v>4.4117647058823524</v>
      </c>
      <c r="BI58" s="74">
        <f t="shared" si="251"/>
        <v>0</v>
      </c>
      <c r="BJ58" s="201"/>
      <c r="BK58" s="74">
        <f t="shared" ref="BK58:BN58" si="252">BK18*$E58</f>
        <v>5.8823529411764701</v>
      </c>
      <c r="BL58" s="74">
        <f t="shared" si="252"/>
        <v>0</v>
      </c>
      <c r="BM58" s="74">
        <f t="shared" si="252"/>
        <v>0</v>
      </c>
      <c r="BN58" s="74">
        <f t="shared" si="252"/>
        <v>0</v>
      </c>
      <c r="BO58" s="201"/>
      <c r="BP58" s="74">
        <f t="shared" ref="BP58:BR58" si="253">BP18*$E58</f>
        <v>4.4117647058823524</v>
      </c>
      <c r="BQ58" s="74">
        <f t="shared" si="253"/>
        <v>0</v>
      </c>
      <c r="BR58" s="74">
        <f t="shared" si="253"/>
        <v>1.4705882352941175</v>
      </c>
      <c r="BS58" s="201"/>
      <c r="BT58" s="74">
        <f t="shared" ref="BT58:BZ58" si="254">BT18*$E58</f>
        <v>1.4705882352941175</v>
      </c>
      <c r="BU58" s="74">
        <f t="shared" si="254"/>
        <v>0</v>
      </c>
      <c r="BV58" s="74">
        <f t="shared" si="254"/>
        <v>0</v>
      </c>
      <c r="BW58" s="74">
        <f t="shared" si="254"/>
        <v>4.4117647058823524</v>
      </c>
      <c r="BX58" s="74">
        <f t="shared" si="254"/>
        <v>0</v>
      </c>
      <c r="BY58" s="74">
        <f t="shared" si="254"/>
        <v>11.76470588235294</v>
      </c>
      <c r="BZ58" s="74">
        <f t="shared" si="254"/>
        <v>0</v>
      </c>
      <c r="CA58" s="201"/>
      <c r="CB58" s="74">
        <f t="shared" ref="CB58:CH58" si="255">CB18*$E58</f>
        <v>0</v>
      </c>
      <c r="CC58" s="74">
        <f t="shared" si="255"/>
        <v>0</v>
      </c>
      <c r="CD58" s="74">
        <f t="shared" si="255"/>
        <v>0</v>
      </c>
      <c r="CE58" s="74">
        <f t="shared" si="255"/>
        <v>0</v>
      </c>
      <c r="CF58" s="74">
        <f t="shared" si="255"/>
        <v>0</v>
      </c>
      <c r="CG58" s="74">
        <f t="shared" si="255"/>
        <v>2.9411764705882351</v>
      </c>
      <c r="CH58" s="74">
        <f t="shared" si="255"/>
        <v>0</v>
      </c>
      <c r="CI58" s="201"/>
      <c r="CJ58" s="74">
        <f t="shared" ref="CJ58:CP58" si="256">CJ18*$E58</f>
        <v>5.882352941176471</v>
      </c>
      <c r="CK58" s="74">
        <f t="shared" si="256"/>
        <v>2.9411764705882355</v>
      </c>
      <c r="CL58" s="74">
        <f t="shared" si="256"/>
        <v>5.882352941176471</v>
      </c>
      <c r="CM58" s="74">
        <f t="shared" si="256"/>
        <v>1.4705882352941178</v>
      </c>
      <c r="CN58" s="74">
        <f t="shared" si="256"/>
        <v>1.4705882352941178</v>
      </c>
      <c r="CO58" s="74">
        <f t="shared" si="256"/>
        <v>10.294117647058824</v>
      </c>
      <c r="CP58" s="74">
        <f t="shared" si="256"/>
        <v>0</v>
      </c>
      <c r="CQ58" s="201"/>
      <c r="CR58" s="74">
        <f t="shared" ref="CR58:CV58" si="257">CR18*$E58</f>
        <v>10.294117647058824</v>
      </c>
      <c r="CS58" s="74">
        <f t="shared" si="257"/>
        <v>1.4705882352941178</v>
      </c>
      <c r="CT58" s="74">
        <f t="shared" si="257"/>
        <v>4.4117647058823524</v>
      </c>
      <c r="CU58" s="74">
        <f t="shared" si="257"/>
        <v>5.882352941176471</v>
      </c>
      <c r="CV58" s="74">
        <f t="shared" si="257"/>
        <v>4.4117647058823524</v>
      </c>
      <c r="CW58" s="201"/>
      <c r="CX58" s="74">
        <f t="shared" ref="CX58:DD58" si="258">CX18*$E58</f>
        <v>0</v>
      </c>
      <c r="CY58" s="74">
        <f t="shared" si="258"/>
        <v>0</v>
      </c>
      <c r="CZ58" s="74">
        <f t="shared" si="258"/>
        <v>0</v>
      </c>
      <c r="DA58" s="74">
        <f t="shared" si="258"/>
        <v>0</v>
      </c>
      <c r="DB58" s="74">
        <f t="shared" si="258"/>
        <v>0</v>
      </c>
      <c r="DC58" s="74">
        <f t="shared" si="258"/>
        <v>0</v>
      </c>
      <c r="DD58" s="74">
        <f t="shared" si="258"/>
        <v>0</v>
      </c>
      <c r="DE58" s="201"/>
      <c r="DF58" s="199">
        <f t="shared" ref="DF58:DJ58" si="259">DF18*$E58</f>
        <v>0</v>
      </c>
      <c r="DG58" s="199">
        <f t="shared" si="259"/>
        <v>0</v>
      </c>
      <c r="DH58" s="199">
        <f t="shared" si="259"/>
        <v>0</v>
      </c>
      <c r="DI58" s="199">
        <f t="shared" si="259"/>
        <v>0</v>
      </c>
      <c r="DJ58" s="199">
        <f t="shared" si="259"/>
        <v>0</v>
      </c>
      <c r="DK58" s="201"/>
    </row>
    <row r="59" spans="1:179" ht="20.25" customHeight="1" x14ac:dyDescent="0.4">
      <c r="A59" s="29" t="s">
        <v>465</v>
      </c>
      <c r="B59" s="77"/>
      <c r="C59" s="147">
        <f>VLOOKUP($A59,Sample!$B$2:$F$29,4)</f>
        <v>5.5513944574172795E-2</v>
      </c>
      <c r="D59" s="138">
        <f>VLOOKUP($A59,Sample!$B$2:$F$29,5)</f>
        <v>9.3640613271698987E-3</v>
      </c>
      <c r="E59" s="138">
        <f>VLOOKUP($A59,Sample!$B$2:$F$29,2)</f>
        <v>1260</v>
      </c>
      <c r="F59" s="160">
        <f t="shared" si="227"/>
        <v>6972</v>
      </c>
      <c r="G59" s="77"/>
      <c r="H59" s="31">
        <f t="shared" si="244"/>
        <v>5.5513944574172795E-2</v>
      </c>
      <c r="I59" s="31">
        <f t="shared" si="244"/>
        <v>4.9931439839925158E-2</v>
      </c>
      <c r="J59" s="30"/>
      <c r="K59" s="32">
        <v>5.5333333333333332</v>
      </c>
      <c r="L59" s="77"/>
      <c r="M59" s="74">
        <f t="shared" si="228"/>
        <v>630</v>
      </c>
      <c r="N59" s="74">
        <f t="shared" si="228"/>
        <v>224</v>
      </c>
      <c r="O59" s="74">
        <f t="shared" si="228"/>
        <v>658</v>
      </c>
      <c r="P59" s="74">
        <f t="shared" si="228"/>
        <v>28</v>
      </c>
      <c r="Q59" s="74">
        <f t="shared" si="228"/>
        <v>322</v>
      </c>
      <c r="R59" s="74">
        <f t="shared" si="228"/>
        <v>392</v>
      </c>
      <c r="S59" s="74">
        <f t="shared" si="228"/>
        <v>112</v>
      </c>
      <c r="T59" s="77"/>
      <c r="U59" s="74">
        <f t="shared" ref="U59:AA59" si="260">U19*$E59</f>
        <v>140</v>
      </c>
      <c r="V59" s="74">
        <f t="shared" si="260"/>
        <v>14</v>
      </c>
      <c r="W59" s="74">
        <f t="shared" si="260"/>
        <v>28</v>
      </c>
      <c r="X59" s="74">
        <f t="shared" si="260"/>
        <v>0</v>
      </c>
      <c r="Y59" s="74">
        <f t="shared" si="260"/>
        <v>0</v>
      </c>
      <c r="Z59" s="74">
        <f t="shared" si="260"/>
        <v>84</v>
      </c>
      <c r="AA59" s="74">
        <f t="shared" si="260"/>
        <v>0</v>
      </c>
      <c r="AB59" s="201"/>
      <c r="AC59" s="74">
        <f t="shared" ref="AC59:AF59" si="261">AC19*$E59</f>
        <v>120.61538461538461</v>
      </c>
      <c r="AD59" s="74">
        <f t="shared" si="261"/>
        <v>17.230769230769234</v>
      </c>
      <c r="AE59" s="74">
        <f t="shared" si="261"/>
        <v>51.692307692307701</v>
      </c>
      <c r="AF59" s="74">
        <f t="shared" si="261"/>
        <v>34.461538461538467</v>
      </c>
      <c r="AG59" s="201"/>
      <c r="AH59" s="74">
        <f t="shared" ref="AH59:AJ59" si="262">AH19*$E59</f>
        <v>137.84615384615387</v>
      </c>
      <c r="AI59" s="74">
        <f t="shared" si="262"/>
        <v>86.15384615384616</v>
      </c>
      <c r="AJ59" s="74">
        <f t="shared" si="262"/>
        <v>0</v>
      </c>
      <c r="AK59" s="201"/>
      <c r="AL59" s="74">
        <f t="shared" ref="AL59:AR59" si="263">AL19*$E59</f>
        <v>154</v>
      </c>
      <c r="AM59" s="74">
        <f t="shared" si="263"/>
        <v>196</v>
      </c>
      <c r="AN59" s="74">
        <f t="shared" si="263"/>
        <v>154</v>
      </c>
      <c r="AO59" s="74">
        <f t="shared" si="263"/>
        <v>42</v>
      </c>
      <c r="AP59" s="74">
        <f t="shared" si="263"/>
        <v>14</v>
      </c>
      <c r="AQ59" s="74">
        <f t="shared" si="263"/>
        <v>210</v>
      </c>
      <c r="AR59" s="74">
        <f t="shared" si="263"/>
        <v>0</v>
      </c>
      <c r="AS59" s="201"/>
      <c r="AT59" s="74">
        <f t="shared" ref="AT59:AW59" si="264">AT19*$E59</f>
        <v>280</v>
      </c>
      <c r="AU59" s="74">
        <f t="shared" si="264"/>
        <v>70</v>
      </c>
      <c r="AV59" s="74">
        <f t="shared" si="264"/>
        <v>238</v>
      </c>
      <c r="AW59" s="74">
        <f t="shared" si="264"/>
        <v>42</v>
      </c>
      <c r="AX59" s="201"/>
      <c r="AY59" s="74">
        <f t="shared" ref="AY59:BA59" si="265">AY19*$E59</f>
        <v>574</v>
      </c>
      <c r="AZ59" s="74">
        <f t="shared" si="265"/>
        <v>56</v>
      </c>
      <c r="BA59" s="74">
        <f t="shared" si="265"/>
        <v>0</v>
      </c>
      <c r="BB59" s="201"/>
      <c r="BC59" s="74">
        <f t="shared" ref="BC59:BI59" si="266">BC19*$E59</f>
        <v>448</v>
      </c>
      <c r="BD59" s="74">
        <f t="shared" si="266"/>
        <v>56</v>
      </c>
      <c r="BE59" s="74">
        <f t="shared" si="266"/>
        <v>14</v>
      </c>
      <c r="BF59" s="74">
        <f t="shared" si="266"/>
        <v>14</v>
      </c>
      <c r="BG59" s="74">
        <f t="shared" si="266"/>
        <v>28</v>
      </c>
      <c r="BH59" s="74">
        <f t="shared" si="266"/>
        <v>196</v>
      </c>
      <c r="BI59" s="74">
        <f t="shared" si="266"/>
        <v>0</v>
      </c>
      <c r="BJ59" s="201"/>
      <c r="BK59" s="74">
        <f t="shared" ref="BK59:BN59" si="267">BK19*$E59</f>
        <v>630.00000000000011</v>
      </c>
      <c r="BL59" s="74">
        <f t="shared" si="267"/>
        <v>14</v>
      </c>
      <c r="BM59" s="74">
        <f t="shared" si="267"/>
        <v>0</v>
      </c>
      <c r="BN59" s="74">
        <f t="shared" si="267"/>
        <v>14</v>
      </c>
      <c r="BO59" s="201"/>
      <c r="BP59" s="74">
        <f t="shared" ref="BP59:BR59" si="268">BP19*$E59</f>
        <v>196</v>
      </c>
      <c r="BQ59" s="74">
        <f t="shared" si="268"/>
        <v>70</v>
      </c>
      <c r="BR59" s="74">
        <f t="shared" si="268"/>
        <v>392</v>
      </c>
      <c r="BS59" s="201"/>
      <c r="BT59" s="74">
        <f t="shared" ref="BT59:BZ59" si="269">BT19*$E59</f>
        <v>168</v>
      </c>
      <c r="BU59" s="74">
        <f t="shared" si="269"/>
        <v>0</v>
      </c>
      <c r="BV59" s="74">
        <f t="shared" si="269"/>
        <v>0</v>
      </c>
      <c r="BW59" s="74">
        <f t="shared" si="269"/>
        <v>28</v>
      </c>
      <c r="BX59" s="74">
        <f t="shared" si="269"/>
        <v>56</v>
      </c>
      <c r="BY59" s="74">
        <f t="shared" si="269"/>
        <v>294</v>
      </c>
      <c r="BZ59" s="74">
        <f t="shared" si="269"/>
        <v>0</v>
      </c>
      <c r="CA59" s="201"/>
      <c r="CB59" s="74">
        <f t="shared" ref="CB59:CH59" si="270">CB19*$E59</f>
        <v>14</v>
      </c>
      <c r="CC59" s="74">
        <f t="shared" si="270"/>
        <v>0</v>
      </c>
      <c r="CD59" s="74">
        <f t="shared" si="270"/>
        <v>0</v>
      </c>
      <c r="CE59" s="74">
        <f t="shared" si="270"/>
        <v>0</v>
      </c>
      <c r="CF59" s="74">
        <f t="shared" si="270"/>
        <v>14</v>
      </c>
      <c r="CG59" s="74">
        <f t="shared" si="270"/>
        <v>98</v>
      </c>
      <c r="CH59" s="74">
        <f t="shared" si="270"/>
        <v>0</v>
      </c>
      <c r="CI59" s="201"/>
      <c r="CJ59" s="74">
        <f t="shared" ref="CJ59:CP59" si="271">CJ19*$E59</f>
        <v>70</v>
      </c>
      <c r="CK59" s="74">
        <f t="shared" si="271"/>
        <v>27.999999999999996</v>
      </c>
      <c r="CL59" s="74">
        <f t="shared" si="271"/>
        <v>27.999999999999996</v>
      </c>
      <c r="CM59" s="74">
        <f t="shared" si="271"/>
        <v>42</v>
      </c>
      <c r="CN59" s="74">
        <f t="shared" si="271"/>
        <v>13.999999999999998</v>
      </c>
      <c r="CO59" s="74">
        <f t="shared" si="271"/>
        <v>251.99999999999997</v>
      </c>
      <c r="CP59" s="74">
        <f t="shared" si="271"/>
        <v>0</v>
      </c>
      <c r="CQ59" s="201"/>
      <c r="CR59" s="74">
        <f t="shared" ref="CR59:CV59" si="272">CR19*$E59</f>
        <v>223.99999999999997</v>
      </c>
      <c r="CS59" s="74">
        <f t="shared" si="272"/>
        <v>237.99999999999997</v>
      </c>
      <c r="CT59" s="74">
        <f t="shared" si="272"/>
        <v>210</v>
      </c>
      <c r="CU59" s="74">
        <f t="shared" si="272"/>
        <v>181.99999999999997</v>
      </c>
      <c r="CV59" s="74">
        <f t="shared" si="272"/>
        <v>237.99999999999997</v>
      </c>
      <c r="CW59" s="201"/>
      <c r="CX59" s="74">
        <f t="shared" ref="CX59:DD59" si="273">CX19*$E59</f>
        <v>28</v>
      </c>
      <c r="CY59" s="74">
        <f t="shared" si="273"/>
        <v>0</v>
      </c>
      <c r="CZ59" s="74">
        <f t="shared" si="273"/>
        <v>0</v>
      </c>
      <c r="DA59" s="74">
        <f t="shared" si="273"/>
        <v>0</v>
      </c>
      <c r="DB59" s="74">
        <f t="shared" si="273"/>
        <v>0</v>
      </c>
      <c r="DC59" s="74">
        <f t="shared" si="273"/>
        <v>0</v>
      </c>
      <c r="DD59" s="74">
        <f t="shared" si="273"/>
        <v>0</v>
      </c>
      <c r="DE59" s="201"/>
      <c r="DF59" s="199">
        <f t="shared" ref="DF59:DJ59" si="274">DF19*$E59</f>
        <v>0</v>
      </c>
      <c r="DG59" s="199">
        <f t="shared" si="274"/>
        <v>0</v>
      </c>
      <c r="DH59" s="199">
        <f t="shared" si="274"/>
        <v>28</v>
      </c>
      <c r="DI59" s="199">
        <f t="shared" si="274"/>
        <v>0</v>
      </c>
      <c r="DJ59" s="199">
        <f t="shared" si="274"/>
        <v>0</v>
      </c>
      <c r="DK59" s="201"/>
    </row>
    <row r="60" spans="1:179" ht="20.25" customHeight="1" x14ac:dyDescent="0.4">
      <c r="A60" s="29" t="s">
        <v>466</v>
      </c>
      <c r="B60" s="77"/>
      <c r="C60" s="147">
        <f>VLOOKUP($A60,Sample!$B$2:$F$29,4)</f>
        <v>7.8865048244261354E-2</v>
      </c>
      <c r="D60" s="138">
        <f>VLOOKUP($A60,Sample!$B$2:$F$29,5)</f>
        <v>1.3302912520344538E-2</v>
      </c>
      <c r="E60" s="138">
        <f>VLOOKUP($A60,Sample!$B$2:$F$29,2)</f>
        <v>1790</v>
      </c>
      <c r="F60" s="160">
        <f t="shared" si="227"/>
        <v>14221.648351648351</v>
      </c>
      <c r="G60" s="77"/>
      <c r="H60" s="31">
        <f t="shared" si="244"/>
        <v>7.8865048244261354E-2</v>
      </c>
      <c r="I60" s="31">
        <f t="shared" si="244"/>
        <v>0.10185131656553363</v>
      </c>
      <c r="J60" s="30"/>
      <c r="K60" s="32">
        <v>7.9450549450549453</v>
      </c>
      <c r="L60" s="77"/>
      <c r="M60" s="74">
        <f t="shared" si="228"/>
        <v>1553.9560439560439</v>
      </c>
      <c r="N60" s="74">
        <f t="shared" si="228"/>
        <v>963.84615384615381</v>
      </c>
      <c r="O60" s="74">
        <f t="shared" si="228"/>
        <v>570.43956043956041</v>
      </c>
      <c r="P60" s="74">
        <f t="shared" si="228"/>
        <v>0</v>
      </c>
      <c r="Q60" s="74">
        <f t="shared" si="228"/>
        <v>0</v>
      </c>
      <c r="R60" s="74">
        <f t="shared" si="228"/>
        <v>0</v>
      </c>
      <c r="S60" s="74">
        <f t="shared" si="228"/>
        <v>0</v>
      </c>
      <c r="T60" s="77"/>
      <c r="U60" s="74">
        <f t="shared" ref="U60:AA60" si="275">U20*$E60</f>
        <v>944.17582417582423</v>
      </c>
      <c r="V60" s="74">
        <f t="shared" si="275"/>
        <v>19.670329670329668</v>
      </c>
      <c r="W60" s="74">
        <f t="shared" si="275"/>
        <v>275.38461538461536</v>
      </c>
      <c r="X60" s="74">
        <f t="shared" si="275"/>
        <v>0</v>
      </c>
      <c r="Y60" s="74">
        <f t="shared" si="275"/>
        <v>0</v>
      </c>
      <c r="Z60" s="74">
        <f t="shared" si="275"/>
        <v>0</v>
      </c>
      <c r="AA60" s="74">
        <f t="shared" si="275"/>
        <v>0</v>
      </c>
      <c r="AB60" s="201"/>
      <c r="AC60" s="74">
        <f t="shared" ref="AC60:AF60" si="276">AC20*$E60</f>
        <v>26.773504273504273</v>
      </c>
      <c r="AD60" s="74">
        <f t="shared" si="276"/>
        <v>642.56410256410243</v>
      </c>
      <c r="AE60" s="74">
        <f t="shared" si="276"/>
        <v>294.508547008547</v>
      </c>
      <c r="AF60" s="74">
        <f t="shared" si="276"/>
        <v>0</v>
      </c>
      <c r="AG60" s="201"/>
      <c r="AH60" s="74">
        <f t="shared" ref="AH60:AJ60" si="277">AH20*$E60</f>
        <v>963.84615384615381</v>
      </c>
      <c r="AI60" s="74">
        <f t="shared" si="277"/>
        <v>0</v>
      </c>
      <c r="AJ60" s="74">
        <f t="shared" si="277"/>
        <v>0</v>
      </c>
      <c r="AK60" s="201"/>
      <c r="AL60" s="74">
        <f t="shared" ref="AL60:AR60" si="278">AL20*$E60</f>
        <v>885.16483516483515</v>
      </c>
      <c r="AM60" s="74">
        <f t="shared" si="278"/>
        <v>570.43956043956052</v>
      </c>
      <c r="AN60" s="74">
        <f t="shared" si="278"/>
        <v>373.73626373626377</v>
      </c>
      <c r="AO60" s="74">
        <f t="shared" si="278"/>
        <v>0</v>
      </c>
      <c r="AP60" s="74">
        <f t="shared" si="278"/>
        <v>0</v>
      </c>
      <c r="AQ60" s="74">
        <f t="shared" si="278"/>
        <v>0</v>
      </c>
      <c r="AR60" s="74">
        <f t="shared" si="278"/>
        <v>0</v>
      </c>
      <c r="AS60" s="201"/>
      <c r="AT60" s="74">
        <f t="shared" ref="AT60:AW60" si="279">AT20*$E60</f>
        <v>196.70329670329673</v>
      </c>
      <c r="AU60" s="74">
        <f t="shared" si="279"/>
        <v>668.79120879120876</v>
      </c>
      <c r="AV60" s="74">
        <f t="shared" si="279"/>
        <v>216.37362637362637</v>
      </c>
      <c r="AW60" s="74">
        <f t="shared" si="279"/>
        <v>472.08791208791212</v>
      </c>
      <c r="AX60" s="201"/>
      <c r="AY60" s="74">
        <f t="shared" ref="AY60:BA60" si="280">AY20*$E60</f>
        <v>983.51648351648362</v>
      </c>
      <c r="AZ60" s="74">
        <f t="shared" si="280"/>
        <v>570.43956043956052</v>
      </c>
      <c r="BA60" s="74">
        <f t="shared" si="280"/>
        <v>0</v>
      </c>
      <c r="BB60" s="201"/>
      <c r="BC60" s="74">
        <f t="shared" ref="BC60:BI60" si="281">BC20*$E60</f>
        <v>550.76923076923083</v>
      </c>
      <c r="BD60" s="74">
        <f t="shared" si="281"/>
        <v>19.670329670329668</v>
      </c>
      <c r="BE60" s="74">
        <f t="shared" si="281"/>
        <v>0</v>
      </c>
      <c r="BF60" s="74">
        <f t="shared" si="281"/>
        <v>0</v>
      </c>
      <c r="BG60" s="74">
        <f t="shared" si="281"/>
        <v>0</v>
      </c>
      <c r="BH60" s="74">
        <f t="shared" si="281"/>
        <v>0</v>
      </c>
      <c r="BI60" s="74">
        <f t="shared" si="281"/>
        <v>0</v>
      </c>
      <c r="BJ60" s="201"/>
      <c r="BK60" s="74">
        <f t="shared" ref="BK60:BN60" si="282">BK20*$E60</f>
        <v>511.42857142857139</v>
      </c>
      <c r="BL60" s="74">
        <f t="shared" si="282"/>
        <v>59.010989010989</v>
      </c>
      <c r="BM60" s="74">
        <f t="shared" si="282"/>
        <v>0</v>
      </c>
      <c r="BN60" s="74">
        <f t="shared" si="282"/>
        <v>0</v>
      </c>
      <c r="BO60" s="201"/>
      <c r="BP60" s="74">
        <f t="shared" ref="BP60:BR60" si="283">BP20*$E60</f>
        <v>39.340659340659336</v>
      </c>
      <c r="BQ60" s="74">
        <f t="shared" si="283"/>
        <v>0</v>
      </c>
      <c r="BR60" s="74">
        <f t="shared" si="283"/>
        <v>531.09890109890102</v>
      </c>
      <c r="BS60" s="201"/>
      <c r="BT60" s="74">
        <f t="shared" ref="BT60:BZ60" si="284">BT20*$E60</f>
        <v>0</v>
      </c>
      <c r="BU60" s="74">
        <f t="shared" si="284"/>
        <v>0</v>
      </c>
      <c r="BV60" s="74">
        <f t="shared" si="284"/>
        <v>0</v>
      </c>
      <c r="BW60" s="74">
        <f t="shared" si="284"/>
        <v>0</v>
      </c>
      <c r="BX60" s="74">
        <f t="shared" si="284"/>
        <v>0</v>
      </c>
      <c r="BY60" s="74">
        <f t="shared" si="284"/>
        <v>0</v>
      </c>
      <c r="BZ60" s="74">
        <f t="shared" si="284"/>
        <v>0</v>
      </c>
      <c r="CA60" s="201"/>
      <c r="CB60" s="74">
        <f t="shared" ref="CB60:CH60" si="285">CB20*$E60</f>
        <v>0</v>
      </c>
      <c r="CC60" s="74">
        <f t="shared" si="285"/>
        <v>0</v>
      </c>
      <c r="CD60" s="74">
        <f t="shared" si="285"/>
        <v>0</v>
      </c>
      <c r="CE60" s="74">
        <f t="shared" si="285"/>
        <v>0</v>
      </c>
      <c r="CF60" s="74">
        <f t="shared" si="285"/>
        <v>0</v>
      </c>
      <c r="CG60" s="74">
        <f t="shared" si="285"/>
        <v>0</v>
      </c>
      <c r="CH60" s="74">
        <f t="shared" si="285"/>
        <v>0</v>
      </c>
      <c r="CI60" s="201"/>
      <c r="CJ60" s="74">
        <f t="shared" ref="CJ60:CP60" si="286">CJ20*$E60</f>
        <v>0</v>
      </c>
      <c r="CK60" s="74">
        <f t="shared" si="286"/>
        <v>0</v>
      </c>
      <c r="CL60" s="74">
        <f t="shared" si="286"/>
        <v>0</v>
      </c>
      <c r="CM60" s="74">
        <f t="shared" si="286"/>
        <v>0</v>
      </c>
      <c r="CN60" s="74">
        <f t="shared" si="286"/>
        <v>0</v>
      </c>
      <c r="CO60" s="74">
        <f t="shared" si="286"/>
        <v>0</v>
      </c>
      <c r="CP60" s="74">
        <f t="shared" si="286"/>
        <v>0</v>
      </c>
      <c r="CQ60" s="201"/>
      <c r="CR60" s="74">
        <f t="shared" ref="CR60:CV60" si="287">CR20*$E60</f>
        <v>0</v>
      </c>
      <c r="CS60" s="74">
        <f t="shared" si="287"/>
        <v>0</v>
      </c>
      <c r="CT60" s="74">
        <f t="shared" si="287"/>
        <v>0</v>
      </c>
      <c r="CU60" s="74">
        <f t="shared" si="287"/>
        <v>0</v>
      </c>
      <c r="CV60" s="74">
        <f t="shared" si="287"/>
        <v>0</v>
      </c>
      <c r="CW60" s="201"/>
      <c r="CX60" s="74">
        <f t="shared" ref="CX60:DD60" si="288">CX20*$E60</f>
        <v>0</v>
      </c>
      <c r="CY60" s="74">
        <f t="shared" si="288"/>
        <v>0</v>
      </c>
      <c r="CZ60" s="74">
        <f t="shared" si="288"/>
        <v>0</v>
      </c>
      <c r="DA60" s="74">
        <f t="shared" si="288"/>
        <v>0</v>
      </c>
      <c r="DB60" s="74">
        <f t="shared" si="288"/>
        <v>0</v>
      </c>
      <c r="DC60" s="74">
        <f t="shared" si="288"/>
        <v>0</v>
      </c>
      <c r="DD60" s="74">
        <f t="shared" si="288"/>
        <v>0</v>
      </c>
      <c r="DE60" s="201"/>
      <c r="DF60" s="199">
        <f t="shared" ref="DF60:DJ60" si="289">DF20*$E60</f>
        <v>0</v>
      </c>
      <c r="DG60" s="199">
        <f t="shared" si="289"/>
        <v>0</v>
      </c>
      <c r="DH60" s="199">
        <f t="shared" si="289"/>
        <v>0</v>
      </c>
      <c r="DI60" s="199">
        <f t="shared" si="289"/>
        <v>0</v>
      </c>
      <c r="DJ60" s="199">
        <f t="shared" si="289"/>
        <v>0</v>
      </c>
      <c r="DK60" s="201"/>
    </row>
    <row r="61" spans="1:179" ht="20.25" customHeight="1" x14ac:dyDescent="0.4">
      <c r="A61" s="29" t="s">
        <v>470</v>
      </c>
      <c r="B61" s="77"/>
      <c r="C61" s="147">
        <f>VLOOKUP($A61,Sample!$B$2:$F$29,4)</f>
        <v>0.42142133321584352</v>
      </c>
      <c r="D61" s="138">
        <f>VLOOKUP($A61,Sample!$B$2:$F$29,5)</f>
        <v>7.1085116344746097E-2</v>
      </c>
      <c r="E61" s="138">
        <f>VLOOKUP($A61,Sample!$B$2:$F$29,2)</f>
        <v>9565</v>
      </c>
      <c r="F61" s="160">
        <f t="shared" si="227"/>
        <v>55435.860215053763</v>
      </c>
      <c r="G61" s="77"/>
      <c r="H61" s="31">
        <f t="shared" si="244"/>
        <v>0.42142133321584352</v>
      </c>
      <c r="I61" s="31">
        <f t="shared" si="244"/>
        <v>0.39701553633139092</v>
      </c>
      <c r="J61" s="30"/>
      <c r="K61" s="32">
        <v>5.795698924731183</v>
      </c>
      <c r="L61" s="77"/>
      <c r="M61" s="74">
        <f t="shared" si="228"/>
        <v>4319.677419354839</v>
      </c>
      <c r="N61" s="74">
        <f t="shared" si="228"/>
        <v>5451.021505376345</v>
      </c>
      <c r="O61" s="74">
        <f t="shared" si="228"/>
        <v>2262.688172043011</v>
      </c>
      <c r="P61" s="74">
        <f t="shared" si="228"/>
        <v>308.54838709677421</v>
      </c>
      <c r="Q61" s="74">
        <f t="shared" si="228"/>
        <v>514.24731182795699</v>
      </c>
      <c r="R61" s="74">
        <f t="shared" si="228"/>
        <v>1131.3440860215055</v>
      </c>
      <c r="S61" s="74">
        <f t="shared" si="228"/>
        <v>102.84946236559141</v>
      </c>
      <c r="T61" s="77"/>
      <c r="U61" s="74">
        <f t="shared" ref="U61:AA61" si="290">U21*$E61</f>
        <v>3496.8817204301076</v>
      </c>
      <c r="V61" s="74">
        <f t="shared" si="290"/>
        <v>0</v>
      </c>
      <c r="W61" s="74">
        <f t="shared" si="290"/>
        <v>1851.2903225806451</v>
      </c>
      <c r="X61" s="74">
        <f t="shared" si="290"/>
        <v>102.84946236559141</v>
      </c>
      <c r="Y61" s="74">
        <f t="shared" si="290"/>
        <v>0</v>
      </c>
      <c r="Z61" s="74">
        <f t="shared" si="290"/>
        <v>617.09677419354853</v>
      </c>
      <c r="AA61" s="74">
        <f t="shared" si="290"/>
        <v>0</v>
      </c>
      <c r="AB61" s="201"/>
      <c r="AC61" s="74">
        <f t="shared" ref="AC61:AF61" si="291">AC21*$E61</f>
        <v>851.72211021505382</v>
      </c>
      <c r="AD61" s="74">
        <f t="shared" si="291"/>
        <v>170.34442204301078</v>
      </c>
      <c r="AE61" s="74">
        <f t="shared" si="291"/>
        <v>3577.2328629032263</v>
      </c>
      <c r="AF61" s="74">
        <f t="shared" si="291"/>
        <v>851.72211021505382</v>
      </c>
      <c r="AG61" s="201"/>
      <c r="AH61" s="74">
        <f t="shared" ref="AH61:AJ61" si="292">AH21*$E61</f>
        <v>3747.5772849462369</v>
      </c>
      <c r="AI61" s="74">
        <f t="shared" si="292"/>
        <v>1533.0997983870971</v>
      </c>
      <c r="AJ61" s="74">
        <f t="shared" si="292"/>
        <v>170.34442204301078</v>
      </c>
      <c r="AK61" s="201"/>
      <c r="AL61" s="74">
        <f t="shared" ref="AL61:AR61" si="293">AL21*$E61</f>
        <v>2262.688172043011</v>
      </c>
      <c r="AM61" s="74">
        <f t="shared" si="293"/>
        <v>102.84946236559139</v>
      </c>
      <c r="AN61" s="74">
        <f t="shared" si="293"/>
        <v>1748.4408602150538</v>
      </c>
      <c r="AO61" s="74">
        <f t="shared" si="293"/>
        <v>411.39784946236557</v>
      </c>
      <c r="AP61" s="74">
        <f t="shared" si="293"/>
        <v>0</v>
      </c>
      <c r="AQ61" s="74">
        <f t="shared" si="293"/>
        <v>308.54838709677421</v>
      </c>
      <c r="AR61" s="74">
        <f t="shared" si="293"/>
        <v>0</v>
      </c>
      <c r="AS61" s="201"/>
      <c r="AT61" s="74">
        <f t="shared" ref="AT61:AW61" si="294">AT21*$E61</f>
        <v>822.79569892473114</v>
      </c>
      <c r="AU61" s="74">
        <f t="shared" si="294"/>
        <v>411.39784946236557</v>
      </c>
      <c r="AV61" s="74">
        <f t="shared" si="294"/>
        <v>1131.3440860215055</v>
      </c>
      <c r="AW61" s="74">
        <f t="shared" si="294"/>
        <v>1954.1397849462364</v>
      </c>
      <c r="AX61" s="201"/>
      <c r="AY61" s="74">
        <f t="shared" ref="AY61:BA61" si="295">AY21*$E61</f>
        <v>2982.6344086021504</v>
      </c>
      <c r="AZ61" s="74">
        <f t="shared" si="295"/>
        <v>1337.0430107526884</v>
      </c>
      <c r="BA61" s="74">
        <f t="shared" si="295"/>
        <v>0</v>
      </c>
      <c r="BB61" s="201"/>
      <c r="BC61" s="74">
        <f t="shared" ref="BC61:BI61" si="296">BC21*$E61</f>
        <v>0</v>
      </c>
      <c r="BD61" s="74">
        <f t="shared" si="296"/>
        <v>0</v>
      </c>
      <c r="BE61" s="74">
        <f t="shared" si="296"/>
        <v>0</v>
      </c>
      <c r="BF61" s="74">
        <f t="shared" si="296"/>
        <v>0</v>
      </c>
      <c r="BG61" s="74">
        <f t="shared" si="296"/>
        <v>0</v>
      </c>
      <c r="BH61" s="74">
        <f t="shared" si="296"/>
        <v>0</v>
      </c>
      <c r="BI61" s="74">
        <f t="shared" si="296"/>
        <v>0</v>
      </c>
      <c r="BJ61" s="201"/>
      <c r="BK61" s="74">
        <f t="shared" ref="BK61:BN61" si="297">BK21*$E61</f>
        <v>0</v>
      </c>
      <c r="BL61" s="74">
        <f t="shared" si="297"/>
        <v>0</v>
      </c>
      <c r="BM61" s="74">
        <f t="shared" si="297"/>
        <v>0</v>
      </c>
      <c r="BN61" s="74">
        <f t="shared" si="297"/>
        <v>0</v>
      </c>
      <c r="BO61" s="201"/>
      <c r="BP61" s="74">
        <f t="shared" ref="BP61:BR61" si="298">BP21*$E61</f>
        <v>0</v>
      </c>
      <c r="BQ61" s="74">
        <f t="shared" si="298"/>
        <v>0</v>
      </c>
      <c r="BR61" s="74">
        <f t="shared" si="298"/>
        <v>0</v>
      </c>
      <c r="BS61" s="201"/>
      <c r="BT61" s="74">
        <f t="shared" ref="BT61:BZ61" si="299">BT21*$E61</f>
        <v>0</v>
      </c>
      <c r="BU61" s="74">
        <f t="shared" si="299"/>
        <v>205.69892473118281</v>
      </c>
      <c r="BV61" s="74">
        <f t="shared" si="299"/>
        <v>102.84946236559141</v>
      </c>
      <c r="BW61" s="74">
        <f t="shared" si="299"/>
        <v>411.39784946236563</v>
      </c>
      <c r="BX61" s="74">
        <f t="shared" si="299"/>
        <v>0</v>
      </c>
      <c r="BY61" s="74">
        <f t="shared" si="299"/>
        <v>205.69892473118281</v>
      </c>
      <c r="BZ61" s="74">
        <f t="shared" si="299"/>
        <v>0</v>
      </c>
      <c r="CA61" s="201"/>
      <c r="CB61" s="74">
        <f t="shared" ref="CB61:CH61" si="300">CB21*$E61</f>
        <v>102.84946236559141</v>
      </c>
      <c r="CC61" s="74">
        <f t="shared" si="300"/>
        <v>0</v>
      </c>
      <c r="CD61" s="74">
        <f t="shared" si="300"/>
        <v>0</v>
      </c>
      <c r="CE61" s="74">
        <f t="shared" si="300"/>
        <v>0</v>
      </c>
      <c r="CF61" s="74">
        <f t="shared" si="300"/>
        <v>0</v>
      </c>
      <c r="CG61" s="74">
        <f t="shared" si="300"/>
        <v>0</v>
      </c>
      <c r="CH61" s="74">
        <f t="shared" si="300"/>
        <v>0</v>
      </c>
      <c r="CI61" s="201"/>
      <c r="CJ61" s="74">
        <f t="shared" ref="CJ61:CP61" si="301">CJ21*$E61</f>
        <v>205.69892473118281</v>
      </c>
      <c r="CK61" s="74">
        <f t="shared" si="301"/>
        <v>102.84946236559141</v>
      </c>
      <c r="CL61" s="74">
        <f t="shared" si="301"/>
        <v>0</v>
      </c>
      <c r="CM61" s="74">
        <f t="shared" si="301"/>
        <v>102.84946236559141</v>
      </c>
      <c r="CN61" s="74">
        <f t="shared" si="301"/>
        <v>0</v>
      </c>
      <c r="CO61" s="74">
        <f t="shared" si="301"/>
        <v>308.54838709677421</v>
      </c>
      <c r="CP61" s="74">
        <f t="shared" si="301"/>
        <v>102.84946236559141</v>
      </c>
      <c r="CQ61" s="201"/>
      <c r="CR61" s="74">
        <f t="shared" ref="CR61:CV61" si="302">CR21*$E61</f>
        <v>411.39784946236563</v>
      </c>
      <c r="CS61" s="74">
        <f t="shared" si="302"/>
        <v>205.69892473118281</v>
      </c>
      <c r="CT61" s="74">
        <f t="shared" si="302"/>
        <v>102.84946236559141</v>
      </c>
      <c r="CU61" s="74">
        <f t="shared" si="302"/>
        <v>0</v>
      </c>
      <c r="CV61" s="74">
        <f t="shared" si="302"/>
        <v>205.69892473118281</v>
      </c>
      <c r="CW61" s="201"/>
      <c r="CX61" s="74">
        <f t="shared" ref="CX61:DD61" si="303">CX21*$E61</f>
        <v>308.54838709677421</v>
      </c>
      <c r="CY61" s="74">
        <f t="shared" si="303"/>
        <v>0</v>
      </c>
      <c r="CZ61" s="74">
        <f t="shared" si="303"/>
        <v>0</v>
      </c>
      <c r="DA61" s="74">
        <f t="shared" si="303"/>
        <v>0</v>
      </c>
      <c r="DB61" s="74">
        <f t="shared" si="303"/>
        <v>0</v>
      </c>
      <c r="DC61" s="74">
        <f t="shared" si="303"/>
        <v>0</v>
      </c>
      <c r="DD61" s="74">
        <f t="shared" si="303"/>
        <v>0</v>
      </c>
      <c r="DE61" s="201"/>
      <c r="DF61" s="199">
        <f t="shared" ref="DF61:DJ61" si="304">DF21*$E61</f>
        <v>0</v>
      </c>
      <c r="DG61" s="199">
        <f t="shared" si="304"/>
        <v>0</v>
      </c>
      <c r="DH61" s="199">
        <f t="shared" si="304"/>
        <v>0</v>
      </c>
      <c r="DI61" s="199">
        <f t="shared" si="304"/>
        <v>0</v>
      </c>
      <c r="DJ61" s="199">
        <f t="shared" si="304"/>
        <v>308.54838709677421</v>
      </c>
      <c r="DK61" s="201"/>
    </row>
    <row r="62" spans="1:179" ht="20.25" customHeight="1" x14ac:dyDescent="0.4">
      <c r="A62" s="29" t="s">
        <v>614</v>
      </c>
      <c r="B62" s="77"/>
      <c r="C62" s="147">
        <f>VLOOKUP($A62,Sample!$B$2:$F$29,4)</f>
        <v>3.828699828171124E-2</v>
      </c>
      <c r="D62" s="138">
        <f>VLOOKUP($A62,Sample!$B$2:$F$29,5)</f>
        <v>6.4582295978655889E-3</v>
      </c>
      <c r="E62" s="138">
        <f>VLOOKUP($A62,Sample!$B$2:$F$29,2)</f>
        <v>869</v>
      </c>
      <c r="F62" s="160">
        <f t="shared" si="227"/>
        <v>5483.6896551724139</v>
      </c>
      <c r="G62" s="77"/>
      <c r="H62" s="31">
        <f t="shared" si="244"/>
        <v>3.828699828171124E-2</v>
      </c>
      <c r="I62" s="31">
        <f t="shared" si="244"/>
        <v>3.9272593246996744E-2</v>
      </c>
      <c r="J62" s="30"/>
      <c r="K62" s="32">
        <v>6.3103448275862073</v>
      </c>
      <c r="L62" s="77"/>
      <c r="M62" s="74">
        <f t="shared" si="228"/>
        <v>689.20689655172418</v>
      </c>
      <c r="N62" s="74">
        <f t="shared" si="228"/>
        <v>579.33333333333326</v>
      </c>
      <c r="O62" s="74">
        <f t="shared" si="228"/>
        <v>0</v>
      </c>
      <c r="P62" s="74">
        <f t="shared" si="228"/>
        <v>189.7816091954023</v>
      </c>
      <c r="Q62" s="74">
        <f t="shared" si="228"/>
        <v>79.908045977011497</v>
      </c>
      <c r="R62" s="74">
        <f t="shared" si="228"/>
        <v>0</v>
      </c>
      <c r="S62" s="74">
        <f t="shared" si="228"/>
        <v>39.954022988505749</v>
      </c>
      <c r="T62" s="77"/>
      <c r="U62" s="74">
        <f t="shared" ref="U62:AA62" si="305">U22*$E62</f>
        <v>569.34482758620686</v>
      </c>
      <c r="V62" s="74">
        <f t="shared" si="305"/>
        <v>0</v>
      </c>
      <c r="W62" s="74">
        <f t="shared" si="305"/>
        <v>99.885057471264361</v>
      </c>
      <c r="X62" s="74">
        <f t="shared" si="305"/>
        <v>0</v>
      </c>
      <c r="Y62" s="74">
        <f t="shared" si="305"/>
        <v>0</v>
      </c>
      <c r="Z62" s="74">
        <f t="shared" si="305"/>
        <v>0</v>
      </c>
      <c r="AA62" s="74">
        <f t="shared" si="305"/>
        <v>0</v>
      </c>
      <c r="AB62" s="201"/>
      <c r="AC62" s="74">
        <f t="shared" ref="AC62:AF62" si="306">AC22*$E62</f>
        <v>13.166666666666668</v>
      </c>
      <c r="AD62" s="74">
        <f t="shared" si="306"/>
        <v>144.83333333333331</v>
      </c>
      <c r="AE62" s="74">
        <f t="shared" si="306"/>
        <v>210.66666666666669</v>
      </c>
      <c r="AF62" s="74">
        <f t="shared" si="306"/>
        <v>210.66666666666669</v>
      </c>
      <c r="AG62" s="201"/>
      <c r="AH62" s="74">
        <f t="shared" ref="AH62:AJ62" si="307">AH22*$E62</f>
        <v>421.33333333333337</v>
      </c>
      <c r="AI62" s="74">
        <f t="shared" si="307"/>
        <v>157.99999999999997</v>
      </c>
      <c r="AJ62" s="74">
        <f t="shared" si="307"/>
        <v>0</v>
      </c>
      <c r="AK62" s="201"/>
      <c r="AL62" s="74">
        <f t="shared" ref="AL62:AR62" si="308">AL22*$E62</f>
        <v>279.67816091954029</v>
      </c>
      <c r="AM62" s="74">
        <f t="shared" si="308"/>
        <v>179.79310344827587</v>
      </c>
      <c r="AN62" s="74">
        <f t="shared" si="308"/>
        <v>269.68965517241378</v>
      </c>
      <c r="AO62" s="74">
        <f t="shared" si="308"/>
        <v>19.977011494252874</v>
      </c>
      <c r="AP62" s="74">
        <f t="shared" si="308"/>
        <v>0</v>
      </c>
      <c r="AQ62" s="74">
        <f t="shared" si="308"/>
        <v>0</v>
      </c>
      <c r="AR62" s="74">
        <f t="shared" si="308"/>
        <v>89.896551724137936</v>
      </c>
      <c r="AS62" s="201"/>
      <c r="AT62" s="74">
        <f t="shared" ref="AT62:AW62" si="309">AT22*$E62</f>
        <v>99.885057471264375</v>
      </c>
      <c r="AU62" s="74">
        <f t="shared" si="309"/>
        <v>259.70114942528738</v>
      </c>
      <c r="AV62" s="74">
        <f t="shared" si="309"/>
        <v>159.81609195402299</v>
      </c>
      <c r="AW62" s="74">
        <f t="shared" si="309"/>
        <v>169.80459770114945</v>
      </c>
      <c r="AX62" s="201"/>
      <c r="AY62" s="74">
        <f t="shared" ref="AY62:BA62" si="310">AY22*$E62</f>
        <v>169.80459770114945</v>
      </c>
      <c r="AZ62" s="74">
        <f t="shared" si="310"/>
        <v>399.5402298850575</v>
      </c>
      <c r="BA62" s="74">
        <f t="shared" si="310"/>
        <v>119.86206896551724</v>
      </c>
      <c r="BB62" s="201"/>
      <c r="BC62" s="74">
        <f t="shared" ref="BC62:BI62" si="311">BC22*$E62</f>
        <v>0</v>
      </c>
      <c r="BD62" s="74">
        <f t="shared" si="311"/>
        <v>0</v>
      </c>
      <c r="BE62" s="74">
        <f t="shared" si="311"/>
        <v>0</v>
      </c>
      <c r="BF62" s="74">
        <f t="shared" si="311"/>
        <v>0</v>
      </c>
      <c r="BG62" s="74">
        <f t="shared" si="311"/>
        <v>0</v>
      </c>
      <c r="BH62" s="74">
        <f t="shared" si="311"/>
        <v>0</v>
      </c>
      <c r="BI62" s="74">
        <f t="shared" si="311"/>
        <v>0</v>
      </c>
      <c r="BJ62" s="201"/>
      <c r="BK62" s="74">
        <f t="shared" ref="BK62:BN62" si="312">BK22*$E62</f>
        <v>0</v>
      </c>
      <c r="BL62" s="74">
        <f t="shared" si="312"/>
        <v>0</v>
      </c>
      <c r="BM62" s="74">
        <f t="shared" si="312"/>
        <v>0</v>
      </c>
      <c r="BN62" s="74">
        <f t="shared" si="312"/>
        <v>0</v>
      </c>
      <c r="BO62" s="201"/>
      <c r="BP62" s="74">
        <f t="shared" ref="BP62:BR62" si="313">BP22*$E62</f>
        <v>0</v>
      </c>
      <c r="BQ62" s="74">
        <f t="shared" si="313"/>
        <v>0</v>
      </c>
      <c r="BR62" s="74">
        <f t="shared" si="313"/>
        <v>0</v>
      </c>
      <c r="BS62" s="201"/>
      <c r="BT62" s="74">
        <f t="shared" ref="BT62:BZ62" si="314">BT22*$E62</f>
        <v>0</v>
      </c>
      <c r="BU62" s="74">
        <f t="shared" si="314"/>
        <v>0</v>
      </c>
      <c r="BV62" s="74">
        <f t="shared" si="314"/>
        <v>0</v>
      </c>
      <c r="BW62" s="74">
        <f t="shared" si="314"/>
        <v>0</v>
      </c>
      <c r="BX62" s="74">
        <f t="shared" si="314"/>
        <v>0</v>
      </c>
      <c r="BY62" s="74">
        <f t="shared" si="314"/>
        <v>0</v>
      </c>
      <c r="BZ62" s="74">
        <f t="shared" si="314"/>
        <v>0</v>
      </c>
      <c r="CA62" s="201"/>
      <c r="CB62" s="74">
        <f t="shared" ref="CB62:CH62" si="315">CB22*$E62</f>
        <v>0</v>
      </c>
      <c r="CC62" s="74">
        <f t="shared" si="315"/>
        <v>19.977011494252874</v>
      </c>
      <c r="CD62" s="74">
        <f t="shared" si="315"/>
        <v>0</v>
      </c>
      <c r="CE62" s="74">
        <f t="shared" si="315"/>
        <v>0</v>
      </c>
      <c r="CF62" s="74">
        <f t="shared" si="315"/>
        <v>0</v>
      </c>
      <c r="CG62" s="74">
        <f t="shared" si="315"/>
        <v>0</v>
      </c>
      <c r="CH62" s="74">
        <f t="shared" si="315"/>
        <v>19.977011494252874</v>
      </c>
      <c r="CI62" s="201"/>
      <c r="CJ62" s="74">
        <f t="shared" ref="CJ62:CP62" si="316">CJ22*$E62</f>
        <v>0</v>
      </c>
      <c r="CK62" s="74">
        <f t="shared" si="316"/>
        <v>49.94252873563218</v>
      </c>
      <c r="CL62" s="74">
        <f t="shared" si="316"/>
        <v>19.977011494252874</v>
      </c>
      <c r="CM62" s="74">
        <f t="shared" si="316"/>
        <v>0</v>
      </c>
      <c r="CN62" s="74">
        <f t="shared" si="316"/>
        <v>0</v>
      </c>
      <c r="CO62" s="74">
        <f t="shared" si="316"/>
        <v>0</v>
      </c>
      <c r="CP62" s="74">
        <f t="shared" si="316"/>
        <v>19.977011494252874</v>
      </c>
      <c r="CQ62" s="201"/>
      <c r="CR62" s="74">
        <f t="shared" ref="CR62:CV62" si="317">CR22*$E62</f>
        <v>79.908045977011497</v>
      </c>
      <c r="CS62" s="74">
        <f t="shared" si="317"/>
        <v>59.931034482758619</v>
      </c>
      <c r="CT62" s="74">
        <f t="shared" si="317"/>
        <v>0</v>
      </c>
      <c r="CU62" s="74">
        <f t="shared" si="317"/>
        <v>19.977011494252874</v>
      </c>
      <c r="CV62" s="74">
        <f t="shared" si="317"/>
        <v>19.977011494252874</v>
      </c>
      <c r="CW62" s="201"/>
      <c r="CX62" s="74">
        <f t="shared" ref="CX62:DD62" si="318">CX22*$E62</f>
        <v>18.978160919540233</v>
      </c>
      <c r="CY62" s="74">
        <f t="shared" si="318"/>
        <v>0</v>
      </c>
      <c r="CZ62" s="74">
        <f t="shared" si="318"/>
        <v>18.978160919540233</v>
      </c>
      <c r="DA62" s="74">
        <f t="shared" si="318"/>
        <v>18.978160919540233</v>
      </c>
      <c r="DB62" s="74">
        <f t="shared" si="318"/>
        <v>37.956321839080466</v>
      </c>
      <c r="DC62" s="74">
        <f t="shared" si="318"/>
        <v>0</v>
      </c>
      <c r="DD62" s="74">
        <f t="shared" si="318"/>
        <v>113.86896551724139</v>
      </c>
      <c r="DE62" s="201"/>
      <c r="DF62" s="199">
        <f t="shared" ref="DF62:DJ62" si="319">DF22*$E62</f>
        <v>56.934482758620696</v>
      </c>
      <c r="DG62" s="199">
        <f t="shared" si="319"/>
        <v>170.80344827586208</v>
      </c>
      <c r="DH62" s="199">
        <f t="shared" si="319"/>
        <v>56.934482758620696</v>
      </c>
      <c r="DI62" s="199">
        <f t="shared" si="319"/>
        <v>56.934482758620696</v>
      </c>
      <c r="DJ62" s="199">
        <f t="shared" si="319"/>
        <v>56.934482758620696</v>
      </c>
      <c r="DK62" s="201"/>
    </row>
    <row r="63" spans="1:179" ht="20.25" customHeight="1" x14ac:dyDescent="0.4">
      <c r="A63" s="29" t="s">
        <v>467</v>
      </c>
      <c r="B63" s="77"/>
      <c r="C63" s="147">
        <f>VLOOKUP($A63,Sample!$B$2:$F$29,4)</f>
        <v>9.1642067233555103E-3</v>
      </c>
      <c r="D63" s="138">
        <f>VLOOKUP($A63,Sample!$B$2:$F$29,5)</f>
        <v>1.5458132984534434E-3</v>
      </c>
      <c r="E63" s="138">
        <f>VLOOKUP($A63,Sample!$B$2:$F$29,2)</f>
        <v>208</v>
      </c>
      <c r="F63" s="160">
        <f t="shared" si="227"/>
        <v>1208.2352941176471</v>
      </c>
      <c r="G63" s="77"/>
      <c r="H63" s="31">
        <f t="shared" si="244"/>
        <v>9.1642067233555103E-3</v>
      </c>
      <c r="I63" s="31">
        <f t="shared" si="244"/>
        <v>8.6530303931023483E-3</v>
      </c>
      <c r="J63" s="30"/>
      <c r="K63" s="32">
        <v>5.8088235294117645</v>
      </c>
      <c r="L63" s="77"/>
      <c r="M63" s="74">
        <f t="shared" si="228"/>
        <v>183.52941176470588</v>
      </c>
      <c r="N63" s="74">
        <f t="shared" si="228"/>
        <v>100.94117647058823</v>
      </c>
      <c r="O63" s="74">
        <f t="shared" si="228"/>
        <v>55.058823529411768</v>
      </c>
      <c r="P63" s="74">
        <f t="shared" si="228"/>
        <v>0</v>
      </c>
      <c r="Q63" s="74">
        <f t="shared" si="228"/>
        <v>15.294117647058824</v>
      </c>
      <c r="R63" s="74">
        <f t="shared" si="228"/>
        <v>21.411764705882351</v>
      </c>
      <c r="S63" s="74">
        <f t="shared" si="228"/>
        <v>33.647058823529413</v>
      </c>
      <c r="T63" s="77"/>
      <c r="U63" s="74">
        <f t="shared" ref="U63:AA63" si="320">U23*$E63</f>
        <v>100.94117647058823</v>
      </c>
      <c r="V63" s="74">
        <f t="shared" si="320"/>
        <v>0</v>
      </c>
      <c r="W63" s="74">
        <f t="shared" si="320"/>
        <v>33.647058823529406</v>
      </c>
      <c r="X63" s="74">
        <f t="shared" si="320"/>
        <v>0</v>
      </c>
      <c r="Y63" s="74">
        <f t="shared" si="320"/>
        <v>0</v>
      </c>
      <c r="Z63" s="74">
        <f t="shared" si="320"/>
        <v>0</v>
      </c>
      <c r="AA63" s="74">
        <f t="shared" si="320"/>
        <v>0</v>
      </c>
      <c r="AB63" s="201"/>
      <c r="AC63" s="74">
        <f t="shared" ref="AC63:AF63" si="321">AC23*$E63</f>
        <v>4.2058823529411757</v>
      </c>
      <c r="AD63" s="74">
        <f t="shared" si="321"/>
        <v>42.058823529411768</v>
      </c>
      <c r="AE63" s="74">
        <f t="shared" si="321"/>
        <v>42.058823529411768</v>
      </c>
      <c r="AF63" s="74">
        <f t="shared" si="321"/>
        <v>12.617647058823529</v>
      </c>
      <c r="AG63" s="201"/>
      <c r="AH63" s="74">
        <f t="shared" ref="AH63:AJ63" si="322">AH23*$E63</f>
        <v>58.882352941176471</v>
      </c>
      <c r="AI63" s="74">
        <f t="shared" si="322"/>
        <v>42.058823529411768</v>
      </c>
      <c r="AJ63" s="74">
        <f t="shared" si="322"/>
        <v>0</v>
      </c>
      <c r="AK63" s="201"/>
      <c r="AL63" s="74">
        <f t="shared" ref="AL63:AR63" si="323">AL23*$E63</f>
        <v>110.11764705882354</v>
      </c>
      <c r="AM63" s="74">
        <f t="shared" si="323"/>
        <v>73.411764705882362</v>
      </c>
      <c r="AN63" s="74">
        <f t="shared" si="323"/>
        <v>36.705882352941181</v>
      </c>
      <c r="AO63" s="74">
        <f t="shared" si="323"/>
        <v>3.0588235294117645</v>
      </c>
      <c r="AP63" s="74">
        <f t="shared" si="323"/>
        <v>3.0588235294117645</v>
      </c>
      <c r="AQ63" s="74">
        <f t="shared" si="323"/>
        <v>3.0588235294117645</v>
      </c>
      <c r="AR63" s="74">
        <f t="shared" si="323"/>
        <v>0</v>
      </c>
      <c r="AS63" s="201"/>
      <c r="AT63" s="74">
        <f t="shared" ref="AT63:AW63" si="324">AT23*$E63</f>
        <v>27.529411764705884</v>
      </c>
      <c r="AU63" s="74">
        <f t="shared" si="324"/>
        <v>58.117647058823522</v>
      </c>
      <c r="AV63" s="74">
        <f t="shared" si="324"/>
        <v>33.647058823529406</v>
      </c>
      <c r="AW63" s="74">
        <f t="shared" si="324"/>
        <v>64.235294117647044</v>
      </c>
      <c r="AX63" s="201"/>
      <c r="AY63" s="74">
        <f t="shared" ref="AY63:BA63" si="325">AY23*$E63</f>
        <v>58.117647058823522</v>
      </c>
      <c r="AZ63" s="74">
        <f t="shared" si="325"/>
        <v>107.05882352941178</v>
      </c>
      <c r="BA63" s="74">
        <f t="shared" si="325"/>
        <v>18.352941176470591</v>
      </c>
      <c r="BB63" s="201"/>
      <c r="BC63" s="74">
        <f t="shared" ref="BC63:BI63" si="326">BC23*$E63</f>
        <v>55.058823529411768</v>
      </c>
      <c r="BD63" s="74">
        <f t="shared" si="326"/>
        <v>0</v>
      </c>
      <c r="BE63" s="74">
        <f t="shared" si="326"/>
        <v>0</v>
      </c>
      <c r="BF63" s="74">
        <f t="shared" si="326"/>
        <v>0</v>
      </c>
      <c r="BG63" s="74">
        <f t="shared" si="326"/>
        <v>0</v>
      </c>
      <c r="BH63" s="74">
        <f t="shared" si="326"/>
        <v>3.0588235294117645</v>
      </c>
      <c r="BI63" s="74">
        <f t="shared" si="326"/>
        <v>0</v>
      </c>
      <c r="BJ63" s="201"/>
      <c r="BK63" s="74">
        <f t="shared" ref="BK63:BN63" si="327">BK23*$E63</f>
        <v>55.058823529411768</v>
      </c>
      <c r="BL63" s="74">
        <f t="shared" si="327"/>
        <v>0</v>
      </c>
      <c r="BM63" s="74">
        <f t="shared" si="327"/>
        <v>0</v>
      </c>
      <c r="BN63" s="74">
        <f t="shared" si="327"/>
        <v>0</v>
      </c>
      <c r="BO63" s="201"/>
      <c r="BP63" s="74">
        <f t="shared" ref="BP63:BR63" si="328">BP23*$E63</f>
        <v>6.117647058823529</v>
      </c>
      <c r="BQ63" s="74">
        <f t="shared" si="328"/>
        <v>0</v>
      </c>
      <c r="BR63" s="74">
        <f t="shared" si="328"/>
        <v>48.941176470588232</v>
      </c>
      <c r="BS63" s="201"/>
      <c r="BT63" s="74">
        <f t="shared" ref="BT63:BZ63" si="329">BT23*$E63</f>
        <v>21.411764705882351</v>
      </c>
      <c r="BU63" s="74">
        <f t="shared" si="329"/>
        <v>0</v>
      </c>
      <c r="BV63" s="74">
        <f t="shared" si="329"/>
        <v>0</v>
      </c>
      <c r="BW63" s="74">
        <f t="shared" si="329"/>
        <v>3.0588235294117645</v>
      </c>
      <c r="BX63" s="74">
        <f t="shared" si="329"/>
        <v>0</v>
      </c>
      <c r="BY63" s="74">
        <f t="shared" si="329"/>
        <v>0</v>
      </c>
      <c r="BZ63" s="74">
        <f t="shared" si="329"/>
        <v>0</v>
      </c>
      <c r="CA63" s="201"/>
      <c r="CB63" s="74">
        <f t="shared" ref="CB63:CH63" si="330">CB23*$E63</f>
        <v>15.294117647058824</v>
      </c>
      <c r="CC63" s="74">
        <f t="shared" si="330"/>
        <v>0</v>
      </c>
      <c r="CD63" s="74">
        <f t="shared" si="330"/>
        <v>0</v>
      </c>
      <c r="CE63" s="74">
        <f t="shared" si="330"/>
        <v>15.294117647058824</v>
      </c>
      <c r="CF63" s="74">
        <f t="shared" si="330"/>
        <v>0</v>
      </c>
      <c r="CG63" s="74">
        <f t="shared" si="330"/>
        <v>9.1764705882352935</v>
      </c>
      <c r="CH63" s="74">
        <f t="shared" si="330"/>
        <v>3.0588235294117649</v>
      </c>
      <c r="CI63" s="201"/>
      <c r="CJ63" s="74">
        <f t="shared" ref="CJ63:CP63" si="331">CJ23*$E63</f>
        <v>15.294117647058824</v>
      </c>
      <c r="CK63" s="74">
        <f t="shared" si="331"/>
        <v>0</v>
      </c>
      <c r="CL63" s="74">
        <f t="shared" si="331"/>
        <v>0</v>
      </c>
      <c r="CM63" s="74">
        <f t="shared" si="331"/>
        <v>0</v>
      </c>
      <c r="CN63" s="74">
        <f t="shared" si="331"/>
        <v>0</v>
      </c>
      <c r="CO63" s="74">
        <f t="shared" si="331"/>
        <v>6.1176470588235299</v>
      </c>
      <c r="CP63" s="74">
        <f t="shared" si="331"/>
        <v>0</v>
      </c>
      <c r="CQ63" s="201"/>
      <c r="CR63" s="74">
        <f t="shared" ref="CR63:CV63" si="332">CR23*$E63</f>
        <v>15.294117647058824</v>
      </c>
      <c r="CS63" s="74">
        <f t="shared" si="332"/>
        <v>12.23529411764706</v>
      </c>
      <c r="CT63" s="74">
        <f t="shared" si="332"/>
        <v>6.1176470588235299</v>
      </c>
      <c r="CU63" s="74">
        <f t="shared" si="332"/>
        <v>6.1176470588235299</v>
      </c>
      <c r="CV63" s="74">
        <f t="shared" si="332"/>
        <v>9.1764705882352953</v>
      </c>
      <c r="CW63" s="201"/>
      <c r="CX63" s="74">
        <f t="shared" ref="CX63:DD63" si="333">CX23*$E63</f>
        <v>0</v>
      </c>
      <c r="CY63" s="74">
        <f t="shared" si="333"/>
        <v>0</v>
      </c>
      <c r="CZ63" s="74">
        <f t="shared" si="333"/>
        <v>0</v>
      </c>
      <c r="DA63" s="74">
        <f t="shared" si="333"/>
        <v>0</v>
      </c>
      <c r="DB63" s="74">
        <f t="shared" si="333"/>
        <v>0</v>
      </c>
      <c r="DC63" s="74">
        <f t="shared" si="333"/>
        <v>0</v>
      </c>
      <c r="DD63" s="74">
        <f t="shared" si="333"/>
        <v>0</v>
      </c>
      <c r="DE63" s="201"/>
      <c r="DF63" s="199">
        <f t="shared" ref="DF63:DJ63" si="334">DF23*$E63</f>
        <v>0</v>
      </c>
      <c r="DG63" s="199">
        <f t="shared" si="334"/>
        <v>0</v>
      </c>
      <c r="DH63" s="199">
        <f t="shared" si="334"/>
        <v>0</v>
      </c>
      <c r="DI63" s="199">
        <f t="shared" si="334"/>
        <v>0</v>
      </c>
      <c r="DJ63" s="199">
        <f t="shared" si="334"/>
        <v>0</v>
      </c>
      <c r="DK63" s="201"/>
    </row>
    <row r="64" spans="1:179" ht="20.25" customHeight="1" x14ac:dyDescent="0.4">
      <c r="A64" s="29" t="s">
        <v>468</v>
      </c>
      <c r="B64" s="77"/>
      <c r="C64" s="147">
        <f>VLOOKUP($A64,Sample!$B$2:$F$29,4)</f>
        <v>7.397453407939375E-2</v>
      </c>
      <c r="D64" s="138">
        <f>VLOOKUP($A64,Sample!$B$2:$F$29,5)</f>
        <v>1.2477983308189094E-2</v>
      </c>
      <c r="E64" s="138">
        <f>VLOOKUP($A64,Sample!$B$2:$F$29,2)</f>
        <v>1679</v>
      </c>
      <c r="F64" s="160">
        <f t="shared" si="227"/>
        <v>10666.588235294117</v>
      </c>
      <c r="G64" s="77"/>
      <c r="H64" s="31">
        <f t="shared" si="244"/>
        <v>7.397453407939375E-2</v>
      </c>
      <c r="I64" s="31">
        <f t="shared" si="244"/>
        <v>7.6391008142260713E-2</v>
      </c>
      <c r="J64" s="30"/>
      <c r="K64" s="32">
        <v>6.3529411764705879</v>
      </c>
      <c r="L64" s="77"/>
      <c r="M64" s="74">
        <f t="shared" si="228"/>
        <v>1185.1764705882354</v>
      </c>
      <c r="N64" s="74">
        <f t="shared" si="228"/>
        <v>809.87058823529412</v>
      </c>
      <c r="O64" s="74">
        <f t="shared" si="228"/>
        <v>39.505882352941178</v>
      </c>
      <c r="P64" s="74">
        <f t="shared" si="228"/>
        <v>395.05882352941177</v>
      </c>
      <c r="Q64" s="74">
        <f t="shared" si="228"/>
        <v>79.011764705882356</v>
      </c>
      <c r="R64" s="74">
        <f t="shared" si="228"/>
        <v>0</v>
      </c>
      <c r="S64" s="74">
        <f t="shared" si="228"/>
        <v>0</v>
      </c>
      <c r="T64" s="77"/>
      <c r="U64" s="74">
        <f t="shared" ref="U64:AA64" si="335">U24*$E64</f>
        <v>790.11764705882354</v>
      </c>
      <c r="V64" s="74">
        <f t="shared" si="335"/>
        <v>0</v>
      </c>
      <c r="W64" s="74">
        <f t="shared" si="335"/>
        <v>19.752941176470589</v>
      </c>
      <c r="X64" s="74">
        <f t="shared" si="335"/>
        <v>0</v>
      </c>
      <c r="Y64" s="74">
        <f t="shared" si="335"/>
        <v>0</v>
      </c>
      <c r="Z64" s="74">
        <f t="shared" si="335"/>
        <v>0</v>
      </c>
      <c r="AA64" s="74">
        <f t="shared" si="335"/>
        <v>0</v>
      </c>
      <c r="AB64" s="201"/>
      <c r="AC64" s="74">
        <f t="shared" ref="AC64:AF64" si="336">AC24*$E64</f>
        <v>0</v>
      </c>
      <c r="AD64" s="74">
        <f t="shared" si="336"/>
        <v>418.89858012170384</v>
      </c>
      <c r="AE64" s="74">
        <f t="shared" si="336"/>
        <v>307.19229208924946</v>
      </c>
      <c r="AF64" s="74">
        <f t="shared" si="336"/>
        <v>83.779716024340772</v>
      </c>
      <c r="AG64" s="201"/>
      <c r="AH64" s="74">
        <f t="shared" ref="AH64:AJ64" si="337">AH24*$E64</f>
        <v>809.87058823529412</v>
      </c>
      <c r="AI64" s="74">
        <f t="shared" si="337"/>
        <v>0</v>
      </c>
      <c r="AJ64" s="74">
        <f t="shared" si="337"/>
        <v>0</v>
      </c>
      <c r="AK64" s="201"/>
      <c r="AL64" s="74">
        <f t="shared" ref="AL64:AR64" si="338">AL24*$E64</f>
        <v>59.258823529411778</v>
      </c>
      <c r="AM64" s="74">
        <f t="shared" si="338"/>
        <v>869.12941176470599</v>
      </c>
      <c r="AN64" s="74">
        <f t="shared" si="338"/>
        <v>138.27058823529413</v>
      </c>
      <c r="AO64" s="74">
        <f t="shared" si="338"/>
        <v>79.011764705882356</v>
      </c>
      <c r="AP64" s="74">
        <f t="shared" si="338"/>
        <v>0</v>
      </c>
      <c r="AQ64" s="74">
        <f t="shared" si="338"/>
        <v>59.258823529411778</v>
      </c>
      <c r="AR64" s="74">
        <f t="shared" si="338"/>
        <v>39.505882352941178</v>
      </c>
      <c r="AS64" s="201"/>
      <c r="AT64" s="74">
        <f t="shared" ref="AT64:AW64" si="339">AT24*$E64</f>
        <v>98.764705882352942</v>
      </c>
      <c r="AU64" s="74">
        <f t="shared" si="339"/>
        <v>553.08235294117651</v>
      </c>
      <c r="AV64" s="74">
        <f t="shared" si="339"/>
        <v>335.8</v>
      </c>
      <c r="AW64" s="74">
        <f t="shared" si="339"/>
        <v>197.52941176470588</v>
      </c>
      <c r="AX64" s="201"/>
      <c r="AY64" s="74">
        <f t="shared" ref="AY64:BA64" si="340">AY24*$E64</f>
        <v>869.12941176470599</v>
      </c>
      <c r="AZ64" s="74">
        <f t="shared" si="340"/>
        <v>296.29411764705884</v>
      </c>
      <c r="BA64" s="74">
        <f t="shared" si="340"/>
        <v>19.752941176470589</v>
      </c>
      <c r="BB64" s="201"/>
      <c r="BC64" s="74">
        <f t="shared" ref="BC64:BI64" si="341">BC24*$E64</f>
        <v>0</v>
      </c>
      <c r="BD64" s="74">
        <f t="shared" si="341"/>
        <v>0</v>
      </c>
      <c r="BE64" s="74">
        <f t="shared" si="341"/>
        <v>0</v>
      </c>
      <c r="BF64" s="74">
        <f t="shared" si="341"/>
        <v>0</v>
      </c>
      <c r="BG64" s="74">
        <f t="shared" si="341"/>
        <v>0</v>
      </c>
      <c r="BH64" s="74">
        <f t="shared" si="341"/>
        <v>0</v>
      </c>
      <c r="BI64" s="74">
        <f t="shared" si="341"/>
        <v>39.505882352941178</v>
      </c>
      <c r="BJ64" s="201"/>
      <c r="BK64" s="74">
        <f t="shared" ref="BK64:BN64" si="342">BK24*$E64</f>
        <v>39.505882352941178</v>
      </c>
      <c r="BL64" s="74">
        <f t="shared" si="342"/>
        <v>0</v>
      </c>
      <c r="BM64" s="74">
        <f t="shared" si="342"/>
        <v>0</v>
      </c>
      <c r="BN64" s="74">
        <f t="shared" si="342"/>
        <v>0</v>
      </c>
      <c r="BO64" s="201"/>
      <c r="BP64" s="74">
        <f t="shared" ref="BP64:BR64" si="343">BP24*$E64</f>
        <v>19.752941176470589</v>
      </c>
      <c r="BQ64" s="74">
        <f t="shared" si="343"/>
        <v>19.752941176470589</v>
      </c>
      <c r="BR64" s="74">
        <f t="shared" si="343"/>
        <v>0</v>
      </c>
      <c r="BS64" s="201"/>
      <c r="BT64" s="74">
        <f t="shared" ref="BT64:BZ64" si="344">BT24*$E64</f>
        <v>0</v>
      </c>
      <c r="BU64" s="74">
        <f t="shared" si="344"/>
        <v>0</v>
      </c>
      <c r="BV64" s="74">
        <f t="shared" si="344"/>
        <v>0</v>
      </c>
      <c r="BW64" s="74">
        <f t="shared" si="344"/>
        <v>0</v>
      </c>
      <c r="BX64" s="74">
        <f t="shared" si="344"/>
        <v>0</v>
      </c>
      <c r="BY64" s="74">
        <f t="shared" si="344"/>
        <v>0</v>
      </c>
      <c r="BZ64" s="74">
        <f t="shared" si="344"/>
        <v>0</v>
      </c>
      <c r="CA64" s="201"/>
      <c r="CB64" s="74">
        <f t="shared" ref="CB64:CH64" si="345">CB24*$E64</f>
        <v>0</v>
      </c>
      <c r="CC64" s="74">
        <f t="shared" si="345"/>
        <v>0</v>
      </c>
      <c r="CD64" s="74">
        <f t="shared" si="345"/>
        <v>0</v>
      </c>
      <c r="CE64" s="74">
        <f t="shared" si="345"/>
        <v>0</v>
      </c>
      <c r="CF64" s="74">
        <f t="shared" si="345"/>
        <v>0</v>
      </c>
      <c r="CG64" s="74">
        <f t="shared" si="345"/>
        <v>0</v>
      </c>
      <c r="CH64" s="74">
        <f t="shared" si="345"/>
        <v>0</v>
      </c>
      <c r="CI64" s="201"/>
      <c r="CJ64" s="74">
        <f t="shared" ref="CJ64:CP64" si="346">CJ24*$E64</f>
        <v>0</v>
      </c>
      <c r="CK64" s="74">
        <f t="shared" si="346"/>
        <v>79.011764705882356</v>
      </c>
      <c r="CL64" s="74">
        <f t="shared" si="346"/>
        <v>0</v>
      </c>
      <c r="CM64" s="74">
        <f t="shared" si="346"/>
        <v>0</v>
      </c>
      <c r="CN64" s="74">
        <f t="shared" si="346"/>
        <v>0</v>
      </c>
      <c r="CO64" s="74">
        <f t="shared" si="346"/>
        <v>0</v>
      </c>
      <c r="CP64" s="74">
        <f t="shared" si="346"/>
        <v>0</v>
      </c>
      <c r="CQ64" s="201"/>
      <c r="CR64" s="74">
        <f t="shared" ref="CR64:CV64" si="347">CR24*$E64</f>
        <v>59.258823529411764</v>
      </c>
      <c r="CS64" s="74">
        <f t="shared" si="347"/>
        <v>79.011764705882356</v>
      </c>
      <c r="CT64" s="74">
        <f t="shared" si="347"/>
        <v>0</v>
      </c>
      <c r="CU64" s="74">
        <f t="shared" si="347"/>
        <v>19.752941176470589</v>
      </c>
      <c r="CV64" s="74">
        <f t="shared" si="347"/>
        <v>0</v>
      </c>
      <c r="CW64" s="201"/>
      <c r="CX64" s="74">
        <f t="shared" ref="CX64:DD64" si="348">CX24*$E64</f>
        <v>251.40106951871655</v>
      </c>
      <c r="CY64" s="74">
        <f t="shared" si="348"/>
        <v>0</v>
      </c>
      <c r="CZ64" s="74">
        <f t="shared" si="348"/>
        <v>0</v>
      </c>
      <c r="DA64" s="74">
        <f t="shared" si="348"/>
        <v>0</v>
      </c>
      <c r="DB64" s="74">
        <f t="shared" si="348"/>
        <v>71.828877005347593</v>
      </c>
      <c r="DC64" s="74">
        <f t="shared" si="348"/>
        <v>0</v>
      </c>
      <c r="DD64" s="74">
        <f t="shared" si="348"/>
        <v>71.828877005347593</v>
      </c>
      <c r="DE64" s="201"/>
      <c r="DF64" s="199">
        <f t="shared" ref="DF64:DJ64" si="349">DF24*$E64</f>
        <v>35.914438502673796</v>
      </c>
      <c r="DG64" s="199">
        <f t="shared" si="349"/>
        <v>215.48663101604276</v>
      </c>
      <c r="DH64" s="199">
        <f t="shared" si="349"/>
        <v>35.914438502673796</v>
      </c>
      <c r="DI64" s="199">
        <f t="shared" si="349"/>
        <v>215.48663101604276</v>
      </c>
      <c r="DJ64" s="199">
        <f t="shared" si="349"/>
        <v>71.828877005347593</v>
      </c>
      <c r="DK64" s="201"/>
    </row>
    <row r="65" spans="1:179" s="22" customFormat="1" ht="7.5" customHeight="1" x14ac:dyDescent="0.4">
      <c r="A65" s="37"/>
      <c r="B65" s="77"/>
      <c r="C65" s="149"/>
      <c r="D65" s="139"/>
      <c r="E65" s="139"/>
      <c r="F65" s="161"/>
      <c r="G65" s="77"/>
      <c r="H65" s="39"/>
      <c r="I65" s="39"/>
      <c r="J65" s="38"/>
      <c r="K65" s="40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201"/>
      <c r="AC65" s="77"/>
      <c r="AD65" s="77"/>
      <c r="AE65" s="77"/>
      <c r="AF65" s="77"/>
      <c r="AG65" s="201"/>
      <c r="AH65" s="77"/>
      <c r="AI65" s="77"/>
      <c r="AJ65" s="77"/>
      <c r="AK65" s="201"/>
      <c r="AL65" s="77"/>
      <c r="AM65" s="77"/>
      <c r="AN65" s="77"/>
      <c r="AO65" s="77"/>
      <c r="AP65" s="77"/>
      <c r="AQ65" s="77"/>
      <c r="AR65" s="77"/>
      <c r="AS65" s="201"/>
      <c r="AT65" s="77"/>
      <c r="AU65" s="77"/>
      <c r="AV65" s="77"/>
      <c r="AW65" s="77"/>
      <c r="AX65" s="201"/>
      <c r="AY65" s="77"/>
      <c r="AZ65" s="77"/>
      <c r="BA65" s="77"/>
      <c r="BB65" s="201"/>
      <c r="BC65" s="77"/>
      <c r="BD65" s="77"/>
      <c r="BE65" s="77"/>
      <c r="BF65" s="77"/>
      <c r="BG65" s="77"/>
      <c r="BH65" s="77"/>
      <c r="BI65" s="77"/>
      <c r="BJ65" s="201"/>
      <c r="BK65" s="77"/>
      <c r="BL65" s="77"/>
      <c r="BM65" s="77"/>
      <c r="BN65" s="77"/>
      <c r="BO65" s="201"/>
      <c r="BP65" s="77"/>
      <c r="BQ65" s="77"/>
      <c r="BR65" s="77"/>
      <c r="BS65" s="201"/>
      <c r="BT65" s="77"/>
      <c r="BU65" s="77"/>
      <c r="BV65" s="77"/>
      <c r="BW65" s="77"/>
      <c r="BX65" s="77"/>
      <c r="BY65" s="77"/>
      <c r="BZ65" s="77"/>
      <c r="CA65" s="201"/>
      <c r="CB65" s="77"/>
      <c r="CC65" s="77"/>
      <c r="CD65" s="77"/>
      <c r="CE65" s="77"/>
      <c r="CF65" s="77"/>
      <c r="CG65" s="77"/>
      <c r="CH65" s="77"/>
      <c r="CI65" s="201"/>
      <c r="CJ65" s="77"/>
      <c r="CK65" s="77"/>
      <c r="CL65" s="77"/>
      <c r="CM65" s="77"/>
      <c r="CN65" s="77"/>
      <c r="CO65" s="77"/>
      <c r="CP65" s="77"/>
      <c r="CQ65" s="201"/>
      <c r="CR65" s="77"/>
      <c r="CS65" s="77"/>
      <c r="CT65" s="77"/>
      <c r="CU65" s="77"/>
      <c r="CV65" s="77"/>
      <c r="CW65" s="201"/>
      <c r="CX65" s="77"/>
      <c r="CY65" s="77"/>
      <c r="CZ65" s="77"/>
      <c r="DA65" s="77"/>
      <c r="DB65" s="77"/>
      <c r="DC65" s="77"/>
      <c r="DD65" s="77"/>
      <c r="DE65" s="201"/>
      <c r="DF65" s="201"/>
      <c r="DG65" s="201"/>
      <c r="DH65" s="201"/>
      <c r="DI65" s="201"/>
      <c r="DJ65" s="201"/>
      <c r="DK65" s="201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</row>
    <row r="66" spans="1:179" ht="20.25" customHeight="1" x14ac:dyDescent="0.4">
      <c r="A66" s="29" t="s">
        <v>127</v>
      </c>
      <c r="B66" s="77"/>
      <c r="C66" s="147">
        <f>VLOOKUP($A66,Sample!$B$2:$F$29,4)</f>
        <v>0.11314270608450457</v>
      </c>
      <c r="D66" s="138">
        <f>VLOOKUP($A66,Sample!$B$2:$F$29,5)</f>
        <v>1.9084848800136747E-2</v>
      </c>
      <c r="E66" s="138">
        <f>VLOOKUP($A66,Sample!$B$2:$F$29,2)</f>
        <v>2568</v>
      </c>
      <c r="F66" s="160">
        <f>E66*$K26</f>
        <v>16050</v>
      </c>
      <c r="G66" s="77"/>
      <c r="H66" s="31">
        <f t="shared" ref="H66:H67" si="350">E66/SUM(E$17:E$27)</f>
        <v>0.11314270608450457</v>
      </c>
      <c r="I66" s="31">
        <f>F66/SUM(F$17:F$27)</f>
        <v>0.11494544025111858</v>
      </c>
      <c r="J66" s="30"/>
      <c r="K66" s="32">
        <v>6.25</v>
      </c>
      <c r="L66" s="77"/>
      <c r="M66" s="74">
        <f t="shared" ref="M66:S67" si="351">M26*$E66</f>
        <v>1896.8181818181818</v>
      </c>
      <c r="N66" s="74">
        <f t="shared" si="351"/>
        <v>1575.8181818181818</v>
      </c>
      <c r="O66" s="74">
        <f t="shared" si="351"/>
        <v>58.363636363636367</v>
      </c>
      <c r="P66" s="74">
        <f t="shared" si="351"/>
        <v>933.81818181818187</v>
      </c>
      <c r="Q66" s="74">
        <f t="shared" si="351"/>
        <v>233.45454545454547</v>
      </c>
      <c r="R66" s="74">
        <f t="shared" si="351"/>
        <v>0</v>
      </c>
      <c r="S66" s="74">
        <f t="shared" si="351"/>
        <v>233.45454545454547</v>
      </c>
      <c r="T66" s="77"/>
      <c r="U66" s="74">
        <f t="shared" ref="U66:AA66" si="352">U26*$E66</f>
        <v>1546.6363636363637</v>
      </c>
      <c r="V66" s="74">
        <f t="shared" si="352"/>
        <v>29.181818181818183</v>
      </c>
      <c r="W66" s="74">
        <f t="shared" si="352"/>
        <v>58.363636363636367</v>
      </c>
      <c r="X66" s="74">
        <f t="shared" si="352"/>
        <v>0</v>
      </c>
      <c r="Y66" s="74">
        <f t="shared" si="352"/>
        <v>0</v>
      </c>
      <c r="Z66" s="74">
        <f t="shared" si="352"/>
        <v>0</v>
      </c>
      <c r="AA66" s="74">
        <f t="shared" si="352"/>
        <v>0</v>
      </c>
      <c r="AB66" s="201"/>
      <c r="AC66" s="74">
        <f t="shared" ref="AC66:AF66" si="353">AC26*$E66</f>
        <v>0</v>
      </c>
      <c r="AD66" s="74">
        <f t="shared" si="353"/>
        <v>1019.6470588235295</v>
      </c>
      <c r="AE66" s="74">
        <f t="shared" si="353"/>
        <v>509.82352941176475</v>
      </c>
      <c r="AF66" s="74">
        <f t="shared" si="353"/>
        <v>46.347593582887697</v>
      </c>
      <c r="AG66" s="201"/>
      <c r="AH66" s="74">
        <f t="shared" ref="AH66:AJ66" si="354">AH26*$E66</f>
        <v>1575.8181818181818</v>
      </c>
      <c r="AI66" s="74">
        <f t="shared" si="354"/>
        <v>0</v>
      </c>
      <c r="AJ66" s="74">
        <f t="shared" si="354"/>
        <v>0</v>
      </c>
      <c r="AK66" s="201"/>
      <c r="AL66" s="74">
        <f t="shared" ref="AL66:AR66" si="355">AL26*$E66</f>
        <v>87.545454545454561</v>
      </c>
      <c r="AM66" s="74">
        <f t="shared" si="355"/>
        <v>1605</v>
      </c>
      <c r="AN66" s="74">
        <f t="shared" si="355"/>
        <v>350.18181818181824</v>
      </c>
      <c r="AO66" s="74">
        <f t="shared" si="355"/>
        <v>0</v>
      </c>
      <c r="AP66" s="74">
        <f t="shared" si="355"/>
        <v>0</v>
      </c>
      <c r="AQ66" s="74">
        <f t="shared" si="355"/>
        <v>0</v>
      </c>
      <c r="AR66" s="74">
        <f t="shared" si="355"/>
        <v>116.72727272727273</v>
      </c>
      <c r="AS66" s="201"/>
      <c r="AT66" s="74">
        <f t="shared" ref="AT66:AW66" si="356">AT26*$E66</f>
        <v>1021.3636363636363</v>
      </c>
      <c r="AU66" s="74">
        <f t="shared" si="356"/>
        <v>496.09090909090912</v>
      </c>
      <c r="AV66" s="74">
        <f t="shared" si="356"/>
        <v>262.63636363636363</v>
      </c>
      <c r="AW66" s="74">
        <f t="shared" si="356"/>
        <v>116.72727272727273</v>
      </c>
      <c r="AX66" s="201"/>
      <c r="AY66" s="74">
        <f t="shared" ref="AY66:BA66" si="357">AY26*$E66</f>
        <v>1313.1818181818182</v>
      </c>
      <c r="AZ66" s="74">
        <f t="shared" si="357"/>
        <v>408.54545454545456</v>
      </c>
      <c r="BA66" s="74">
        <f t="shared" si="357"/>
        <v>175.09090909090912</v>
      </c>
      <c r="BB66" s="201"/>
      <c r="BC66" s="74">
        <f t="shared" ref="BC66:BI66" si="358">BC26*$E66</f>
        <v>0</v>
      </c>
      <c r="BD66" s="74">
        <f t="shared" si="358"/>
        <v>29.181818181818183</v>
      </c>
      <c r="BE66" s="74">
        <f t="shared" si="358"/>
        <v>0</v>
      </c>
      <c r="BF66" s="74">
        <f t="shared" si="358"/>
        <v>0</v>
      </c>
      <c r="BG66" s="74">
        <f t="shared" si="358"/>
        <v>0</v>
      </c>
      <c r="BH66" s="74">
        <f t="shared" si="358"/>
        <v>0</v>
      </c>
      <c r="BI66" s="74">
        <f t="shared" si="358"/>
        <v>29.181818181818183</v>
      </c>
      <c r="BJ66" s="201"/>
      <c r="BK66" s="74">
        <f t="shared" ref="BK66:BN66" si="359">BK26*$E66</f>
        <v>58.363636363636367</v>
      </c>
      <c r="BL66" s="74">
        <f t="shared" si="359"/>
        <v>0</v>
      </c>
      <c r="BM66" s="74">
        <f t="shared" si="359"/>
        <v>0</v>
      </c>
      <c r="BN66" s="74">
        <f t="shared" si="359"/>
        <v>0</v>
      </c>
      <c r="BO66" s="201"/>
      <c r="BP66" s="74">
        <f t="shared" ref="BP66:BR66" si="360">BP26*$E66</f>
        <v>29.181818181818183</v>
      </c>
      <c r="BQ66" s="74">
        <f t="shared" si="360"/>
        <v>0</v>
      </c>
      <c r="BR66" s="74">
        <f t="shared" si="360"/>
        <v>29.181818181818183</v>
      </c>
      <c r="BS66" s="201"/>
      <c r="BT66" s="74">
        <f t="shared" ref="BT66:BZ66" si="361">BT26*$E66</f>
        <v>0</v>
      </c>
      <c r="BU66" s="74">
        <f t="shared" si="361"/>
        <v>0</v>
      </c>
      <c r="BV66" s="74">
        <f t="shared" si="361"/>
        <v>0</v>
      </c>
      <c r="BW66" s="74">
        <f t="shared" si="361"/>
        <v>0</v>
      </c>
      <c r="BX66" s="74">
        <f t="shared" si="361"/>
        <v>0</v>
      </c>
      <c r="BY66" s="74">
        <f t="shared" si="361"/>
        <v>0</v>
      </c>
      <c r="BZ66" s="74">
        <f t="shared" si="361"/>
        <v>0</v>
      </c>
      <c r="CA66" s="201"/>
      <c r="CB66" s="74">
        <f t="shared" ref="CB66:CH66" si="362">CB26*$E66</f>
        <v>0</v>
      </c>
      <c r="CC66" s="74">
        <f t="shared" si="362"/>
        <v>145.90909090909093</v>
      </c>
      <c r="CD66" s="74">
        <f t="shared" si="362"/>
        <v>0</v>
      </c>
      <c r="CE66" s="74">
        <f t="shared" si="362"/>
        <v>0</v>
      </c>
      <c r="CF66" s="74">
        <f t="shared" si="362"/>
        <v>0</v>
      </c>
      <c r="CG66" s="74">
        <f t="shared" si="362"/>
        <v>0</v>
      </c>
      <c r="CH66" s="74">
        <f t="shared" si="362"/>
        <v>87.545454545454533</v>
      </c>
      <c r="CI66" s="201"/>
      <c r="CJ66" s="74">
        <f t="shared" ref="CJ66:CP66" si="363">CJ26*$E66</f>
        <v>29.181818181818183</v>
      </c>
      <c r="CK66" s="74">
        <f t="shared" si="363"/>
        <v>175.09090909090907</v>
      </c>
      <c r="CL66" s="74">
        <f t="shared" si="363"/>
        <v>0</v>
      </c>
      <c r="CM66" s="74">
        <f t="shared" si="363"/>
        <v>0</v>
      </c>
      <c r="CN66" s="74">
        <f t="shared" si="363"/>
        <v>0</v>
      </c>
      <c r="CO66" s="74">
        <f t="shared" si="363"/>
        <v>29.181818181818183</v>
      </c>
      <c r="CP66" s="74">
        <f t="shared" si="363"/>
        <v>58.363636363636367</v>
      </c>
      <c r="CQ66" s="201"/>
      <c r="CR66" s="74">
        <f t="shared" ref="CR66:CV66" si="364">CR26*$E66</f>
        <v>204.27272727272728</v>
      </c>
      <c r="CS66" s="74">
        <f t="shared" si="364"/>
        <v>145.90909090909093</v>
      </c>
      <c r="CT66" s="74">
        <f t="shared" si="364"/>
        <v>0</v>
      </c>
      <c r="CU66" s="74">
        <f t="shared" si="364"/>
        <v>175.09090909090907</v>
      </c>
      <c r="CV66" s="74">
        <f t="shared" si="364"/>
        <v>0</v>
      </c>
      <c r="CW66" s="201"/>
      <c r="CX66" s="74">
        <f t="shared" ref="CX66:DD66" si="365">CX26*$E66</f>
        <v>196.59330143540669</v>
      </c>
      <c r="CY66" s="74">
        <f t="shared" si="365"/>
        <v>196.59330143540669</v>
      </c>
      <c r="CZ66" s="74">
        <f t="shared" si="365"/>
        <v>442.33492822966502</v>
      </c>
      <c r="DA66" s="74">
        <f t="shared" si="365"/>
        <v>0</v>
      </c>
      <c r="DB66" s="74">
        <f t="shared" si="365"/>
        <v>0</v>
      </c>
      <c r="DC66" s="74">
        <f t="shared" si="365"/>
        <v>0</v>
      </c>
      <c r="DD66" s="74">
        <f t="shared" si="365"/>
        <v>442.33492822966502</v>
      </c>
      <c r="DE66" s="201"/>
      <c r="DF66" s="199">
        <f t="shared" ref="DF66:DJ66" si="366">DF26*$E66</f>
        <v>540.63157894736844</v>
      </c>
      <c r="DG66" s="199">
        <f t="shared" si="366"/>
        <v>442.33492822966502</v>
      </c>
      <c r="DH66" s="199">
        <f t="shared" si="366"/>
        <v>0</v>
      </c>
      <c r="DI66" s="199">
        <f t="shared" si="366"/>
        <v>98.296650717703344</v>
      </c>
      <c r="DJ66" s="199">
        <f t="shared" si="366"/>
        <v>0</v>
      </c>
      <c r="DK66" s="201"/>
    </row>
    <row r="67" spans="1:179" ht="20.25" customHeight="1" x14ac:dyDescent="0.4">
      <c r="A67" s="29" t="s">
        <v>126</v>
      </c>
      <c r="B67" s="77"/>
      <c r="C67" s="147">
        <f>VLOOKUP($A67,Sample!$B$2:$F$29,4)</f>
        <v>0.20055513944574171</v>
      </c>
      <c r="D67" s="138">
        <f>VLOOKUP($A67,Sample!$B$2:$F$29,5)</f>
        <v>3.3829529493077284E-2</v>
      </c>
      <c r="E67" s="138">
        <f>VLOOKUP($A67,Sample!$B$2:$F$29,2)</f>
        <v>4552</v>
      </c>
      <c r="F67" s="160">
        <f>E67*$K27</f>
        <v>28557.810526315789</v>
      </c>
      <c r="G67" s="77"/>
      <c r="H67" s="31">
        <f t="shared" si="350"/>
        <v>0.20055513944574171</v>
      </c>
      <c r="I67" s="31">
        <f>F67/SUM(F$17:F$27)</f>
        <v>0.20452274788507147</v>
      </c>
      <c r="J67" s="30"/>
      <c r="K67" s="32">
        <v>6.2736842105263158</v>
      </c>
      <c r="L67" s="77"/>
      <c r="M67" s="74">
        <f t="shared" si="351"/>
        <v>2395.7894736842104</v>
      </c>
      <c r="N67" s="74">
        <f t="shared" si="351"/>
        <v>2491.621052631579</v>
      </c>
      <c r="O67" s="74">
        <f t="shared" si="351"/>
        <v>95.831578947368413</v>
      </c>
      <c r="P67" s="74">
        <f t="shared" si="351"/>
        <v>1629.1368421052632</v>
      </c>
      <c r="Q67" s="74">
        <f t="shared" si="351"/>
        <v>335.41052631578947</v>
      </c>
      <c r="R67" s="74">
        <f t="shared" si="351"/>
        <v>0</v>
      </c>
      <c r="S67" s="74">
        <f t="shared" si="351"/>
        <v>95.831578947368413</v>
      </c>
      <c r="T67" s="77"/>
      <c r="U67" s="74">
        <f t="shared" ref="U67:AA67" si="367">U27*$E67</f>
        <v>2491.621052631579</v>
      </c>
      <c r="V67" s="74">
        <f t="shared" si="367"/>
        <v>47.915789473684214</v>
      </c>
      <c r="W67" s="74">
        <f t="shared" si="367"/>
        <v>0</v>
      </c>
      <c r="X67" s="74">
        <f t="shared" si="367"/>
        <v>0</v>
      </c>
      <c r="Y67" s="74">
        <f t="shared" si="367"/>
        <v>0</v>
      </c>
      <c r="Z67" s="74">
        <f t="shared" si="367"/>
        <v>0</v>
      </c>
      <c r="AA67" s="74">
        <f t="shared" si="367"/>
        <v>47.915789473684214</v>
      </c>
      <c r="AB67" s="201"/>
      <c r="AC67" s="74">
        <f t="shared" ref="AC67:AF67" si="368">AC27*$E67</f>
        <v>723.37385398981337</v>
      </c>
      <c r="AD67" s="74">
        <f t="shared" si="368"/>
        <v>964.49847198641771</v>
      </c>
      <c r="AE67" s="74">
        <f t="shared" si="368"/>
        <v>642.99898132427847</v>
      </c>
      <c r="AF67" s="74">
        <f t="shared" si="368"/>
        <v>160.74974533106962</v>
      </c>
      <c r="AG67" s="201"/>
      <c r="AH67" s="74">
        <f t="shared" ref="AH67:AJ67" si="369">AH27*$E67</f>
        <v>2411.2461799660441</v>
      </c>
      <c r="AI67" s="74">
        <f t="shared" si="369"/>
        <v>80.374872665534809</v>
      </c>
      <c r="AJ67" s="74">
        <f t="shared" si="369"/>
        <v>0</v>
      </c>
      <c r="AK67" s="201"/>
      <c r="AL67" s="74">
        <f t="shared" ref="AL67:AR67" si="370">AL27*$E67</f>
        <v>191.66315789473683</v>
      </c>
      <c r="AM67" s="74">
        <f t="shared" si="370"/>
        <v>1724.9684210526314</v>
      </c>
      <c r="AN67" s="74">
        <f t="shared" si="370"/>
        <v>287.49473684210523</v>
      </c>
      <c r="AO67" s="74">
        <f t="shared" si="370"/>
        <v>47.915789473684207</v>
      </c>
      <c r="AP67" s="74">
        <f t="shared" si="370"/>
        <v>0</v>
      </c>
      <c r="AQ67" s="74">
        <f t="shared" si="370"/>
        <v>47.915789473684207</v>
      </c>
      <c r="AR67" s="74">
        <f t="shared" si="370"/>
        <v>479.15789473684208</v>
      </c>
      <c r="AS67" s="201"/>
      <c r="AT67" s="74">
        <f t="shared" ref="AT67:AW67" si="371">AT27*$E67</f>
        <v>479.15789473684208</v>
      </c>
      <c r="AU67" s="74">
        <f t="shared" si="371"/>
        <v>766.65263157894731</v>
      </c>
      <c r="AV67" s="74">
        <f t="shared" si="371"/>
        <v>287.49473684210523</v>
      </c>
      <c r="AW67" s="74">
        <f t="shared" si="371"/>
        <v>862.48421052631568</v>
      </c>
      <c r="AX67" s="201"/>
      <c r="AY67" s="74">
        <f t="shared" ref="AY67:BA67" si="372">AY27*$E67</f>
        <v>1389.5578947368419</v>
      </c>
      <c r="AZ67" s="74">
        <f t="shared" si="372"/>
        <v>574.98947368421045</v>
      </c>
      <c r="BA67" s="74">
        <f t="shared" si="372"/>
        <v>431.24210526315784</v>
      </c>
      <c r="BB67" s="201"/>
      <c r="BC67" s="74">
        <f t="shared" ref="BC67:BI67" si="373">BC27*$E67</f>
        <v>0</v>
      </c>
      <c r="BD67" s="74">
        <f t="shared" si="373"/>
        <v>47.915789473684207</v>
      </c>
      <c r="BE67" s="74">
        <f t="shared" si="373"/>
        <v>0</v>
      </c>
      <c r="BF67" s="74">
        <f t="shared" si="373"/>
        <v>0</v>
      </c>
      <c r="BG67" s="74">
        <f t="shared" si="373"/>
        <v>0</v>
      </c>
      <c r="BH67" s="74">
        <f t="shared" si="373"/>
        <v>47.915789473684207</v>
      </c>
      <c r="BI67" s="74">
        <f t="shared" si="373"/>
        <v>0</v>
      </c>
      <c r="BJ67" s="201"/>
      <c r="BK67" s="74">
        <f t="shared" ref="BK67:BN67" si="374">BK27*$E67</f>
        <v>47.915789473684207</v>
      </c>
      <c r="BL67" s="74">
        <f t="shared" si="374"/>
        <v>0</v>
      </c>
      <c r="BM67" s="74">
        <f t="shared" si="374"/>
        <v>0</v>
      </c>
      <c r="BN67" s="74">
        <f t="shared" si="374"/>
        <v>47.915789473684207</v>
      </c>
      <c r="BO67" s="201"/>
      <c r="BP67" s="74">
        <f t="shared" ref="BP67:BR67" si="375">BP27*$E67</f>
        <v>47.915789473684207</v>
      </c>
      <c r="BQ67" s="74">
        <f t="shared" si="375"/>
        <v>0</v>
      </c>
      <c r="BR67" s="74">
        <f t="shared" si="375"/>
        <v>47.915789473684207</v>
      </c>
      <c r="BS67" s="201"/>
      <c r="BT67" s="74">
        <f t="shared" ref="BT67:BZ67" si="376">BT27*$E67</f>
        <v>0</v>
      </c>
      <c r="BU67" s="74">
        <f t="shared" si="376"/>
        <v>0</v>
      </c>
      <c r="BV67" s="74">
        <f t="shared" si="376"/>
        <v>0</v>
      </c>
      <c r="BW67" s="74">
        <f t="shared" si="376"/>
        <v>0</v>
      </c>
      <c r="BX67" s="74">
        <f t="shared" si="376"/>
        <v>0</v>
      </c>
      <c r="BY67" s="74">
        <f t="shared" si="376"/>
        <v>0</v>
      </c>
      <c r="BZ67" s="74">
        <f t="shared" si="376"/>
        <v>0</v>
      </c>
      <c r="CA67" s="201"/>
      <c r="CB67" s="74">
        <f t="shared" ref="CB67:CH67" si="377">CB27*$E67</f>
        <v>0</v>
      </c>
      <c r="CC67" s="74">
        <f t="shared" si="377"/>
        <v>95.831578947368413</v>
      </c>
      <c r="CD67" s="74">
        <f t="shared" si="377"/>
        <v>0</v>
      </c>
      <c r="CE67" s="74">
        <f t="shared" si="377"/>
        <v>0</v>
      </c>
      <c r="CF67" s="74">
        <f t="shared" si="377"/>
        <v>0</v>
      </c>
      <c r="CG67" s="74">
        <f t="shared" si="377"/>
        <v>0</v>
      </c>
      <c r="CH67" s="74">
        <f t="shared" si="377"/>
        <v>0</v>
      </c>
      <c r="CI67" s="201"/>
      <c r="CJ67" s="74">
        <f t="shared" ref="CJ67:CP67" si="378">CJ27*$E67</f>
        <v>0</v>
      </c>
      <c r="CK67" s="74">
        <f t="shared" si="378"/>
        <v>239.57894736842104</v>
      </c>
      <c r="CL67" s="74">
        <f t="shared" si="378"/>
        <v>0</v>
      </c>
      <c r="CM67" s="74">
        <f t="shared" si="378"/>
        <v>0</v>
      </c>
      <c r="CN67" s="74">
        <f t="shared" si="378"/>
        <v>47.9157894736842</v>
      </c>
      <c r="CO67" s="74">
        <f t="shared" si="378"/>
        <v>0</v>
      </c>
      <c r="CP67" s="74">
        <f t="shared" si="378"/>
        <v>95.831578947368399</v>
      </c>
      <c r="CQ67" s="201"/>
      <c r="CR67" s="74">
        <f t="shared" ref="CR67:CV67" si="379">CR27*$E67</f>
        <v>335.41052631578947</v>
      </c>
      <c r="CS67" s="74">
        <f t="shared" si="379"/>
        <v>95.831578947368399</v>
      </c>
      <c r="CT67" s="74">
        <f t="shared" si="379"/>
        <v>0</v>
      </c>
      <c r="CU67" s="74">
        <f t="shared" si="379"/>
        <v>239.57894736842104</v>
      </c>
      <c r="CV67" s="74">
        <f t="shared" si="379"/>
        <v>0</v>
      </c>
      <c r="CW67" s="201"/>
      <c r="CX67" s="74">
        <f t="shared" ref="CX67:DD67" si="380">CX27*$E67</f>
        <v>0</v>
      </c>
      <c r="CY67" s="74">
        <f t="shared" si="380"/>
        <v>543.04561403508774</v>
      </c>
      <c r="CZ67" s="74">
        <f t="shared" si="380"/>
        <v>0</v>
      </c>
      <c r="DA67" s="74">
        <f t="shared" si="380"/>
        <v>543.04561403508774</v>
      </c>
      <c r="DB67" s="74">
        <f t="shared" si="380"/>
        <v>108.60912280701754</v>
      </c>
      <c r="DC67" s="74">
        <f t="shared" si="380"/>
        <v>0</v>
      </c>
      <c r="DD67" s="74">
        <f t="shared" si="380"/>
        <v>434.43649122807017</v>
      </c>
      <c r="DE67" s="201"/>
      <c r="DF67" s="199">
        <f t="shared" ref="DF67:DJ67" si="381">DF27*$E67</f>
        <v>325.82736842105265</v>
      </c>
      <c r="DG67" s="199">
        <f t="shared" si="381"/>
        <v>977.48210526315779</v>
      </c>
      <c r="DH67" s="199">
        <f t="shared" si="381"/>
        <v>0</v>
      </c>
      <c r="DI67" s="199">
        <f t="shared" si="381"/>
        <v>217.21824561403508</v>
      </c>
      <c r="DJ67" s="199">
        <f t="shared" si="381"/>
        <v>325.82736842105265</v>
      </c>
      <c r="DK67" s="201"/>
    </row>
    <row r="68" spans="1:179" s="22" customFormat="1" ht="7.5" customHeight="1" x14ac:dyDescent="0.4">
      <c r="A68" s="37"/>
      <c r="B68" s="77"/>
      <c r="C68" s="139"/>
      <c r="D68" s="139"/>
      <c r="E68" s="139"/>
      <c r="F68" s="161"/>
      <c r="G68" s="77"/>
      <c r="H68" s="43"/>
      <c r="I68" s="43"/>
      <c r="J68" s="38"/>
      <c r="K68" s="42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201"/>
      <c r="AC68" s="77"/>
      <c r="AD68" s="77"/>
      <c r="AE68" s="77"/>
      <c r="AF68" s="77"/>
      <c r="AG68" s="201"/>
      <c r="AH68" s="77"/>
      <c r="AI68" s="77"/>
      <c r="AJ68" s="77"/>
      <c r="AK68" s="201"/>
      <c r="AL68" s="77"/>
      <c r="AM68" s="77"/>
      <c r="AN68" s="77"/>
      <c r="AO68" s="77"/>
      <c r="AP68" s="77"/>
      <c r="AQ68" s="77"/>
      <c r="AR68" s="77"/>
      <c r="AS68" s="201"/>
      <c r="AT68" s="77"/>
      <c r="AU68" s="77"/>
      <c r="AV68" s="77"/>
      <c r="AW68" s="77"/>
      <c r="AX68" s="201"/>
      <c r="AY68" s="77"/>
      <c r="AZ68" s="77"/>
      <c r="BA68" s="77"/>
      <c r="BB68" s="201"/>
      <c r="BC68" s="77"/>
      <c r="BD68" s="77"/>
      <c r="BE68" s="77"/>
      <c r="BF68" s="77"/>
      <c r="BG68" s="77"/>
      <c r="BH68" s="77"/>
      <c r="BI68" s="77"/>
      <c r="BJ68" s="201"/>
      <c r="BK68" s="77"/>
      <c r="BL68" s="77"/>
      <c r="BM68" s="77"/>
      <c r="BN68" s="77"/>
      <c r="BO68" s="201"/>
      <c r="BP68" s="77"/>
      <c r="BQ68" s="77"/>
      <c r="BR68" s="77"/>
      <c r="BS68" s="201"/>
      <c r="BT68" s="77"/>
      <c r="BU68" s="77"/>
      <c r="BV68" s="77"/>
      <c r="BW68" s="77"/>
      <c r="BX68" s="77"/>
      <c r="BY68" s="77"/>
      <c r="BZ68" s="77"/>
      <c r="CA68" s="201"/>
      <c r="CB68" s="77"/>
      <c r="CC68" s="77"/>
      <c r="CD68" s="77"/>
      <c r="CE68" s="77"/>
      <c r="CF68" s="77"/>
      <c r="CG68" s="77"/>
      <c r="CH68" s="77"/>
      <c r="CI68" s="201"/>
      <c r="CJ68" s="77"/>
      <c r="CK68" s="77"/>
      <c r="CL68" s="77"/>
      <c r="CM68" s="77"/>
      <c r="CN68" s="77"/>
      <c r="CO68" s="77"/>
      <c r="CP68" s="77"/>
      <c r="CQ68" s="201"/>
      <c r="CR68" s="77"/>
      <c r="CS68" s="77"/>
      <c r="CT68" s="77"/>
      <c r="CU68" s="77"/>
      <c r="CV68" s="77"/>
      <c r="CW68" s="201"/>
      <c r="CX68" s="77"/>
      <c r="CY68" s="77"/>
      <c r="CZ68" s="77"/>
      <c r="DA68" s="77"/>
      <c r="DB68" s="77"/>
      <c r="DC68" s="77"/>
      <c r="DD68" s="77"/>
      <c r="DE68" s="201"/>
      <c r="DF68" s="201"/>
      <c r="DG68" s="201"/>
      <c r="DH68" s="201"/>
      <c r="DI68" s="201"/>
      <c r="DJ68" s="201"/>
      <c r="DK68" s="201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</row>
    <row r="69" spans="1:179" s="82" customFormat="1" ht="20.25" hidden="1" customHeight="1" x14ac:dyDescent="0.4">
      <c r="A69" s="49" t="s">
        <v>457</v>
      </c>
      <c r="B69" s="19"/>
      <c r="C69" s="140"/>
      <c r="D69" s="140"/>
      <c r="E69" s="140"/>
      <c r="F69" s="164"/>
      <c r="G69" s="19"/>
      <c r="H69" s="50">
        <v>0.50366327311245807</v>
      </c>
      <c r="I69" s="50">
        <v>0.50366327311245807</v>
      </c>
      <c r="J69" s="38"/>
      <c r="K69" s="51">
        <v>5.8151204277492949</v>
      </c>
      <c r="L69" s="19"/>
      <c r="M69" s="79">
        <v>44364.220589617747</v>
      </c>
      <c r="N69" s="79">
        <v>44364.220589617747</v>
      </c>
      <c r="O69" s="79">
        <v>44364.220589617747</v>
      </c>
      <c r="P69" s="79">
        <v>44364.220589617747</v>
      </c>
      <c r="Q69" s="79">
        <v>44364.220589617747</v>
      </c>
      <c r="R69" s="79">
        <v>44364.220589617747</v>
      </c>
      <c r="S69" s="79">
        <v>44364.220589617747</v>
      </c>
      <c r="T69" s="19"/>
      <c r="U69" s="79">
        <v>44364.220589617747</v>
      </c>
      <c r="V69" s="79">
        <v>44364.220589617747</v>
      </c>
      <c r="W69" s="79">
        <v>44364.220589617747</v>
      </c>
      <c r="X69" s="79">
        <v>44364.220589617747</v>
      </c>
      <c r="Y69" s="79">
        <v>44364.220589617747</v>
      </c>
      <c r="Z69" s="79">
        <v>44364.220589617747</v>
      </c>
      <c r="AA69" s="79">
        <v>44364.220589617747</v>
      </c>
      <c r="AB69" s="189"/>
      <c r="AC69" s="79">
        <v>44364.220589617747</v>
      </c>
      <c r="AD69" s="79">
        <v>44364.220589617747</v>
      </c>
      <c r="AE69" s="79">
        <v>44364.220589617747</v>
      </c>
      <c r="AF69" s="79">
        <v>44364.220589617747</v>
      </c>
      <c r="AG69" s="189"/>
      <c r="AH69" s="79">
        <v>44364.220589617747</v>
      </c>
      <c r="AI69" s="79">
        <v>44364.220589617747</v>
      </c>
      <c r="AJ69" s="79">
        <v>44364.220589617747</v>
      </c>
      <c r="AK69" s="189"/>
      <c r="AL69" s="79">
        <v>44364.220589617747</v>
      </c>
      <c r="AM69" s="79">
        <v>44364.220589617747</v>
      </c>
      <c r="AN69" s="79">
        <v>44364.220589617747</v>
      </c>
      <c r="AO69" s="79">
        <v>44364.220589617747</v>
      </c>
      <c r="AP69" s="79">
        <v>44364.220589617747</v>
      </c>
      <c r="AQ69" s="79">
        <v>44364.220589617747</v>
      </c>
      <c r="AR69" s="79">
        <v>44364.220589617747</v>
      </c>
      <c r="AS69" s="189"/>
      <c r="AT69" s="79">
        <v>44364.220589617747</v>
      </c>
      <c r="AU69" s="79">
        <v>44364.220589617747</v>
      </c>
      <c r="AV69" s="79">
        <v>44364.220589617747</v>
      </c>
      <c r="AW69" s="79">
        <v>44364.220589617747</v>
      </c>
      <c r="AX69" s="189"/>
      <c r="AY69" s="79">
        <v>44364.220589617747</v>
      </c>
      <c r="AZ69" s="79">
        <v>44364.220589617747</v>
      </c>
      <c r="BA69" s="79">
        <v>44364.220589617747</v>
      </c>
      <c r="BB69" s="189"/>
      <c r="BC69" s="79">
        <v>44364.220589617747</v>
      </c>
      <c r="BD69" s="79">
        <v>44364.220589617747</v>
      </c>
      <c r="BE69" s="79">
        <v>44364.220589617747</v>
      </c>
      <c r="BF69" s="79">
        <v>44364.220589617747</v>
      </c>
      <c r="BG69" s="79">
        <v>44364.220589617747</v>
      </c>
      <c r="BH69" s="79">
        <v>44364.220589617747</v>
      </c>
      <c r="BI69" s="79">
        <v>44364.220589617747</v>
      </c>
      <c r="BJ69" s="189"/>
      <c r="BK69" s="79">
        <v>44364.220589617747</v>
      </c>
      <c r="BL69" s="79">
        <v>44364.220589617747</v>
      </c>
      <c r="BM69" s="79">
        <v>44364.220589617747</v>
      </c>
      <c r="BN69" s="79">
        <v>44364.220589617747</v>
      </c>
      <c r="BO69" s="189"/>
      <c r="BP69" s="79">
        <v>44364.220589617747</v>
      </c>
      <c r="BQ69" s="79">
        <v>44364.220589617747</v>
      </c>
      <c r="BR69" s="79">
        <v>44364.220589617747</v>
      </c>
      <c r="BS69" s="189"/>
      <c r="BT69" s="79">
        <v>44364.220589617747</v>
      </c>
      <c r="BU69" s="79">
        <v>44364.220589617747</v>
      </c>
      <c r="BV69" s="79">
        <v>44364.220589617747</v>
      </c>
      <c r="BW69" s="79">
        <v>44364.220589617747</v>
      </c>
      <c r="BX69" s="79">
        <v>44364.220589617747</v>
      </c>
      <c r="BY69" s="79">
        <v>44364.220589617747</v>
      </c>
      <c r="BZ69" s="79">
        <v>44364.220589617747</v>
      </c>
      <c r="CA69" s="189"/>
      <c r="CB69" s="79">
        <v>44364.220589617747</v>
      </c>
      <c r="CC69" s="79">
        <v>44364.220589617747</v>
      </c>
      <c r="CD69" s="79">
        <v>44364.220589617747</v>
      </c>
      <c r="CE69" s="79">
        <v>44364.220589617747</v>
      </c>
      <c r="CF69" s="79">
        <v>44364.220589617747</v>
      </c>
      <c r="CG69" s="79">
        <v>44364.220589617747</v>
      </c>
      <c r="CH69" s="79">
        <v>44364.220589617747</v>
      </c>
      <c r="CI69" s="189"/>
      <c r="CJ69" s="79">
        <v>44364.220589617747</v>
      </c>
      <c r="CK69" s="79">
        <v>44364.220589617747</v>
      </c>
      <c r="CL69" s="79">
        <v>44364.220589617747</v>
      </c>
      <c r="CM69" s="79">
        <v>44364.220589617747</v>
      </c>
      <c r="CN69" s="79">
        <v>44364.220589617747</v>
      </c>
      <c r="CO69" s="79">
        <v>44364.220589617747</v>
      </c>
      <c r="CP69" s="79">
        <v>44364.220589617747</v>
      </c>
      <c r="CQ69" s="189"/>
      <c r="CR69" s="79">
        <v>44364.220589617747</v>
      </c>
      <c r="CS69" s="79">
        <v>44364.220589617747</v>
      </c>
      <c r="CT69" s="79">
        <v>44364.220589617747</v>
      </c>
      <c r="CU69" s="79">
        <v>44364.220589617747</v>
      </c>
      <c r="CV69" s="79">
        <v>44364.220589617747</v>
      </c>
      <c r="CW69" s="189"/>
      <c r="CX69" s="79">
        <v>44364.220589617747</v>
      </c>
      <c r="CY69" s="79">
        <v>44364.220589617747</v>
      </c>
      <c r="CZ69" s="79">
        <v>44364.220589617747</v>
      </c>
      <c r="DA69" s="79">
        <v>44364.220589617747</v>
      </c>
      <c r="DB69" s="79">
        <v>44364.220589617747</v>
      </c>
      <c r="DC69" s="79">
        <v>44364.220589617747</v>
      </c>
      <c r="DD69" s="79">
        <v>44364.220589617747</v>
      </c>
      <c r="DE69" s="189"/>
      <c r="DF69" s="202">
        <v>44364.220589617747</v>
      </c>
      <c r="DG69" s="202">
        <v>44364.220589617747</v>
      </c>
      <c r="DH69" s="202">
        <v>44364.220589617747</v>
      </c>
      <c r="DI69" s="202">
        <v>44364.220589617747</v>
      </c>
      <c r="DJ69" s="202">
        <v>44364.220589617747</v>
      </c>
      <c r="DK69" s="189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</row>
    <row r="70" spans="1:179" s="82" customFormat="1" ht="20.25" hidden="1" customHeight="1" x14ac:dyDescent="0.4">
      <c r="A70" s="49" t="s">
        <v>469</v>
      </c>
      <c r="B70" s="19"/>
      <c r="C70" s="140"/>
      <c r="D70" s="140"/>
      <c r="E70" s="140"/>
      <c r="F70" s="164"/>
      <c r="G70" s="19"/>
      <c r="H70" s="50">
        <v>0.14463308421114576</v>
      </c>
      <c r="I70" s="50">
        <v>0.14463308421114576</v>
      </c>
      <c r="J70" s="38"/>
      <c r="K70" s="51">
        <v>6.1047298048075858</v>
      </c>
      <c r="L70" s="19"/>
      <c r="M70" s="79">
        <v>11232.301892777836</v>
      </c>
      <c r="N70" s="79">
        <v>11232.301892777836</v>
      </c>
      <c r="O70" s="79">
        <v>11232.301892777836</v>
      </c>
      <c r="P70" s="79">
        <v>11232.301892777836</v>
      </c>
      <c r="Q70" s="79">
        <v>11232.301892777836</v>
      </c>
      <c r="R70" s="79">
        <v>11232.301892777836</v>
      </c>
      <c r="S70" s="79">
        <v>11232.301892777836</v>
      </c>
      <c r="T70" s="19"/>
      <c r="U70" s="79">
        <v>11232.301892777836</v>
      </c>
      <c r="V70" s="79">
        <v>11232.301892777836</v>
      </c>
      <c r="W70" s="79">
        <v>11232.301892777836</v>
      </c>
      <c r="X70" s="79">
        <v>11232.301892777836</v>
      </c>
      <c r="Y70" s="79">
        <v>11232.301892777836</v>
      </c>
      <c r="Z70" s="79">
        <v>11232.301892777836</v>
      </c>
      <c r="AA70" s="79">
        <v>11232.301892777836</v>
      </c>
      <c r="AB70" s="189"/>
      <c r="AC70" s="79">
        <v>11232.301892777836</v>
      </c>
      <c r="AD70" s="79">
        <v>11232.301892777836</v>
      </c>
      <c r="AE70" s="79">
        <v>11232.301892777836</v>
      </c>
      <c r="AF70" s="79">
        <v>11232.301892777836</v>
      </c>
      <c r="AG70" s="189"/>
      <c r="AH70" s="79">
        <v>11232.301892777836</v>
      </c>
      <c r="AI70" s="79">
        <v>11232.301892777836</v>
      </c>
      <c r="AJ70" s="79">
        <v>11232.301892777836</v>
      </c>
      <c r="AK70" s="189"/>
      <c r="AL70" s="79">
        <v>11232.301892777836</v>
      </c>
      <c r="AM70" s="79">
        <v>11232.301892777836</v>
      </c>
      <c r="AN70" s="79">
        <v>11232.301892777836</v>
      </c>
      <c r="AO70" s="79">
        <v>11232.301892777836</v>
      </c>
      <c r="AP70" s="79">
        <v>11232.301892777836</v>
      </c>
      <c r="AQ70" s="79">
        <v>11232.301892777836</v>
      </c>
      <c r="AR70" s="79">
        <v>11232.301892777836</v>
      </c>
      <c r="AS70" s="189"/>
      <c r="AT70" s="79">
        <v>11232.301892777836</v>
      </c>
      <c r="AU70" s="79">
        <v>11232.301892777836</v>
      </c>
      <c r="AV70" s="79">
        <v>11232.301892777836</v>
      </c>
      <c r="AW70" s="79">
        <v>11232.301892777836</v>
      </c>
      <c r="AX70" s="189"/>
      <c r="AY70" s="79">
        <v>11232.301892777836</v>
      </c>
      <c r="AZ70" s="79">
        <v>11232.301892777836</v>
      </c>
      <c r="BA70" s="79">
        <v>11232.301892777836</v>
      </c>
      <c r="BB70" s="189"/>
      <c r="BC70" s="79">
        <v>11232.301892777836</v>
      </c>
      <c r="BD70" s="79">
        <v>11232.301892777836</v>
      </c>
      <c r="BE70" s="79">
        <v>11232.301892777836</v>
      </c>
      <c r="BF70" s="79">
        <v>11232.301892777836</v>
      </c>
      <c r="BG70" s="79">
        <v>11232.301892777836</v>
      </c>
      <c r="BH70" s="79">
        <v>11232.301892777836</v>
      </c>
      <c r="BI70" s="79">
        <v>11232.301892777836</v>
      </c>
      <c r="BJ70" s="189"/>
      <c r="BK70" s="79">
        <v>11232.301892777836</v>
      </c>
      <c r="BL70" s="79">
        <v>11232.301892777836</v>
      </c>
      <c r="BM70" s="79">
        <v>11232.301892777836</v>
      </c>
      <c r="BN70" s="79">
        <v>11232.301892777836</v>
      </c>
      <c r="BO70" s="189"/>
      <c r="BP70" s="79">
        <v>11232.301892777836</v>
      </c>
      <c r="BQ70" s="79">
        <v>11232.301892777836</v>
      </c>
      <c r="BR70" s="79">
        <v>11232.301892777836</v>
      </c>
      <c r="BS70" s="189"/>
      <c r="BT70" s="79">
        <v>11232.301892777836</v>
      </c>
      <c r="BU70" s="79">
        <v>11232.301892777836</v>
      </c>
      <c r="BV70" s="79">
        <v>11232.301892777836</v>
      </c>
      <c r="BW70" s="79">
        <v>11232.301892777836</v>
      </c>
      <c r="BX70" s="79">
        <v>11232.301892777836</v>
      </c>
      <c r="BY70" s="79">
        <v>11232.301892777836</v>
      </c>
      <c r="BZ70" s="79">
        <v>11232.301892777836</v>
      </c>
      <c r="CA70" s="189"/>
      <c r="CB70" s="79">
        <v>11232.301892777836</v>
      </c>
      <c r="CC70" s="79">
        <v>11232.301892777836</v>
      </c>
      <c r="CD70" s="79">
        <v>11232.301892777836</v>
      </c>
      <c r="CE70" s="79">
        <v>11232.301892777836</v>
      </c>
      <c r="CF70" s="79">
        <v>11232.301892777836</v>
      </c>
      <c r="CG70" s="79">
        <v>11232.301892777836</v>
      </c>
      <c r="CH70" s="79">
        <v>11232.301892777836</v>
      </c>
      <c r="CI70" s="189"/>
      <c r="CJ70" s="79">
        <v>11232.301892777836</v>
      </c>
      <c r="CK70" s="79">
        <v>11232.301892777836</v>
      </c>
      <c r="CL70" s="79">
        <v>11232.301892777836</v>
      </c>
      <c r="CM70" s="79">
        <v>11232.301892777836</v>
      </c>
      <c r="CN70" s="79">
        <v>11232.301892777836</v>
      </c>
      <c r="CO70" s="79">
        <v>11232.301892777836</v>
      </c>
      <c r="CP70" s="79">
        <v>11232.301892777836</v>
      </c>
      <c r="CQ70" s="189"/>
      <c r="CR70" s="79">
        <v>11232.301892777836</v>
      </c>
      <c r="CS70" s="79">
        <v>11232.301892777836</v>
      </c>
      <c r="CT70" s="79">
        <v>11232.301892777836</v>
      </c>
      <c r="CU70" s="79">
        <v>11232.301892777836</v>
      </c>
      <c r="CV70" s="79">
        <v>11232.301892777836</v>
      </c>
      <c r="CW70" s="189"/>
      <c r="CX70" s="79">
        <v>11232.301892777836</v>
      </c>
      <c r="CY70" s="79">
        <v>11232.301892777836</v>
      </c>
      <c r="CZ70" s="79">
        <v>11232.301892777836</v>
      </c>
      <c r="DA70" s="79">
        <v>11232.301892777836</v>
      </c>
      <c r="DB70" s="79">
        <v>11232.301892777836</v>
      </c>
      <c r="DC70" s="79">
        <v>11232.301892777836</v>
      </c>
      <c r="DD70" s="79">
        <v>11232.301892777836</v>
      </c>
      <c r="DE70" s="189"/>
      <c r="DF70" s="202">
        <v>11232.301892777836</v>
      </c>
      <c r="DG70" s="202">
        <v>11232.301892777836</v>
      </c>
      <c r="DH70" s="202">
        <v>11232.301892777836</v>
      </c>
      <c r="DI70" s="202">
        <v>11232.301892777836</v>
      </c>
      <c r="DJ70" s="202">
        <v>11232.301892777836</v>
      </c>
      <c r="DK70" s="189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</row>
    <row r="71" spans="1:179" s="82" customFormat="1" ht="20.25" hidden="1" customHeight="1" x14ac:dyDescent="0.4">
      <c r="A71" s="49" t="s">
        <v>459</v>
      </c>
      <c r="B71" s="19"/>
      <c r="C71" s="140"/>
      <c r="D71" s="140"/>
      <c r="E71" s="140"/>
      <c r="F71" s="164"/>
      <c r="G71" s="19"/>
      <c r="H71" s="50">
        <v>0.18075089742835285</v>
      </c>
      <c r="I71" s="50">
        <v>0.18075089742835285</v>
      </c>
      <c r="J71" s="38"/>
      <c r="K71" s="51">
        <v>4.8265291601136102</v>
      </c>
      <c r="L71" s="19"/>
      <c r="M71" s="79">
        <v>12306.889316296183</v>
      </c>
      <c r="N71" s="79">
        <v>12306.889316296183</v>
      </c>
      <c r="O71" s="79">
        <v>12306.889316296183</v>
      </c>
      <c r="P71" s="79">
        <v>12306.889316296183</v>
      </c>
      <c r="Q71" s="79">
        <v>12306.889316296183</v>
      </c>
      <c r="R71" s="79">
        <v>12306.889316296183</v>
      </c>
      <c r="S71" s="79">
        <v>12306.889316296183</v>
      </c>
      <c r="T71" s="19"/>
      <c r="U71" s="79">
        <v>12306.889316296183</v>
      </c>
      <c r="V71" s="79">
        <v>12306.889316296183</v>
      </c>
      <c r="W71" s="79">
        <v>12306.889316296183</v>
      </c>
      <c r="X71" s="79">
        <v>12306.889316296183</v>
      </c>
      <c r="Y71" s="79">
        <v>12306.889316296183</v>
      </c>
      <c r="Z71" s="79">
        <v>12306.889316296183</v>
      </c>
      <c r="AA71" s="79">
        <v>12306.889316296183</v>
      </c>
      <c r="AB71" s="189"/>
      <c r="AC71" s="79">
        <v>12306.889316296183</v>
      </c>
      <c r="AD71" s="79">
        <v>12306.889316296183</v>
      </c>
      <c r="AE71" s="79">
        <v>12306.889316296183</v>
      </c>
      <c r="AF71" s="79">
        <v>12306.889316296183</v>
      </c>
      <c r="AG71" s="189"/>
      <c r="AH71" s="79">
        <v>12306.889316296183</v>
      </c>
      <c r="AI71" s="79">
        <v>12306.889316296183</v>
      </c>
      <c r="AJ71" s="79">
        <v>12306.889316296183</v>
      </c>
      <c r="AK71" s="189"/>
      <c r="AL71" s="79">
        <v>12306.889316296183</v>
      </c>
      <c r="AM71" s="79">
        <v>12306.889316296183</v>
      </c>
      <c r="AN71" s="79">
        <v>12306.889316296183</v>
      </c>
      <c r="AO71" s="79">
        <v>12306.889316296183</v>
      </c>
      <c r="AP71" s="79">
        <v>12306.889316296183</v>
      </c>
      <c r="AQ71" s="79">
        <v>12306.889316296183</v>
      </c>
      <c r="AR71" s="79">
        <v>12306.889316296183</v>
      </c>
      <c r="AS71" s="189"/>
      <c r="AT71" s="79">
        <v>12306.889316296183</v>
      </c>
      <c r="AU71" s="79">
        <v>12306.889316296183</v>
      </c>
      <c r="AV71" s="79">
        <v>12306.889316296183</v>
      </c>
      <c r="AW71" s="79">
        <v>12306.889316296183</v>
      </c>
      <c r="AX71" s="189"/>
      <c r="AY71" s="79">
        <v>12306.889316296183</v>
      </c>
      <c r="AZ71" s="79">
        <v>12306.889316296183</v>
      </c>
      <c r="BA71" s="79">
        <v>12306.889316296183</v>
      </c>
      <c r="BB71" s="189"/>
      <c r="BC71" s="79">
        <v>12306.889316296183</v>
      </c>
      <c r="BD71" s="79">
        <v>12306.889316296183</v>
      </c>
      <c r="BE71" s="79">
        <v>12306.889316296183</v>
      </c>
      <c r="BF71" s="79">
        <v>12306.889316296183</v>
      </c>
      <c r="BG71" s="79">
        <v>12306.889316296183</v>
      </c>
      <c r="BH71" s="79">
        <v>12306.889316296183</v>
      </c>
      <c r="BI71" s="79">
        <v>12306.889316296183</v>
      </c>
      <c r="BJ71" s="189"/>
      <c r="BK71" s="79">
        <v>12306.889316296183</v>
      </c>
      <c r="BL71" s="79">
        <v>12306.889316296183</v>
      </c>
      <c r="BM71" s="79">
        <v>12306.889316296183</v>
      </c>
      <c r="BN71" s="79">
        <v>12306.889316296183</v>
      </c>
      <c r="BO71" s="189"/>
      <c r="BP71" s="79">
        <v>12306.889316296183</v>
      </c>
      <c r="BQ71" s="79">
        <v>12306.889316296183</v>
      </c>
      <c r="BR71" s="79">
        <v>12306.889316296183</v>
      </c>
      <c r="BS71" s="189"/>
      <c r="BT71" s="79">
        <v>12306.889316296183</v>
      </c>
      <c r="BU71" s="79">
        <v>12306.889316296183</v>
      </c>
      <c r="BV71" s="79">
        <v>12306.889316296183</v>
      </c>
      <c r="BW71" s="79">
        <v>12306.889316296183</v>
      </c>
      <c r="BX71" s="79">
        <v>12306.889316296183</v>
      </c>
      <c r="BY71" s="79">
        <v>12306.889316296183</v>
      </c>
      <c r="BZ71" s="79">
        <v>12306.889316296183</v>
      </c>
      <c r="CA71" s="189"/>
      <c r="CB71" s="79">
        <v>12306.889316296183</v>
      </c>
      <c r="CC71" s="79">
        <v>12306.889316296183</v>
      </c>
      <c r="CD71" s="79">
        <v>12306.889316296183</v>
      </c>
      <c r="CE71" s="79">
        <v>12306.889316296183</v>
      </c>
      <c r="CF71" s="79">
        <v>12306.889316296183</v>
      </c>
      <c r="CG71" s="79">
        <v>12306.889316296183</v>
      </c>
      <c r="CH71" s="79">
        <v>12306.889316296183</v>
      </c>
      <c r="CI71" s="189"/>
      <c r="CJ71" s="79">
        <v>12306.889316296183</v>
      </c>
      <c r="CK71" s="79">
        <v>12306.889316296183</v>
      </c>
      <c r="CL71" s="79">
        <v>12306.889316296183</v>
      </c>
      <c r="CM71" s="79">
        <v>12306.889316296183</v>
      </c>
      <c r="CN71" s="79">
        <v>12306.889316296183</v>
      </c>
      <c r="CO71" s="79">
        <v>12306.889316296183</v>
      </c>
      <c r="CP71" s="79">
        <v>12306.889316296183</v>
      </c>
      <c r="CQ71" s="189"/>
      <c r="CR71" s="79">
        <v>12306.889316296183</v>
      </c>
      <c r="CS71" s="79">
        <v>12306.889316296183</v>
      </c>
      <c r="CT71" s="79">
        <v>12306.889316296183</v>
      </c>
      <c r="CU71" s="79">
        <v>12306.889316296183</v>
      </c>
      <c r="CV71" s="79">
        <v>12306.889316296183</v>
      </c>
      <c r="CW71" s="189"/>
      <c r="CX71" s="79">
        <v>12306.889316296183</v>
      </c>
      <c r="CY71" s="79">
        <v>12306.889316296183</v>
      </c>
      <c r="CZ71" s="79">
        <v>12306.889316296183</v>
      </c>
      <c r="DA71" s="79">
        <v>12306.889316296183</v>
      </c>
      <c r="DB71" s="79">
        <v>12306.889316296183</v>
      </c>
      <c r="DC71" s="79">
        <v>12306.889316296183</v>
      </c>
      <c r="DD71" s="79">
        <v>12306.889316296183</v>
      </c>
      <c r="DE71" s="189"/>
      <c r="DF71" s="202">
        <v>12306.889316296183</v>
      </c>
      <c r="DG71" s="202">
        <v>12306.889316296183</v>
      </c>
      <c r="DH71" s="202">
        <v>12306.889316296183</v>
      </c>
      <c r="DI71" s="202">
        <v>12306.889316296183</v>
      </c>
      <c r="DJ71" s="202">
        <v>12306.889316296183</v>
      </c>
      <c r="DK71" s="189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</row>
    <row r="72" spans="1:179" s="82" customFormat="1" ht="20.25" hidden="1" customHeight="1" x14ac:dyDescent="0.4">
      <c r="A72" s="49" t="s">
        <v>470</v>
      </c>
      <c r="B72" s="19"/>
      <c r="C72" s="140"/>
      <c r="D72" s="140"/>
      <c r="E72" s="140"/>
      <c r="F72" s="164"/>
      <c r="G72" s="19"/>
      <c r="H72" s="50">
        <v>0.11795298063908669</v>
      </c>
      <c r="I72" s="50">
        <v>0.11795298063908669</v>
      </c>
      <c r="J72" s="38"/>
      <c r="K72" s="51">
        <v>6.1047020923049002</v>
      </c>
      <c r="L72" s="19"/>
      <c r="M72" s="79">
        <v>12005.988593407807</v>
      </c>
      <c r="N72" s="79">
        <v>12005.988593407807</v>
      </c>
      <c r="O72" s="79">
        <v>12005.988593407807</v>
      </c>
      <c r="P72" s="79">
        <v>12005.988593407807</v>
      </c>
      <c r="Q72" s="79">
        <v>12005.988593407807</v>
      </c>
      <c r="R72" s="79">
        <v>12005.988593407807</v>
      </c>
      <c r="S72" s="79">
        <v>12005.988593407807</v>
      </c>
      <c r="T72" s="19"/>
      <c r="U72" s="79">
        <v>12005.988593407807</v>
      </c>
      <c r="V72" s="79">
        <v>12005.988593407807</v>
      </c>
      <c r="W72" s="79">
        <v>12005.988593407807</v>
      </c>
      <c r="X72" s="79">
        <v>12005.988593407807</v>
      </c>
      <c r="Y72" s="79">
        <v>12005.988593407807</v>
      </c>
      <c r="Z72" s="79">
        <v>12005.988593407807</v>
      </c>
      <c r="AA72" s="79">
        <v>12005.988593407807</v>
      </c>
      <c r="AB72" s="189"/>
      <c r="AC72" s="79">
        <v>12005.988593407807</v>
      </c>
      <c r="AD72" s="79">
        <v>12005.988593407807</v>
      </c>
      <c r="AE72" s="79">
        <v>12005.988593407807</v>
      </c>
      <c r="AF72" s="79">
        <v>12005.988593407807</v>
      </c>
      <c r="AG72" s="189"/>
      <c r="AH72" s="79">
        <v>12005.988593407807</v>
      </c>
      <c r="AI72" s="79">
        <v>12005.988593407807</v>
      </c>
      <c r="AJ72" s="79">
        <v>12005.988593407807</v>
      </c>
      <c r="AK72" s="189"/>
      <c r="AL72" s="79">
        <v>12005.988593407807</v>
      </c>
      <c r="AM72" s="79">
        <v>12005.988593407807</v>
      </c>
      <c r="AN72" s="79">
        <v>12005.988593407807</v>
      </c>
      <c r="AO72" s="79">
        <v>12005.988593407807</v>
      </c>
      <c r="AP72" s="79">
        <v>12005.988593407807</v>
      </c>
      <c r="AQ72" s="79">
        <v>12005.988593407807</v>
      </c>
      <c r="AR72" s="79">
        <v>12005.988593407807</v>
      </c>
      <c r="AS72" s="189"/>
      <c r="AT72" s="79">
        <v>12005.988593407807</v>
      </c>
      <c r="AU72" s="79">
        <v>12005.988593407807</v>
      </c>
      <c r="AV72" s="79">
        <v>12005.988593407807</v>
      </c>
      <c r="AW72" s="79">
        <v>12005.988593407807</v>
      </c>
      <c r="AX72" s="189"/>
      <c r="AY72" s="79">
        <v>12005.988593407807</v>
      </c>
      <c r="AZ72" s="79">
        <v>12005.988593407807</v>
      </c>
      <c r="BA72" s="79">
        <v>12005.988593407807</v>
      </c>
      <c r="BB72" s="189"/>
      <c r="BC72" s="79">
        <v>12005.988593407807</v>
      </c>
      <c r="BD72" s="79">
        <v>12005.988593407807</v>
      </c>
      <c r="BE72" s="79">
        <v>12005.988593407807</v>
      </c>
      <c r="BF72" s="79">
        <v>12005.988593407807</v>
      </c>
      <c r="BG72" s="79">
        <v>12005.988593407807</v>
      </c>
      <c r="BH72" s="79">
        <v>12005.988593407807</v>
      </c>
      <c r="BI72" s="79">
        <v>12005.988593407807</v>
      </c>
      <c r="BJ72" s="189"/>
      <c r="BK72" s="79">
        <v>12005.988593407807</v>
      </c>
      <c r="BL72" s="79">
        <v>12005.988593407807</v>
      </c>
      <c r="BM72" s="79">
        <v>12005.988593407807</v>
      </c>
      <c r="BN72" s="79">
        <v>12005.988593407807</v>
      </c>
      <c r="BO72" s="189"/>
      <c r="BP72" s="79">
        <v>12005.988593407807</v>
      </c>
      <c r="BQ72" s="79">
        <v>12005.988593407807</v>
      </c>
      <c r="BR72" s="79">
        <v>12005.988593407807</v>
      </c>
      <c r="BS72" s="189"/>
      <c r="BT72" s="79">
        <v>12005.988593407807</v>
      </c>
      <c r="BU72" s="79">
        <v>12005.988593407807</v>
      </c>
      <c r="BV72" s="79">
        <v>12005.988593407807</v>
      </c>
      <c r="BW72" s="79">
        <v>12005.988593407807</v>
      </c>
      <c r="BX72" s="79">
        <v>12005.988593407807</v>
      </c>
      <c r="BY72" s="79">
        <v>12005.988593407807</v>
      </c>
      <c r="BZ72" s="79">
        <v>12005.988593407807</v>
      </c>
      <c r="CA72" s="189"/>
      <c r="CB72" s="79">
        <v>12005.988593407807</v>
      </c>
      <c r="CC72" s="79">
        <v>12005.988593407807</v>
      </c>
      <c r="CD72" s="79">
        <v>12005.988593407807</v>
      </c>
      <c r="CE72" s="79">
        <v>12005.988593407807</v>
      </c>
      <c r="CF72" s="79">
        <v>12005.988593407807</v>
      </c>
      <c r="CG72" s="79">
        <v>12005.988593407807</v>
      </c>
      <c r="CH72" s="79">
        <v>12005.988593407807</v>
      </c>
      <c r="CI72" s="189"/>
      <c r="CJ72" s="79">
        <v>12005.988593407807</v>
      </c>
      <c r="CK72" s="79">
        <v>12005.988593407807</v>
      </c>
      <c r="CL72" s="79">
        <v>12005.988593407807</v>
      </c>
      <c r="CM72" s="79">
        <v>12005.988593407807</v>
      </c>
      <c r="CN72" s="79">
        <v>12005.988593407807</v>
      </c>
      <c r="CO72" s="79">
        <v>12005.988593407807</v>
      </c>
      <c r="CP72" s="79">
        <v>12005.988593407807</v>
      </c>
      <c r="CQ72" s="189"/>
      <c r="CR72" s="79">
        <v>12005.988593407807</v>
      </c>
      <c r="CS72" s="79">
        <v>12005.988593407807</v>
      </c>
      <c r="CT72" s="79">
        <v>12005.988593407807</v>
      </c>
      <c r="CU72" s="79">
        <v>12005.988593407807</v>
      </c>
      <c r="CV72" s="79">
        <v>12005.988593407807</v>
      </c>
      <c r="CW72" s="189"/>
      <c r="CX72" s="79">
        <v>12005.988593407807</v>
      </c>
      <c r="CY72" s="79">
        <v>12005.988593407807</v>
      </c>
      <c r="CZ72" s="79">
        <v>12005.988593407807</v>
      </c>
      <c r="DA72" s="79">
        <v>12005.988593407807</v>
      </c>
      <c r="DB72" s="79">
        <v>12005.988593407807</v>
      </c>
      <c r="DC72" s="79">
        <v>12005.988593407807</v>
      </c>
      <c r="DD72" s="79">
        <v>12005.988593407807</v>
      </c>
      <c r="DE72" s="189"/>
      <c r="DF72" s="202">
        <v>12005.988593407807</v>
      </c>
      <c r="DG72" s="202">
        <v>12005.988593407807</v>
      </c>
      <c r="DH72" s="202">
        <v>12005.988593407807</v>
      </c>
      <c r="DI72" s="202">
        <v>12005.988593407807</v>
      </c>
      <c r="DJ72" s="202">
        <v>12005.988593407807</v>
      </c>
      <c r="DK72" s="189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</row>
    <row r="73" spans="1:179" s="82" customFormat="1" ht="20.25" hidden="1" customHeight="1" x14ac:dyDescent="0.4">
      <c r="A73" s="49" t="s">
        <v>471</v>
      </c>
      <c r="B73" s="19"/>
      <c r="C73" s="140"/>
      <c r="D73" s="140"/>
      <c r="E73" s="140"/>
      <c r="F73" s="164"/>
      <c r="G73" s="19"/>
      <c r="H73" s="50">
        <v>5.2999764608956626E-2</v>
      </c>
      <c r="I73" s="50">
        <v>5.2999764608956626E-2</v>
      </c>
      <c r="J73" s="38"/>
      <c r="K73" s="51">
        <v>6.2652427042623913</v>
      </c>
      <c r="L73" s="19"/>
      <c r="M73" s="79">
        <v>4620.7198211624436</v>
      </c>
      <c r="N73" s="79">
        <v>4620.7198211624436</v>
      </c>
      <c r="O73" s="79">
        <v>4620.7198211624436</v>
      </c>
      <c r="P73" s="79">
        <v>4620.7198211624436</v>
      </c>
      <c r="Q73" s="79">
        <v>4620.7198211624436</v>
      </c>
      <c r="R73" s="79">
        <v>4620.7198211624436</v>
      </c>
      <c r="S73" s="79">
        <v>4620.7198211624436</v>
      </c>
      <c r="T73" s="19"/>
      <c r="U73" s="79">
        <v>4620.7198211624436</v>
      </c>
      <c r="V73" s="79">
        <v>4620.7198211624436</v>
      </c>
      <c r="W73" s="79">
        <v>4620.7198211624436</v>
      </c>
      <c r="X73" s="79">
        <v>4620.7198211624436</v>
      </c>
      <c r="Y73" s="79">
        <v>4620.7198211624436</v>
      </c>
      <c r="Z73" s="79">
        <v>4620.7198211624436</v>
      </c>
      <c r="AA73" s="79">
        <v>4620.7198211624436</v>
      </c>
      <c r="AB73" s="189"/>
      <c r="AC73" s="79">
        <v>4620.7198211624436</v>
      </c>
      <c r="AD73" s="79">
        <v>4620.7198211624436</v>
      </c>
      <c r="AE73" s="79">
        <v>4620.7198211624436</v>
      </c>
      <c r="AF73" s="79">
        <v>4620.7198211624436</v>
      </c>
      <c r="AG73" s="189"/>
      <c r="AH73" s="79">
        <v>4620.7198211624436</v>
      </c>
      <c r="AI73" s="79">
        <v>4620.7198211624436</v>
      </c>
      <c r="AJ73" s="79">
        <v>4620.7198211624436</v>
      </c>
      <c r="AK73" s="189"/>
      <c r="AL73" s="79">
        <v>4620.7198211624436</v>
      </c>
      <c r="AM73" s="79">
        <v>4620.7198211624436</v>
      </c>
      <c r="AN73" s="79">
        <v>4620.7198211624436</v>
      </c>
      <c r="AO73" s="79">
        <v>4620.7198211624436</v>
      </c>
      <c r="AP73" s="79">
        <v>4620.7198211624436</v>
      </c>
      <c r="AQ73" s="79">
        <v>4620.7198211624436</v>
      </c>
      <c r="AR73" s="79">
        <v>4620.7198211624436</v>
      </c>
      <c r="AS73" s="189"/>
      <c r="AT73" s="79">
        <v>4620.7198211624436</v>
      </c>
      <c r="AU73" s="79">
        <v>4620.7198211624436</v>
      </c>
      <c r="AV73" s="79">
        <v>4620.7198211624436</v>
      </c>
      <c r="AW73" s="79">
        <v>4620.7198211624436</v>
      </c>
      <c r="AX73" s="189"/>
      <c r="AY73" s="79">
        <v>4620.7198211624436</v>
      </c>
      <c r="AZ73" s="79">
        <v>4620.7198211624436</v>
      </c>
      <c r="BA73" s="79">
        <v>4620.7198211624436</v>
      </c>
      <c r="BB73" s="189"/>
      <c r="BC73" s="79">
        <v>4620.7198211624436</v>
      </c>
      <c r="BD73" s="79">
        <v>4620.7198211624436</v>
      </c>
      <c r="BE73" s="79">
        <v>4620.7198211624436</v>
      </c>
      <c r="BF73" s="79">
        <v>4620.7198211624436</v>
      </c>
      <c r="BG73" s="79">
        <v>4620.7198211624436</v>
      </c>
      <c r="BH73" s="79">
        <v>4620.7198211624436</v>
      </c>
      <c r="BI73" s="79">
        <v>4620.7198211624436</v>
      </c>
      <c r="BJ73" s="189"/>
      <c r="BK73" s="79">
        <v>4620.7198211624436</v>
      </c>
      <c r="BL73" s="79">
        <v>4620.7198211624436</v>
      </c>
      <c r="BM73" s="79">
        <v>4620.7198211624436</v>
      </c>
      <c r="BN73" s="79">
        <v>4620.7198211624436</v>
      </c>
      <c r="BO73" s="189"/>
      <c r="BP73" s="79">
        <v>4620.7198211624436</v>
      </c>
      <c r="BQ73" s="79">
        <v>4620.7198211624436</v>
      </c>
      <c r="BR73" s="79">
        <v>4620.7198211624436</v>
      </c>
      <c r="BS73" s="189"/>
      <c r="BT73" s="79">
        <v>4620.7198211624436</v>
      </c>
      <c r="BU73" s="79">
        <v>4620.7198211624436</v>
      </c>
      <c r="BV73" s="79">
        <v>4620.7198211624436</v>
      </c>
      <c r="BW73" s="79">
        <v>4620.7198211624436</v>
      </c>
      <c r="BX73" s="79">
        <v>4620.7198211624436</v>
      </c>
      <c r="BY73" s="79">
        <v>4620.7198211624436</v>
      </c>
      <c r="BZ73" s="79">
        <v>4620.7198211624436</v>
      </c>
      <c r="CA73" s="189"/>
      <c r="CB73" s="79">
        <v>4620.7198211624436</v>
      </c>
      <c r="CC73" s="79">
        <v>4620.7198211624436</v>
      </c>
      <c r="CD73" s="79">
        <v>4620.7198211624436</v>
      </c>
      <c r="CE73" s="79">
        <v>4620.7198211624436</v>
      </c>
      <c r="CF73" s="79">
        <v>4620.7198211624436</v>
      </c>
      <c r="CG73" s="79">
        <v>4620.7198211624436</v>
      </c>
      <c r="CH73" s="79">
        <v>4620.7198211624436</v>
      </c>
      <c r="CI73" s="189"/>
      <c r="CJ73" s="79">
        <v>4620.7198211624436</v>
      </c>
      <c r="CK73" s="79">
        <v>4620.7198211624436</v>
      </c>
      <c r="CL73" s="79">
        <v>4620.7198211624436</v>
      </c>
      <c r="CM73" s="79">
        <v>4620.7198211624436</v>
      </c>
      <c r="CN73" s="79">
        <v>4620.7198211624436</v>
      </c>
      <c r="CO73" s="79">
        <v>4620.7198211624436</v>
      </c>
      <c r="CP73" s="79">
        <v>4620.7198211624436</v>
      </c>
      <c r="CQ73" s="189"/>
      <c r="CR73" s="79">
        <v>4620.7198211624436</v>
      </c>
      <c r="CS73" s="79">
        <v>4620.7198211624436</v>
      </c>
      <c r="CT73" s="79">
        <v>4620.7198211624436</v>
      </c>
      <c r="CU73" s="79">
        <v>4620.7198211624436</v>
      </c>
      <c r="CV73" s="79">
        <v>4620.7198211624436</v>
      </c>
      <c r="CW73" s="189"/>
      <c r="CX73" s="79">
        <v>4620.7198211624436</v>
      </c>
      <c r="CY73" s="79">
        <v>4620.7198211624436</v>
      </c>
      <c r="CZ73" s="79">
        <v>4620.7198211624436</v>
      </c>
      <c r="DA73" s="79">
        <v>4620.7198211624436</v>
      </c>
      <c r="DB73" s="79">
        <v>4620.7198211624436</v>
      </c>
      <c r="DC73" s="79">
        <v>4620.7198211624436</v>
      </c>
      <c r="DD73" s="79">
        <v>4620.7198211624436</v>
      </c>
      <c r="DE73" s="189"/>
      <c r="DF73" s="202">
        <v>4620.7198211624436</v>
      </c>
      <c r="DG73" s="202">
        <v>4620.7198211624436</v>
      </c>
      <c r="DH73" s="202">
        <v>4620.7198211624436</v>
      </c>
      <c r="DI73" s="202">
        <v>4620.7198211624436</v>
      </c>
      <c r="DJ73" s="202">
        <v>4620.7198211624436</v>
      </c>
      <c r="DK73" s="189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</row>
    <row r="74" spans="1:179" s="21" customFormat="1" ht="7.5" hidden="1" customHeight="1" x14ac:dyDescent="0.4">
      <c r="A74" s="17"/>
      <c r="B74" s="19"/>
      <c r="C74" s="137"/>
      <c r="D74" s="137"/>
      <c r="E74" s="137"/>
      <c r="F74" s="165"/>
      <c r="G74" s="19"/>
      <c r="H74" s="58"/>
      <c r="I74" s="58"/>
      <c r="J74" s="57"/>
      <c r="K74" s="57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89"/>
      <c r="AC74" s="19"/>
      <c r="AD74" s="19"/>
      <c r="AE74" s="19"/>
      <c r="AF74" s="19"/>
      <c r="AG74" s="189"/>
      <c r="AH74" s="19"/>
      <c r="AI74" s="19"/>
      <c r="AJ74" s="19"/>
      <c r="AK74" s="189"/>
      <c r="AL74" s="19"/>
      <c r="AM74" s="19"/>
      <c r="AN74" s="19"/>
      <c r="AO74" s="19"/>
      <c r="AP74" s="19"/>
      <c r="AQ74" s="19"/>
      <c r="AR74" s="19"/>
      <c r="AS74" s="189"/>
      <c r="AT74" s="19"/>
      <c r="AU74" s="19"/>
      <c r="AV74" s="19"/>
      <c r="AW74" s="19"/>
      <c r="AX74" s="189"/>
      <c r="AY74" s="19"/>
      <c r="AZ74" s="19"/>
      <c r="BA74" s="19"/>
      <c r="BB74" s="189"/>
      <c r="BC74" s="19"/>
      <c r="BD74" s="19"/>
      <c r="BE74" s="19"/>
      <c r="BF74" s="19"/>
      <c r="BG74" s="19"/>
      <c r="BH74" s="19"/>
      <c r="BI74" s="19"/>
      <c r="BJ74" s="189"/>
      <c r="BK74" s="19"/>
      <c r="BL74" s="19"/>
      <c r="BM74" s="19"/>
      <c r="BN74" s="19"/>
      <c r="BO74" s="189"/>
      <c r="BP74" s="19"/>
      <c r="BQ74" s="19"/>
      <c r="BR74" s="19"/>
      <c r="BS74" s="189"/>
      <c r="BT74" s="19"/>
      <c r="BU74" s="19"/>
      <c r="BV74" s="19"/>
      <c r="BW74" s="19"/>
      <c r="BX74" s="19"/>
      <c r="BY74" s="19"/>
      <c r="BZ74" s="19"/>
      <c r="CA74" s="189"/>
      <c r="CB74" s="19"/>
      <c r="CC74" s="19"/>
      <c r="CD74" s="19"/>
      <c r="CE74" s="19"/>
      <c r="CF74" s="19"/>
      <c r="CG74" s="19"/>
      <c r="CH74" s="19"/>
      <c r="CI74" s="189"/>
      <c r="CJ74" s="19"/>
      <c r="CK74" s="19"/>
      <c r="CL74" s="19"/>
      <c r="CM74" s="19"/>
      <c r="CN74" s="19"/>
      <c r="CO74" s="19"/>
      <c r="CP74" s="19"/>
      <c r="CQ74" s="189"/>
      <c r="CR74" s="19"/>
      <c r="CS74" s="19"/>
      <c r="CT74" s="19"/>
      <c r="CU74" s="19"/>
      <c r="CV74" s="19"/>
      <c r="CW74" s="189"/>
      <c r="CX74" s="19"/>
      <c r="CY74" s="19"/>
      <c r="CZ74" s="19"/>
      <c r="DA74" s="19"/>
      <c r="DB74" s="19"/>
      <c r="DC74" s="19"/>
      <c r="DD74" s="19"/>
      <c r="DE74" s="189"/>
      <c r="DF74" s="189"/>
      <c r="DG74" s="189"/>
      <c r="DH74" s="189"/>
      <c r="DI74" s="189"/>
      <c r="DJ74" s="189"/>
      <c r="DK74" s="189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</row>
    <row r="75" spans="1:179" s="85" customFormat="1" ht="20.25" customHeight="1" x14ac:dyDescent="0.4">
      <c r="A75" s="59" t="s">
        <v>480</v>
      </c>
      <c r="B75" s="75"/>
      <c r="C75" s="141"/>
      <c r="D75" s="163"/>
      <c r="E75" s="141">
        <f>SUM(E44:E50)</f>
        <v>84813</v>
      </c>
      <c r="F75" s="163">
        <f>SUM(F44:F50)</f>
        <v>500744.22527130082</v>
      </c>
      <c r="G75" s="75"/>
      <c r="H75" s="60">
        <f>E75/E$39</f>
        <v>0.63031280423909575</v>
      </c>
      <c r="I75" s="60">
        <f>F75/F$39</f>
        <v>0.65089360849584466</v>
      </c>
      <c r="J75" s="38"/>
      <c r="K75" s="61">
        <f>SUM(K44*$C44,K45*$C45,K46*$C46,K47*$C47,K49*$C49,K50*$C50)</f>
        <v>5.904097547207396</v>
      </c>
      <c r="L75" s="75"/>
      <c r="M75" s="83">
        <f t="shared" ref="M75:S75" si="382">SUM(M44:M50)</f>
        <v>81965.495557988848</v>
      </c>
      <c r="N75" s="83">
        <f t="shared" si="382"/>
        <v>57451.423780084493</v>
      </c>
      <c r="O75" s="83">
        <f t="shared" si="382"/>
        <v>31001.290950484152</v>
      </c>
      <c r="P75" s="83">
        <f t="shared" si="382"/>
        <v>29450.030105856458</v>
      </c>
      <c r="Q75" s="83">
        <f t="shared" si="382"/>
        <v>9896.4236247459812</v>
      </c>
      <c r="R75" s="83">
        <f t="shared" si="382"/>
        <v>4068.4639175714642</v>
      </c>
      <c r="S75" s="83">
        <f t="shared" si="382"/>
        <v>516.91560389357574</v>
      </c>
      <c r="T75" s="75"/>
      <c r="U75" s="83">
        <f t="shared" ref="U75:AA75" si="383">SUM(U44:U50)</f>
        <v>41397.421097683313</v>
      </c>
      <c r="V75" s="83">
        <f t="shared" si="383"/>
        <v>687.83474919093851</v>
      </c>
      <c r="W75" s="83">
        <f t="shared" si="383"/>
        <v>554.44857918895718</v>
      </c>
      <c r="X75" s="83">
        <f t="shared" si="383"/>
        <v>889.46631854813245</v>
      </c>
      <c r="Y75" s="83">
        <f t="shared" si="383"/>
        <v>0</v>
      </c>
      <c r="Z75" s="83">
        <f t="shared" si="383"/>
        <v>573.77808599167815</v>
      </c>
      <c r="AA75" s="83">
        <f t="shared" si="383"/>
        <v>15197.83034022466</v>
      </c>
      <c r="AB75" s="200"/>
      <c r="AC75" s="83">
        <f t="shared" ref="AC75:AF75" si="384">SUM(AC44:AC50)</f>
        <v>3227.3524359363291</v>
      </c>
      <c r="AD75" s="83">
        <f t="shared" si="384"/>
        <v>27990.518650854399</v>
      </c>
      <c r="AE75" s="83">
        <f t="shared" si="384"/>
        <v>22855.488117100289</v>
      </c>
      <c r="AF75" s="83">
        <f t="shared" si="384"/>
        <v>3378.064576193482</v>
      </c>
      <c r="AG75" s="200"/>
      <c r="AH75" s="83">
        <f t="shared" ref="AH75:AJ75" si="385">SUM(AH44:AH50)</f>
        <v>55821.568677752002</v>
      </c>
      <c r="AI75" s="83">
        <f t="shared" si="385"/>
        <v>1291.1413411891517</v>
      </c>
      <c r="AJ75" s="83">
        <f t="shared" si="385"/>
        <v>338.71376114333691</v>
      </c>
      <c r="AK75" s="200"/>
      <c r="AL75" s="83">
        <f t="shared" ref="AL75:AR75" si="386">SUM(AL44:AL50)</f>
        <v>34222.146864315371</v>
      </c>
      <c r="AM75" s="83">
        <f t="shared" si="386"/>
        <v>24169.036833634964</v>
      </c>
      <c r="AN75" s="83">
        <f t="shared" si="386"/>
        <v>24118.142959355333</v>
      </c>
      <c r="AO75" s="83">
        <f t="shared" si="386"/>
        <v>22992.156556437403</v>
      </c>
      <c r="AP75" s="83">
        <f t="shared" si="386"/>
        <v>96.589473684210517</v>
      </c>
      <c r="AQ75" s="83">
        <f t="shared" si="386"/>
        <v>26606.658762416697</v>
      </c>
      <c r="AR75" s="83">
        <f t="shared" si="386"/>
        <v>27001.537898496401</v>
      </c>
      <c r="AS75" s="200"/>
      <c r="AT75" s="83">
        <f t="shared" ref="AT75:AW75" si="387">SUM(AT44:AT50)</f>
        <v>30970.574840338762</v>
      </c>
      <c r="AU75" s="83">
        <f t="shared" si="387"/>
        <v>38823.714097093936</v>
      </c>
      <c r="AV75" s="83">
        <f t="shared" si="387"/>
        <v>11917.848189805212</v>
      </c>
      <c r="AW75" s="83">
        <f t="shared" si="387"/>
        <v>253.35843075094112</v>
      </c>
      <c r="AX75" s="200"/>
      <c r="AY75" s="83">
        <f t="shared" ref="AY75:BA75" si="388">SUM(AY44:AY50)</f>
        <v>6649.0336717255159</v>
      </c>
      <c r="AZ75" s="83">
        <f t="shared" si="388"/>
        <v>23898.815716692465</v>
      </c>
      <c r="BA75" s="83">
        <f t="shared" si="388"/>
        <v>51417.646169570871</v>
      </c>
      <c r="BB75" s="200"/>
      <c r="BC75" s="83">
        <f t="shared" ref="BC75:BI75" si="389">SUM(BC44:BC50)</f>
        <v>14954.447570210252</v>
      </c>
      <c r="BD75" s="83">
        <f t="shared" si="389"/>
        <v>1206.2875281631018</v>
      </c>
      <c r="BE75" s="83">
        <f t="shared" si="389"/>
        <v>323.93764387949153</v>
      </c>
      <c r="BF75" s="83">
        <f t="shared" si="389"/>
        <v>1796.8532679411469</v>
      </c>
      <c r="BG75" s="83">
        <f t="shared" si="389"/>
        <v>0</v>
      </c>
      <c r="BH75" s="83">
        <f t="shared" si="389"/>
        <v>794.62157196041414</v>
      </c>
      <c r="BI75" s="83">
        <f t="shared" si="389"/>
        <v>14019.278189668948</v>
      </c>
      <c r="BJ75" s="200"/>
      <c r="BK75" s="83">
        <f t="shared" ref="BK75:BN75" si="390">SUM(BK44:BK50)</f>
        <v>28739.742757110114</v>
      </c>
      <c r="BL75" s="83">
        <f t="shared" si="390"/>
        <v>867.46341707536783</v>
      </c>
      <c r="BM75" s="83">
        <f t="shared" si="390"/>
        <v>815.28865979381442</v>
      </c>
      <c r="BN75" s="83">
        <f t="shared" si="390"/>
        <v>578.79611650485435</v>
      </c>
      <c r="BO75" s="200"/>
      <c r="BP75" s="83">
        <f t="shared" ref="BP75:BR75" si="391">SUM(BP44:BP50)</f>
        <v>1914.0713029481635</v>
      </c>
      <c r="BQ75" s="83">
        <f t="shared" si="391"/>
        <v>516.869682714443</v>
      </c>
      <c r="BR75" s="83">
        <f t="shared" si="391"/>
        <v>28570.349964821544</v>
      </c>
      <c r="BS75" s="200"/>
      <c r="BT75" s="83">
        <f t="shared" ref="BT75:BZ75" si="392">SUM(BT44:BT50)</f>
        <v>1192.1115920995562</v>
      </c>
      <c r="BU75" s="83">
        <f t="shared" si="392"/>
        <v>0</v>
      </c>
      <c r="BV75" s="83">
        <f t="shared" si="392"/>
        <v>0</v>
      </c>
      <c r="BW75" s="83">
        <f t="shared" si="392"/>
        <v>0</v>
      </c>
      <c r="BX75" s="83">
        <f t="shared" si="392"/>
        <v>0</v>
      </c>
      <c r="BY75" s="83">
        <f t="shared" si="392"/>
        <v>1911.6921312971506</v>
      </c>
      <c r="BZ75" s="83">
        <f t="shared" si="392"/>
        <v>964.66019417475729</v>
      </c>
      <c r="CA75" s="200"/>
      <c r="CB75" s="83">
        <f t="shared" ref="CB75:CH75" si="393">SUM(CB44:CB50)</f>
        <v>0</v>
      </c>
      <c r="CC75" s="83">
        <f t="shared" si="393"/>
        <v>52.17475728155339</v>
      </c>
      <c r="CD75" s="83">
        <f t="shared" si="393"/>
        <v>0</v>
      </c>
      <c r="CE75" s="83">
        <f t="shared" si="393"/>
        <v>0</v>
      </c>
      <c r="CF75" s="83">
        <f t="shared" si="393"/>
        <v>0</v>
      </c>
      <c r="CG75" s="83">
        <f t="shared" si="393"/>
        <v>464.74084661202238</v>
      </c>
      <c r="CH75" s="83">
        <f t="shared" si="393"/>
        <v>0</v>
      </c>
      <c r="CI75" s="200"/>
      <c r="CJ75" s="83">
        <f t="shared" ref="CJ75:CP75" si="394">SUM(CJ44:CJ50)</f>
        <v>3884.1847712148774</v>
      </c>
      <c r="CK75" s="83">
        <f t="shared" si="394"/>
        <v>2984.1709673184919</v>
      </c>
      <c r="CL75" s="83">
        <f t="shared" si="394"/>
        <v>1071.0735766813295</v>
      </c>
      <c r="CM75" s="83">
        <f t="shared" si="394"/>
        <v>911.2345268636509</v>
      </c>
      <c r="CN75" s="83">
        <f t="shared" si="394"/>
        <v>0</v>
      </c>
      <c r="CO75" s="83">
        <f t="shared" si="394"/>
        <v>6729.9658635656087</v>
      </c>
      <c r="CP75" s="83">
        <f t="shared" si="394"/>
        <v>0</v>
      </c>
      <c r="CQ75" s="200"/>
      <c r="CR75" s="83">
        <f t="shared" ref="CR75:CV75" si="395">SUM(CR44:CR50)</f>
        <v>7145.2503625143227</v>
      </c>
      <c r="CS75" s="83">
        <f t="shared" si="395"/>
        <v>1653.9378992113311</v>
      </c>
      <c r="CT75" s="83">
        <f t="shared" si="395"/>
        <v>4089.1459311679837</v>
      </c>
      <c r="CU75" s="83">
        <f t="shared" si="395"/>
        <v>1270.68636926922</v>
      </c>
      <c r="CV75" s="83">
        <f t="shared" si="395"/>
        <v>1729.6859517716498</v>
      </c>
      <c r="CW75" s="200"/>
      <c r="CX75" s="83">
        <f t="shared" ref="CX75:DD75" si="396">SUM(CX44:CX50)</f>
        <v>16592.269841314039</v>
      </c>
      <c r="CY75" s="83">
        <f t="shared" si="396"/>
        <v>11870.796334190478</v>
      </c>
      <c r="CZ75" s="83">
        <f t="shared" si="396"/>
        <v>5932.0990083139804</v>
      </c>
      <c r="DA75" s="83">
        <f t="shared" si="396"/>
        <v>4392.0770685883672</v>
      </c>
      <c r="DB75" s="83">
        <f t="shared" si="396"/>
        <v>52.174757281553404</v>
      </c>
      <c r="DC75" s="83">
        <f t="shared" si="396"/>
        <v>11280.376118553691</v>
      </c>
      <c r="DD75" s="83">
        <f t="shared" si="396"/>
        <v>1390.579459236191</v>
      </c>
      <c r="DE75" s="200"/>
      <c r="DF75" s="203">
        <f t="shared" ref="DF75:DJ75" si="397">SUM(DF44:DF50)</f>
        <v>18025.180841043279</v>
      </c>
      <c r="DG75" s="203">
        <f t="shared" si="397"/>
        <v>10528.263970744096</v>
      </c>
      <c r="DH75" s="203">
        <f t="shared" si="397"/>
        <v>6930.1182603333327</v>
      </c>
      <c r="DI75" s="203">
        <f t="shared" si="397"/>
        <v>5063.0729353105944</v>
      </c>
      <c r="DJ75" s="203">
        <f t="shared" si="397"/>
        <v>3880.4809569433291</v>
      </c>
      <c r="DK75" s="200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</row>
    <row r="76" spans="1:179" s="85" customFormat="1" ht="20.25" customHeight="1" x14ac:dyDescent="0.4">
      <c r="A76" s="59" t="s">
        <v>459</v>
      </c>
      <c r="B76" s="75"/>
      <c r="C76" s="141"/>
      <c r="D76" s="163"/>
      <c r="E76" s="141">
        <f>SUM(E52:E55)</f>
        <v>27047</v>
      </c>
      <c r="F76" s="163">
        <f>SUM(F52:F55)</f>
        <v>128942.39791695947</v>
      </c>
      <c r="G76" s="75"/>
      <c r="H76" s="60">
        <f t="shared" ref="H76:I77" si="398">E76/E$39</f>
        <v>0.20100775136187637</v>
      </c>
      <c r="I76" s="60">
        <f t="shared" si="398"/>
        <v>0.16760609195803539</v>
      </c>
      <c r="J76" s="38"/>
      <c r="K76" s="61">
        <f>SUM(K52*$C52,K53*$C53,K54*$C54,K55*$C55)</f>
        <v>4.7673456544888335</v>
      </c>
      <c r="L76" s="75"/>
      <c r="M76" s="83">
        <f t="shared" ref="M76:S76" si="399">SUM(M52:M55)</f>
        <v>21613.63592713272</v>
      </c>
      <c r="N76" s="83">
        <f t="shared" si="399"/>
        <v>19606.928807360204</v>
      </c>
      <c r="O76" s="83">
        <f t="shared" si="399"/>
        <v>4872.1507490636714</v>
      </c>
      <c r="P76" s="83">
        <f t="shared" si="399"/>
        <v>2772.9481517507329</v>
      </c>
      <c r="Q76" s="83">
        <f t="shared" si="399"/>
        <v>299.74781682335851</v>
      </c>
      <c r="R76" s="83">
        <f t="shared" si="399"/>
        <v>334.79166666666663</v>
      </c>
      <c r="S76" s="83">
        <f t="shared" si="399"/>
        <v>114.59035488062568</v>
      </c>
      <c r="T76" s="75"/>
      <c r="U76" s="83">
        <f t="shared" ref="U76:AA76" si="400">SUM(U52:U55)</f>
        <v>16026.764472887742</v>
      </c>
      <c r="V76" s="83">
        <f t="shared" si="400"/>
        <v>753.35822635505815</v>
      </c>
      <c r="W76" s="83">
        <f t="shared" si="400"/>
        <v>403.62789020102423</v>
      </c>
      <c r="X76" s="83">
        <f t="shared" si="400"/>
        <v>150.81632653061226</v>
      </c>
      <c r="Y76" s="83">
        <f t="shared" si="400"/>
        <v>0</v>
      </c>
      <c r="Z76" s="83">
        <f t="shared" si="400"/>
        <v>527.13373655913983</v>
      </c>
      <c r="AA76" s="83">
        <f t="shared" si="400"/>
        <v>2845.729166666667</v>
      </c>
      <c r="AB76" s="200"/>
      <c r="AC76" s="83">
        <f t="shared" ref="AC76:AF76" si="401">SUM(AC52:AC55)</f>
        <v>4119.8142622884698</v>
      </c>
      <c r="AD76" s="83">
        <f t="shared" si="401"/>
        <v>4503.6800902466057</v>
      </c>
      <c r="AE76" s="83">
        <f t="shared" si="401"/>
        <v>7556.2027648610674</v>
      </c>
      <c r="AF76" s="83">
        <f t="shared" si="401"/>
        <v>3427.2316899640628</v>
      </c>
      <c r="AG76" s="200"/>
      <c r="AH76" s="83">
        <f t="shared" ref="AH76:AJ76" si="402">SUM(AH52:AH55)</f>
        <v>17341.706793261117</v>
      </c>
      <c r="AI76" s="83">
        <f t="shared" si="402"/>
        <v>1274.7966668768677</v>
      </c>
      <c r="AJ76" s="83">
        <f t="shared" si="402"/>
        <v>990.42534722222229</v>
      </c>
      <c r="AK76" s="200"/>
      <c r="AL76" s="83">
        <f t="shared" ref="AL76:AR76" si="403">SUM(AL52:AL55)</f>
        <v>3299.2058410261525</v>
      </c>
      <c r="AM76" s="83">
        <f t="shared" si="403"/>
        <v>5124.0448817167326</v>
      </c>
      <c r="AN76" s="83">
        <f t="shared" si="403"/>
        <v>5243.9989148069517</v>
      </c>
      <c r="AO76" s="83">
        <f t="shared" si="403"/>
        <v>11616.147910795344</v>
      </c>
      <c r="AP76" s="83">
        <f t="shared" si="403"/>
        <v>332.44811492012531</v>
      </c>
      <c r="AQ76" s="83">
        <f t="shared" si="403"/>
        <v>2743.0744297265842</v>
      </c>
      <c r="AR76" s="83">
        <f t="shared" si="403"/>
        <v>4050.4613719355084</v>
      </c>
      <c r="AS76" s="200"/>
      <c r="AT76" s="83">
        <f t="shared" ref="AT76:AW76" si="404">SUM(AT52:AT55)</f>
        <v>7931.8185497740233</v>
      </c>
      <c r="AU76" s="83">
        <f t="shared" si="404"/>
        <v>8738.3540664997436</v>
      </c>
      <c r="AV76" s="83">
        <f t="shared" si="404"/>
        <v>4139.7332040101292</v>
      </c>
      <c r="AW76" s="83">
        <f t="shared" si="404"/>
        <v>803.73010684882865</v>
      </c>
      <c r="AX76" s="200"/>
      <c r="AY76" s="83">
        <f t="shared" ref="AY76:BA76" si="405">SUM(AY52:AY55)</f>
        <v>6260.004769948936</v>
      </c>
      <c r="AZ76" s="83">
        <f t="shared" si="405"/>
        <v>4625.7773899519934</v>
      </c>
      <c r="BA76" s="83">
        <f t="shared" si="405"/>
        <v>10727.853767231791</v>
      </c>
      <c r="BB76" s="200"/>
      <c r="BC76" s="83">
        <f t="shared" ref="BC76:BI76" si="406">SUM(BC52:BC55)</f>
        <v>1175.2064606741574</v>
      </c>
      <c r="BD76" s="83">
        <f t="shared" si="406"/>
        <v>334.79166666666663</v>
      </c>
      <c r="BE76" s="83">
        <f t="shared" si="406"/>
        <v>167.39583333333331</v>
      </c>
      <c r="BF76" s="83">
        <f t="shared" si="406"/>
        <v>1855.5901217228466</v>
      </c>
      <c r="BG76" s="83">
        <f t="shared" si="406"/>
        <v>334.79166666666663</v>
      </c>
      <c r="BH76" s="83">
        <f t="shared" si="406"/>
        <v>1004.375</v>
      </c>
      <c r="BI76" s="83">
        <f t="shared" si="406"/>
        <v>1004.375</v>
      </c>
      <c r="BJ76" s="200"/>
      <c r="BK76" s="83">
        <f t="shared" ref="BK76:BN76" si="407">SUM(BK52:BK55)</f>
        <v>2500.1371722846443</v>
      </c>
      <c r="BL76" s="83">
        <f t="shared" si="407"/>
        <v>1353.4026217228463</v>
      </c>
      <c r="BM76" s="83">
        <f t="shared" si="407"/>
        <v>851.21512172284656</v>
      </c>
      <c r="BN76" s="83">
        <f t="shared" si="407"/>
        <v>167.39583333333331</v>
      </c>
      <c r="BO76" s="200"/>
      <c r="BP76" s="83">
        <f t="shared" ref="BP76:BR76" si="408">SUM(BP52:BP55)</f>
        <v>14.235955056179774</v>
      </c>
      <c r="BQ76" s="83">
        <f t="shared" si="408"/>
        <v>181.63178838951308</v>
      </c>
      <c r="BR76" s="83">
        <f t="shared" si="408"/>
        <v>4676.2830056179773</v>
      </c>
      <c r="BS76" s="200"/>
      <c r="BT76" s="83">
        <f t="shared" ref="BT76:BZ76" si="409">SUM(BT52:BT55)</f>
        <v>0</v>
      </c>
      <c r="BU76" s="83">
        <f t="shared" si="409"/>
        <v>0</v>
      </c>
      <c r="BV76" s="83">
        <f t="shared" si="409"/>
        <v>0</v>
      </c>
      <c r="BW76" s="83">
        <f t="shared" si="409"/>
        <v>167.39583333333331</v>
      </c>
      <c r="BX76" s="83">
        <f t="shared" si="409"/>
        <v>0</v>
      </c>
      <c r="BY76" s="83">
        <f t="shared" si="409"/>
        <v>0</v>
      </c>
      <c r="BZ76" s="83">
        <f t="shared" si="409"/>
        <v>167.39583333333331</v>
      </c>
      <c r="CA76" s="200"/>
      <c r="CB76" s="83">
        <f t="shared" ref="CB76:CH76" si="410">SUM(CB52:CB55)</f>
        <v>0</v>
      </c>
      <c r="CC76" s="83">
        <f t="shared" si="410"/>
        <v>0</v>
      </c>
      <c r="CD76" s="83">
        <f t="shared" si="410"/>
        <v>0</v>
      </c>
      <c r="CE76" s="83">
        <f t="shared" si="410"/>
        <v>39.18219161531956</v>
      </c>
      <c r="CF76" s="83">
        <f t="shared" si="410"/>
        <v>0</v>
      </c>
      <c r="CG76" s="83">
        <f t="shared" si="410"/>
        <v>0</v>
      </c>
      <c r="CH76" s="83">
        <f t="shared" si="410"/>
        <v>75.408163265306115</v>
      </c>
      <c r="CI76" s="200"/>
      <c r="CJ76" s="83">
        <f t="shared" ref="CJ76:CP76" si="411">SUM(CJ52:CJ55)</f>
        <v>56.943820224719097</v>
      </c>
      <c r="CK76" s="83">
        <f t="shared" si="411"/>
        <v>0</v>
      </c>
      <c r="CL76" s="83">
        <f t="shared" si="411"/>
        <v>56.943820224719097</v>
      </c>
      <c r="CM76" s="83">
        <f t="shared" si="411"/>
        <v>0</v>
      </c>
      <c r="CN76" s="83">
        <f t="shared" si="411"/>
        <v>0</v>
      </c>
      <c r="CO76" s="83">
        <f t="shared" si="411"/>
        <v>0</v>
      </c>
      <c r="CP76" s="83">
        <f t="shared" si="411"/>
        <v>242.80399659863943</v>
      </c>
      <c r="CQ76" s="200"/>
      <c r="CR76" s="83">
        <f t="shared" ref="CR76:CV76" si="412">SUM(CR52:CR55)</f>
        <v>132.35198349002522</v>
      </c>
      <c r="CS76" s="83">
        <f t="shared" si="412"/>
        <v>42.707865168539321</v>
      </c>
      <c r="CT76" s="83">
        <f t="shared" si="412"/>
        <v>56.943820224719097</v>
      </c>
      <c r="CU76" s="83">
        <f t="shared" si="412"/>
        <v>167.39583333333331</v>
      </c>
      <c r="CV76" s="83">
        <f t="shared" si="412"/>
        <v>28.471910112359549</v>
      </c>
      <c r="CW76" s="200"/>
      <c r="CX76" s="83">
        <f t="shared" ref="CX76:DD76" si="413">SUM(CX52:CX55)</f>
        <v>42.775039265434337</v>
      </c>
      <c r="CY76" s="83">
        <f t="shared" si="413"/>
        <v>53.010752688172047</v>
      </c>
      <c r="CZ76" s="83">
        <f t="shared" si="413"/>
        <v>757.70193780830391</v>
      </c>
      <c r="DA76" s="83">
        <f t="shared" si="413"/>
        <v>474.17277614858261</v>
      </c>
      <c r="DB76" s="83">
        <f t="shared" si="413"/>
        <v>0</v>
      </c>
      <c r="DC76" s="83">
        <f t="shared" si="413"/>
        <v>331.41018100541476</v>
      </c>
      <c r="DD76" s="83">
        <f t="shared" si="413"/>
        <v>1278.9436723979516</v>
      </c>
      <c r="DE76" s="200"/>
      <c r="DF76" s="203">
        <f t="shared" ref="DF76:DJ76" si="414">SUM(DF52:DF55)</f>
        <v>719.0348643098215</v>
      </c>
      <c r="DG76" s="203">
        <f t="shared" si="414"/>
        <v>1891.7710779227505</v>
      </c>
      <c r="DH76" s="203">
        <f t="shared" si="414"/>
        <v>1926.8659355237698</v>
      </c>
      <c r="DI76" s="203">
        <f t="shared" si="414"/>
        <v>998.61826034905039</v>
      </c>
      <c r="DJ76" s="203">
        <f t="shared" si="414"/>
        <v>1067.9924741157461</v>
      </c>
      <c r="DK76" s="200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</row>
    <row r="77" spans="1:179" s="85" customFormat="1" ht="20.25" customHeight="1" x14ac:dyDescent="0.4">
      <c r="A77" s="59" t="s">
        <v>481</v>
      </c>
      <c r="B77" s="75"/>
      <c r="C77" s="141"/>
      <c r="D77" s="163"/>
      <c r="E77" s="141">
        <f>SUM(E57:E67)</f>
        <v>22697</v>
      </c>
      <c r="F77" s="163">
        <f>SUM(F57:F67)</f>
        <v>139631.46310924509</v>
      </c>
      <c r="G77" s="75"/>
      <c r="H77" s="60">
        <f t="shared" si="398"/>
        <v>0.16867944439902793</v>
      </c>
      <c r="I77" s="60">
        <f t="shared" si="398"/>
        <v>0.1815002995461201</v>
      </c>
      <c r="J77" s="38"/>
      <c r="K77" s="61">
        <f>SUM(K57*$C57,K58*$C58,K59*$C59,K60*$C60,K61*$C61,K62*$C62,K63*$C63,K64*$C64,K66*$C66,K67*$C67)</f>
        <v>6.1519788125851473</v>
      </c>
      <c r="L77" s="75"/>
      <c r="M77" s="83">
        <f t="shared" ref="M77:S77" si="415">SUM(M57:M67)</f>
        <v>13006.109272971491</v>
      </c>
      <c r="N77" s="83">
        <f t="shared" si="415"/>
        <v>12268.898239175978</v>
      </c>
      <c r="O77" s="83">
        <f t="shared" si="415"/>
        <v>3807.6320755826232</v>
      </c>
      <c r="P77" s="83">
        <f t="shared" si="415"/>
        <v>3484.3438437450332</v>
      </c>
      <c r="Q77" s="83">
        <f t="shared" si="415"/>
        <v>1627.7786445854454</v>
      </c>
      <c r="R77" s="83">
        <f t="shared" si="415"/>
        <v>1599.5550393683616</v>
      </c>
      <c r="S77" s="83">
        <f t="shared" si="415"/>
        <v>647.57439677426657</v>
      </c>
      <c r="T77" s="75"/>
      <c r="U77" s="83">
        <f t="shared" ref="U77:AA77" si="416">SUM(U57:U67)</f>
        <v>10150.694271218701</v>
      </c>
      <c r="V77" s="83">
        <f t="shared" si="416"/>
        <v>112.23852556112618</v>
      </c>
      <c r="W77" s="83">
        <f t="shared" si="416"/>
        <v>2399.6055790618248</v>
      </c>
      <c r="X77" s="83">
        <f t="shared" si="416"/>
        <v>102.84946236559141</v>
      </c>
      <c r="Y77" s="83">
        <f t="shared" si="416"/>
        <v>0</v>
      </c>
      <c r="Z77" s="83">
        <f t="shared" si="416"/>
        <v>702.56736242884267</v>
      </c>
      <c r="AA77" s="83">
        <f t="shared" si="416"/>
        <v>47.915789473684214</v>
      </c>
      <c r="AB77" s="200"/>
      <c r="AC77" s="83">
        <f t="shared" ref="AC77:AF77" si="417">SUM(AC57:AC67)</f>
        <v>1739.8574021133641</v>
      </c>
      <c r="AD77" s="83">
        <f t="shared" si="417"/>
        <v>3438.8299564936715</v>
      </c>
      <c r="AE77" s="83">
        <f t="shared" si="417"/>
        <v>5661.5482499763648</v>
      </c>
      <c r="AF77" s="83">
        <f t="shared" si="417"/>
        <v>1428.6626305925779</v>
      </c>
      <c r="AG77" s="200"/>
      <c r="AH77" s="83">
        <f t="shared" ref="AH77:AJ77" si="418">SUM(AH57:AH67)</f>
        <v>10162.823880048192</v>
      </c>
      <c r="AI77" s="83">
        <f t="shared" si="418"/>
        <v>1935.7299370847743</v>
      </c>
      <c r="AJ77" s="83">
        <f t="shared" si="418"/>
        <v>170.34442204301078</v>
      </c>
      <c r="AK77" s="200"/>
      <c r="AL77" s="83">
        <f t="shared" ref="AL77:AR77" si="419">SUM(AL57:AL67)</f>
        <v>4096.68014567914</v>
      </c>
      <c r="AM77" s="83">
        <f t="shared" si="419"/>
        <v>5367.1028799632604</v>
      </c>
      <c r="AN77" s="83">
        <f t="shared" si="419"/>
        <v>3394.4914071699677</v>
      </c>
      <c r="AO77" s="83">
        <f t="shared" si="419"/>
        <v>604.83182690089086</v>
      </c>
      <c r="AP77" s="83">
        <f t="shared" si="419"/>
        <v>19.748478701825558</v>
      </c>
      <c r="AQ77" s="83">
        <f t="shared" si="419"/>
        <v>679.67229016072201</v>
      </c>
      <c r="AR77" s="83">
        <f t="shared" si="419"/>
        <v>726.75818977648805</v>
      </c>
      <c r="AS77" s="200"/>
      <c r="AT77" s="83">
        <f t="shared" ref="AT77:AW77" si="420">SUM(AT57:AT67)</f>
        <v>3077.0901683782699</v>
      </c>
      <c r="AU77" s="83">
        <f t="shared" si="420"/>
        <v>3299.2556550424301</v>
      </c>
      <c r="AV77" s="83">
        <f t="shared" si="420"/>
        <v>2719.1951279513564</v>
      </c>
      <c r="AW77" s="83">
        <f t="shared" si="420"/>
        <v>3910.5683215994331</v>
      </c>
      <c r="AX77" s="200"/>
      <c r="AY77" s="83">
        <f t="shared" ref="AY77:BA77" si="421">SUM(AY57:AY67)</f>
        <v>8446.3864806289093</v>
      </c>
      <c r="AZ77" s="83">
        <f t="shared" si="421"/>
        <v>3795.4218266700545</v>
      </c>
      <c r="BA77" s="83">
        <f t="shared" si="421"/>
        <v>764.30096567252531</v>
      </c>
      <c r="BB77" s="200"/>
      <c r="BC77" s="83">
        <f t="shared" ref="BC77:BI77" si="422">SUM(BC57:BC67)</f>
        <v>1105.1830238726791</v>
      </c>
      <c r="BD77" s="83">
        <f t="shared" si="422"/>
        <v>154.23852556112618</v>
      </c>
      <c r="BE77" s="83">
        <f t="shared" si="422"/>
        <v>16.689655172413794</v>
      </c>
      <c r="BF77" s="83">
        <f t="shared" si="422"/>
        <v>15.470588235294118</v>
      </c>
      <c r="BG77" s="83">
        <f t="shared" si="422"/>
        <v>28</v>
      </c>
      <c r="BH77" s="83">
        <f t="shared" si="422"/>
        <v>275.59327426070246</v>
      </c>
      <c r="BI77" s="83">
        <f t="shared" si="422"/>
        <v>68.687700534759358</v>
      </c>
      <c r="BJ77" s="200"/>
      <c r="BK77" s="83">
        <f t="shared" ref="BK77:BN77" si="423">SUM(BK57:BK67)</f>
        <v>1410.0171250549386</v>
      </c>
      <c r="BL77" s="83">
        <f t="shared" si="423"/>
        <v>73.010989010988993</v>
      </c>
      <c r="BM77" s="83">
        <f t="shared" si="423"/>
        <v>0</v>
      </c>
      <c r="BN77" s="83">
        <f t="shared" si="423"/>
        <v>61.915789473684207</v>
      </c>
      <c r="BO77" s="200"/>
      <c r="BP77" s="83">
        <f t="shared" ref="BP77:BR77" si="424">SUM(BP57:BP67)</f>
        <v>369.61717166147611</v>
      </c>
      <c r="BQ77" s="83">
        <f t="shared" si="424"/>
        <v>92.442596348884379</v>
      </c>
      <c r="BR77" s="83">
        <f t="shared" si="424"/>
        <v>1082.8841355292514</v>
      </c>
      <c r="BS77" s="200"/>
      <c r="BT77" s="83">
        <f t="shared" ref="BT77:BZ77" si="425">SUM(BT57:BT67)</f>
        <v>198.95131845841783</v>
      </c>
      <c r="BU77" s="83">
        <f t="shared" si="425"/>
        <v>205.69892473118281</v>
      </c>
      <c r="BV77" s="83">
        <f t="shared" si="425"/>
        <v>105.5391175380052</v>
      </c>
      <c r="BW77" s="83">
        <f t="shared" si="425"/>
        <v>446.86843769765977</v>
      </c>
      <c r="BX77" s="83">
        <f t="shared" si="425"/>
        <v>56</v>
      </c>
      <c r="BY77" s="83">
        <f t="shared" si="425"/>
        <v>554.49811337215647</v>
      </c>
      <c r="BZ77" s="83">
        <f t="shared" si="425"/>
        <v>0</v>
      </c>
      <c r="CA77" s="200"/>
      <c r="CB77" s="83">
        <f t="shared" ref="CB77:CH77" si="426">SUM(CB57:CB67)</f>
        <v>142.90220070230541</v>
      </c>
      <c r="CC77" s="83">
        <f t="shared" si="426"/>
        <v>261.71768135071221</v>
      </c>
      <c r="CD77" s="83">
        <f t="shared" si="426"/>
        <v>2.6896551724137936</v>
      </c>
      <c r="CE77" s="83">
        <f t="shared" si="426"/>
        <v>17.98377281947262</v>
      </c>
      <c r="CF77" s="83">
        <f t="shared" si="426"/>
        <v>14</v>
      </c>
      <c r="CG77" s="83">
        <f t="shared" si="426"/>
        <v>128.94523326572008</v>
      </c>
      <c r="CH77" s="83">
        <f t="shared" si="426"/>
        <v>110.58128956911918</v>
      </c>
      <c r="CI77" s="200"/>
      <c r="CJ77" s="83">
        <f t="shared" ref="CJ77:CP77" si="427">SUM(CJ57:CJ67)</f>
        <v>334.12617901847767</v>
      </c>
      <c r="CK77" s="83">
        <f t="shared" si="427"/>
        <v>680.10444390943803</v>
      </c>
      <c r="CL77" s="83">
        <f t="shared" si="427"/>
        <v>53.859364435429342</v>
      </c>
      <c r="CM77" s="83">
        <f t="shared" si="427"/>
        <v>151.69936094571312</v>
      </c>
      <c r="CN77" s="83">
        <f t="shared" si="427"/>
        <v>63.386377708978316</v>
      </c>
      <c r="CO77" s="83">
        <f t="shared" si="427"/>
        <v>633.03852170861262</v>
      </c>
      <c r="CP77" s="83">
        <f t="shared" si="427"/>
        <v>277.02168917084907</v>
      </c>
      <c r="CQ77" s="200"/>
      <c r="CR77" s="83">
        <f t="shared" ref="CR77:CV77" si="428">SUM(CR57:CR67)</f>
        <v>1364.0431044031473</v>
      </c>
      <c r="CS77" s="83">
        <f t="shared" si="428"/>
        <v>848.84689681887949</v>
      </c>
      <c r="CT77" s="83">
        <f t="shared" si="428"/>
        <v>331.44783964753867</v>
      </c>
      <c r="CU77" s="83">
        <f t="shared" si="428"/>
        <v>664.53774016453633</v>
      </c>
      <c r="CV77" s="83">
        <f t="shared" si="428"/>
        <v>488.02279220920843</v>
      </c>
      <c r="CW77" s="200"/>
      <c r="CX77" s="83">
        <f t="shared" ref="CX77:DD77" si="429">SUM(CX57:CX67)</f>
        <v>803.52091897043772</v>
      </c>
      <c r="CY77" s="83">
        <f t="shared" si="429"/>
        <v>739.63891547049445</v>
      </c>
      <c r="CZ77" s="83">
        <f t="shared" si="429"/>
        <v>461.31308914920527</v>
      </c>
      <c r="DA77" s="83">
        <f t="shared" si="429"/>
        <v>562.02377495462792</v>
      </c>
      <c r="DB77" s="83">
        <f t="shared" si="429"/>
        <v>218.39432165144561</v>
      </c>
      <c r="DC77" s="83">
        <f t="shared" si="429"/>
        <v>0</v>
      </c>
      <c r="DD77" s="83">
        <f t="shared" si="429"/>
        <v>1062.4692619803241</v>
      </c>
      <c r="DE77" s="200"/>
      <c r="DF77" s="203">
        <f t="shared" ref="DF77:DJ77" si="430">SUM(DF57:DF67)</f>
        <v>959.30786862971559</v>
      </c>
      <c r="DG77" s="203">
        <f t="shared" si="430"/>
        <v>1806.1071127847276</v>
      </c>
      <c r="DH77" s="203">
        <f t="shared" si="430"/>
        <v>120.84892126129449</v>
      </c>
      <c r="DI77" s="203">
        <f t="shared" si="430"/>
        <v>587.93601010640191</v>
      </c>
      <c r="DJ77" s="203">
        <f t="shared" si="430"/>
        <v>763.13911528179506</v>
      </c>
      <c r="DK77" s="200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</row>
    <row r="78" spans="1:179" s="21" customFormat="1" ht="7.5" customHeight="1" x14ac:dyDescent="0.4">
      <c r="A78" s="17"/>
      <c r="B78" s="19"/>
      <c r="C78" s="137"/>
      <c r="D78" s="137"/>
      <c r="E78" s="137"/>
      <c r="F78" s="165"/>
      <c r="G78" s="19"/>
      <c r="H78" s="58"/>
      <c r="I78" s="58"/>
      <c r="J78" s="57"/>
      <c r="K78" s="4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89"/>
      <c r="AC78" s="19"/>
      <c r="AD78" s="19"/>
      <c r="AE78" s="19"/>
      <c r="AF78" s="19"/>
      <c r="AG78" s="189"/>
      <c r="AH78" s="19"/>
      <c r="AI78" s="19"/>
      <c r="AJ78" s="19"/>
      <c r="AK78" s="189"/>
      <c r="AL78" s="19"/>
      <c r="AM78" s="19"/>
      <c r="AN78" s="19"/>
      <c r="AO78" s="19"/>
      <c r="AP78" s="19"/>
      <c r="AQ78" s="19"/>
      <c r="AR78" s="19"/>
      <c r="AS78" s="189"/>
      <c r="AT78" s="19"/>
      <c r="AU78" s="19"/>
      <c r="AV78" s="19"/>
      <c r="AW78" s="19"/>
      <c r="AX78" s="189"/>
      <c r="AY78" s="19"/>
      <c r="AZ78" s="19"/>
      <c r="BA78" s="19"/>
      <c r="BB78" s="189"/>
      <c r="BC78" s="19"/>
      <c r="BD78" s="19"/>
      <c r="BE78" s="19"/>
      <c r="BF78" s="19"/>
      <c r="BG78" s="19"/>
      <c r="BH78" s="19"/>
      <c r="BI78" s="19"/>
      <c r="BJ78" s="189"/>
      <c r="BK78" s="19"/>
      <c r="BL78" s="19"/>
      <c r="BM78" s="19"/>
      <c r="BN78" s="19"/>
      <c r="BO78" s="189"/>
      <c r="BP78" s="19"/>
      <c r="BQ78" s="19"/>
      <c r="BR78" s="19"/>
      <c r="BS78" s="189"/>
      <c r="BT78" s="19"/>
      <c r="BU78" s="19"/>
      <c r="BV78" s="19"/>
      <c r="BW78" s="19"/>
      <c r="BX78" s="19"/>
      <c r="BY78" s="19"/>
      <c r="BZ78" s="19"/>
      <c r="CA78" s="189"/>
      <c r="CB78" s="19"/>
      <c r="CC78" s="19"/>
      <c r="CD78" s="19"/>
      <c r="CE78" s="19"/>
      <c r="CF78" s="19"/>
      <c r="CG78" s="19"/>
      <c r="CH78" s="19"/>
      <c r="CI78" s="189"/>
      <c r="CJ78" s="19"/>
      <c r="CK78" s="19"/>
      <c r="CL78" s="19"/>
      <c r="CM78" s="19"/>
      <c r="CN78" s="19"/>
      <c r="CO78" s="19"/>
      <c r="CP78" s="19"/>
      <c r="CQ78" s="189"/>
      <c r="CR78" s="19"/>
      <c r="CS78" s="19"/>
      <c r="CT78" s="19"/>
      <c r="CU78" s="19"/>
      <c r="CV78" s="19"/>
      <c r="CW78" s="189"/>
      <c r="CX78" s="19"/>
      <c r="CY78" s="19"/>
      <c r="CZ78" s="19"/>
      <c r="DA78" s="19"/>
      <c r="DB78" s="19"/>
      <c r="DC78" s="19"/>
      <c r="DD78" s="19"/>
      <c r="DE78" s="189"/>
      <c r="DF78" s="189"/>
      <c r="DG78" s="189"/>
      <c r="DH78" s="189"/>
      <c r="DI78" s="189"/>
      <c r="DJ78" s="189"/>
      <c r="DK78" s="189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</row>
    <row r="79" spans="1:179" s="87" customFormat="1" ht="20.25" customHeight="1" x14ac:dyDescent="0.4">
      <c r="A79" s="65" t="s">
        <v>472</v>
      </c>
      <c r="B79" s="19"/>
      <c r="C79" s="142"/>
      <c r="D79" s="142"/>
      <c r="E79" s="142">
        <f>SUM(E75:E77)</f>
        <v>134557</v>
      </c>
      <c r="F79" s="166">
        <f>SUM(F75:F77)</f>
        <v>769318.0862975053</v>
      </c>
      <c r="G79" s="19"/>
      <c r="H79" s="66">
        <v>1</v>
      </c>
      <c r="I79" s="66">
        <v>1</v>
      </c>
      <c r="J79" s="38"/>
      <c r="K79" s="67">
        <f>SUM(K44*$D44,K45*$D45,K46*$D46,K47*$D47,K49*$D49,K50*$D50,K52*$D52,K53*$D53,K54*$D54,K55*$D55,K57*$D57,K58*$D58,K59*$D59,K60*$D60,K61*$D61,K62*$D62,K63*$D63,K64*$D64,K66*$D66,K67*$D67)</f>
        <v>5.7174140795165282</v>
      </c>
      <c r="L79" s="19"/>
      <c r="M79" s="86">
        <f t="shared" ref="M79:S79" si="431">SUM(M75:M77)</f>
        <v>116585.24075809306</v>
      </c>
      <c r="N79" s="86">
        <f t="shared" si="431"/>
        <v>89327.250826620671</v>
      </c>
      <c r="O79" s="86">
        <f t="shared" si="431"/>
        <v>39681.073775130448</v>
      </c>
      <c r="P79" s="86">
        <f t="shared" si="431"/>
        <v>35707.322101352227</v>
      </c>
      <c r="Q79" s="86">
        <f t="shared" si="431"/>
        <v>11823.950086154786</v>
      </c>
      <c r="R79" s="86">
        <f t="shared" si="431"/>
        <v>6002.8106236064923</v>
      </c>
      <c r="S79" s="86">
        <f t="shared" si="431"/>
        <v>1279.0803555484681</v>
      </c>
      <c r="T79" s="19"/>
      <c r="U79" s="86">
        <f t="shared" ref="U79:AA79" si="432">SUM(U75:U77)</f>
        <v>67574.879841789749</v>
      </c>
      <c r="V79" s="86">
        <f t="shared" si="432"/>
        <v>1553.4315011071228</v>
      </c>
      <c r="W79" s="86">
        <f t="shared" si="432"/>
        <v>3357.6820484518062</v>
      </c>
      <c r="X79" s="86">
        <f t="shared" si="432"/>
        <v>1143.132107444336</v>
      </c>
      <c r="Y79" s="86">
        <f t="shared" si="432"/>
        <v>0</v>
      </c>
      <c r="Z79" s="86">
        <f t="shared" si="432"/>
        <v>1803.4791849796607</v>
      </c>
      <c r="AA79" s="86">
        <f t="shared" si="432"/>
        <v>18091.475296365013</v>
      </c>
      <c r="AB79" s="189"/>
      <c r="AC79" s="86">
        <f t="shared" ref="AC79:AF79" si="433">SUM(AC75:AC77)</f>
        <v>9087.0241003381634</v>
      </c>
      <c r="AD79" s="86">
        <f t="shared" si="433"/>
        <v>35933.02869759468</v>
      </c>
      <c r="AE79" s="86">
        <f t="shared" si="433"/>
        <v>36073.23913193772</v>
      </c>
      <c r="AF79" s="86">
        <f t="shared" si="433"/>
        <v>8233.9588967501222</v>
      </c>
      <c r="AG79" s="189"/>
      <c r="AH79" s="86">
        <f t="shared" ref="AH79:AJ79" si="434">SUM(AH75:AH77)</f>
        <v>83326.099351061319</v>
      </c>
      <c r="AI79" s="86">
        <f t="shared" si="434"/>
        <v>4501.6679451507935</v>
      </c>
      <c r="AJ79" s="86">
        <f t="shared" si="434"/>
        <v>1499.48353040857</v>
      </c>
      <c r="AK79" s="189"/>
      <c r="AL79" s="86">
        <f t="shared" ref="AL79:AR79" si="435">SUM(AL75:AL77)</f>
        <v>41618.03285102066</v>
      </c>
      <c r="AM79" s="86">
        <f t="shared" si="435"/>
        <v>34660.18459531496</v>
      </c>
      <c r="AN79" s="86">
        <f t="shared" si="435"/>
        <v>32756.633281332251</v>
      </c>
      <c r="AO79" s="86">
        <f t="shared" si="435"/>
        <v>35213.136294133634</v>
      </c>
      <c r="AP79" s="86">
        <f t="shared" si="435"/>
        <v>448.78606730616139</v>
      </c>
      <c r="AQ79" s="86">
        <f t="shared" si="435"/>
        <v>30029.405482304002</v>
      </c>
      <c r="AR79" s="86">
        <f t="shared" si="435"/>
        <v>31778.757460208395</v>
      </c>
      <c r="AS79" s="189"/>
      <c r="AT79" s="86">
        <f t="shared" ref="AT79:AW79" si="436">SUM(AT75:AT77)</f>
        <v>41979.483558491062</v>
      </c>
      <c r="AU79" s="86">
        <f t="shared" si="436"/>
        <v>50861.323818636105</v>
      </c>
      <c r="AV79" s="86">
        <f t="shared" si="436"/>
        <v>18776.776521766697</v>
      </c>
      <c r="AW79" s="86">
        <f t="shared" si="436"/>
        <v>4967.6568591992027</v>
      </c>
      <c r="AX79" s="189"/>
      <c r="AY79" s="86">
        <f t="shared" ref="AY79:BA79" si="437">SUM(AY75:AY77)</f>
        <v>21355.424922303362</v>
      </c>
      <c r="AZ79" s="86">
        <f t="shared" si="437"/>
        <v>32320.014933314513</v>
      </c>
      <c r="BA79" s="86">
        <f t="shared" si="437"/>
        <v>62909.800902475188</v>
      </c>
      <c r="BB79" s="189"/>
      <c r="BC79" s="86">
        <f t="shared" ref="BC79:BI79" si="438">SUM(BC75:BC77)</f>
        <v>17234.837054757088</v>
      </c>
      <c r="BD79" s="86">
        <f t="shared" si="438"/>
        <v>1695.3177203908945</v>
      </c>
      <c r="BE79" s="86">
        <f t="shared" si="438"/>
        <v>508.02313238523863</v>
      </c>
      <c r="BF79" s="86">
        <f t="shared" si="438"/>
        <v>3667.9139778992876</v>
      </c>
      <c r="BG79" s="86">
        <f t="shared" si="438"/>
        <v>362.79166666666663</v>
      </c>
      <c r="BH79" s="86">
        <f t="shared" si="438"/>
        <v>2074.5898462211167</v>
      </c>
      <c r="BI79" s="86">
        <f t="shared" si="438"/>
        <v>15092.340890203708</v>
      </c>
      <c r="BJ79" s="189"/>
      <c r="BK79" s="86">
        <f t="shared" ref="BK79:BN79" si="439">SUM(BK75:BK77)</f>
        <v>32649.897054449699</v>
      </c>
      <c r="BL79" s="86">
        <f t="shared" si="439"/>
        <v>2293.8770278092029</v>
      </c>
      <c r="BM79" s="86">
        <f t="shared" si="439"/>
        <v>1666.5037815166611</v>
      </c>
      <c r="BN79" s="86">
        <f t="shared" si="439"/>
        <v>808.1077393118718</v>
      </c>
      <c r="BO79" s="189"/>
      <c r="BP79" s="86">
        <f t="shared" ref="BP79:BR79" si="440">SUM(BP75:BP77)</f>
        <v>2297.9244296658194</v>
      </c>
      <c r="BQ79" s="86">
        <f t="shared" si="440"/>
        <v>790.9440674528405</v>
      </c>
      <c r="BR79" s="86">
        <f t="shared" si="440"/>
        <v>34329.517105968771</v>
      </c>
      <c r="BS79" s="189"/>
      <c r="BT79" s="86">
        <f t="shared" ref="BT79:BZ79" si="441">SUM(BT75:BT77)</f>
        <v>1391.062910557974</v>
      </c>
      <c r="BU79" s="86">
        <f t="shared" si="441"/>
        <v>205.69892473118281</v>
      </c>
      <c r="BV79" s="86">
        <f t="shared" si="441"/>
        <v>105.5391175380052</v>
      </c>
      <c r="BW79" s="86">
        <f t="shared" si="441"/>
        <v>614.26427103099309</v>
      </c>
      <c r="BX79" s="86">
        <f t="shared" si="441"/>
        <v>56</v>
      </c>
      <c r="BY79" s="86">
        <f t="shared" si="441"/>
        <v>2466.190244669307</v>
      </c>
      <c r="BZ79" s="86">
        <f t="shared" si="441"/>
        <v>1132.0560275080907</v>
      </c>
      <c r="CA79" s="189"/>
      <c r="CB79" s="86">
        <f t="shared" ref="CB79:CH79" si="442">SUM(CB75:CB77)</f>
        <v>142.90220070230541</v>
      </c>
      <c r="CC79" s="86">
        <f t="shared" si="442"/>
        <v>313.89243863226562</v>
      </c>
      <c r="CD79" s="86">
        <f t="shared" si="442"/>
        <v>2.6896551724137936</v>
      </c>
      <c r="CE79" s="86">
        <f t="shared" si="442"/>
        <v>57.16596443479218</v>
      </c>
      <c r="CF79" s="86">
        <f t="shared" si="442"/>
        <v>14</v>
      </c>
      <c r="CG79" s="86">
        <f t="shared" si="442"/>
        <v>593.68607987774249</v>
      </c>
      <c r="CH79" s="86">
        <f t="shared" si="442"/>
        <v>185.98945283442529</v>
      </c>
      <c r="CI79" s="189"/>
      <c r="CJ79" s="86">
        <f t="shared" ref="CJ79:CP79" si="443">SUM(CJ75:CJ77)</f>
        <v>4275.2547704580747</v>
      </c>
      <c r="CK79" s="86">
        <f t="shared" si="443"/>
        <v>3664.2754112279299</v>
      </c>
      <c r="CL79" s="86">
        <f t="shared" si="443"/>
        <v>1181.876761341478</v>
      </c>
      <c r="CM79" s="86">
        <f t="shared" si="443"/>
        <v>1062.933887809364</v>
      </c>
      <c r="CN79" s="86">
        <f t="shared" si="443"/>
        <v>63.386377708978316</v>
      </c>
      <c r="CO79" s="86">
        <f t="shared" si="443"/>
        <v>7363.004385274221</v>
      </c>
      <c r="CP79" s="86">
        <f t="shared" si="443"/>
        <v>519.82568576948847</v>
      </c>
      <c r="CQ79" s="189"/>
      <c r="CR79" s="86">
        <f t="shared" ref="CR79:CV79" si="444">SUM(CR75:CR77)</f>
        <v>8641.6454504074954</v>
      </c>
      <c r="CS79" s="86">
        <f t="shared" si="444"/>
        <v>2545.4926611987498</v>
      </c>
      <c r="CT79" s="86">
        <f t="shared" si="444"/>
        <v>4477.5375910402418</v>
      </c>
      <c r="CU79" s="86">
        <f t="shared" si="444"/>
        <v>2102.6199427670895</v>
      </c>
      <c r="CV79" s="86">
        <f t="shared" si="444"/>
        <v>2246.180654093218</v>
      </c>
      <c r="CW79" s="189"/>
      <c r="CX79" s="86">
        <f t="shared" ref="CX79:DD79" si="445">SUM(CX75:CX77)</f>
        <v>17438.56579954991</v>
      </c>
      <c r="CY79" s="86">
        <f t="shared" si="445"/>
        <v>12663.446002349145</v>
      </c>
      <c r="CZ79" s="86">
        <f t="shared" si="445"/>
        <v>7151.1140352714901</v>
      </c>
      <c r="DA79" s="86">
        <f t="shared" si="445"/>
        <v>5428.2736196915776</v>
      </c>
      <c r="DB79" s="86">
        <f t="shared" si="445"/>
        <v>270.56907893299899</v>
      </c>
      <c r="DC79" s="86">
        <f t="shared" si="445"/>
        <v>11611.786299559106</v>
      </c>
      <c r="DD79" s="86">
        <f t="shared" si="445"/>
        <v>3731.9923936144664</v>
      </c>
      <c r="DE79" s="189"/>
      <c r="DF79" s="204">
        <f t="shared" ref="DF79:DJ79" si="446">SUM(DF75:DF77)</f>
        <v>19703.523573982817</v>
      </c>
      <c r="DG79" s="204">
        <f t="shared" si="446"/>
        <v>14226.142161451575</v>
      </c>
      <c r="DH79" s="204">
        <f t="shared" si="446"/>
        <v>8977.8331171183981</v>
      </c>
      <c r="DI79" s="204">
        <f t="shared" si="446"/>
        <v>6649.6272057660472</v>
      </c>
      <c r="DJ79" s="204">
        <f t="shared" si="446"/>
        <v>5711.6125463408707</v>
      </c>
      <c r="DK79" s="189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</row>
    <row r="80" spans="1:179" s="81" customFormat="1" ht="20.25" customHeight="1" x14ac:dyDescent="0.4">
      <c r="A80" s="37"/>
      <c r="B80" s="21"/>
      <c r="C80" s="137"/>
      <c r="D80" s="137"/>
      <c r="E80" s="137"/>
      <c r="F80" s="137"/>
      <c r="G80" s="189"/>
      <c r="H80" s="200"/>
      <c r="I80" s="200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189"/>
      <c r="AC80" s="21"/>
      <c r="AD80" s="21"/>
      <c r="AE80" s="21"/>
      <c r="AF80" s="21"/>
      <c r="AG80" s="189"/>
      <c r="AH80" s="21"/>
      <c r="AI80" s="21"/>
      <c r="AJ80" s="21"/>
      <c r="AK80" s="189"/>
      <c r="AL80" s="21"/>
      <c r="AM80" s="21"/>
      <c r="AN80" s="21"/>
      <c r="AO80" s="21"/>
      <c r="AP80" s="21"/>
      <c r="AQ80" s="21"/>
      <c r="AR80" s="21"/>
      <c r="AS80" s="189"/>
      <c r="AT80" s="21"/>
      <c r="AU80" s="21"/>
      <c r="AV80" s="21"/>
      <c r="AW80" s="21"/>
      <c r="AX80" s="189"/>
      <c r="AY80" s="21"/>
      <c r="AZ80" s="21"/>
      <c r="BA80" s="21"/>
      <c r="BB80" s="189"/>
      <c r="BC80" s="21"/>
      <c r="BD80" s="21"/>
      <c r="BE80" s="21"/>
      <c r="BF80" s="21"/>
      <c r="BG80" s="21"/>
      <c r="BH80" s="21"/>
      <c r="BI80" s="21"/>
      <c r="BJ80" s="189"/>
      <c r="BK80" s="21"/>
      <c r="BL80" s="21"/>
      <c r="BM80" s="21"/>
      <c r="BN80" s="21"/>
      <c r="BO80" s="189"/>
      <c r="BP80" s="21"/>
      <c r="BQ80" s="21"/>
      <c r="BR80" s="21"/>
      <c r="BS80" s="189"/>
      <c r="BT80" s="21"/>
      <c r="BU80" s="21"/>
      <c r="BV80" s="21"/>
      <c r="BW80" s="21"/>
      <c r="BX80" s="21"/>
      <c r="BY80" s="21"/>
      <c r="BZ80" s="21"/>
      <c r="CA80" s="189"/>
      <c r="CB80" s="21"/>
      <c r="CC80" s="21"/>
      <c r="CD80" s="21"/>
      <c r="CE80" s="21"/>
      <c r="CF80" s="21"/>
      <c r="CG80" s="21"/>
      <c r="CH80" s="21"/>
      <c r="CI80" s="189"/>
      <c r="CJ80" s="21"/>
      <c r="CK80" s="21"/>
      <c r="CL80" s="21"/>
      <c r="CM80" s="21"/>
      <c r="CN80" s="21"/>
      <c r="CO80" s="21"/>
      <c r="CP80" s="21"/>
      <c r="CQ80" s="189"/>
      <c r="CR80" s="21"/>
      <c r="CS80" s="21"/>
      <c r="CT80" s="21"/>
      <c r="CU80" s="21"/>
      <c r="CV80" s="21"/>
      <c r="CW80" s="189"/>
      <c r="CX80" s="21"/>
      <c r="CY80" s="21"/>
      <c r="CZ80" s="21"/>
      <c r="DA80" s="21"/>
      <c r="DB80" s="21"/>
      <c r="DC80" s="21"/>
      <c r="DD80" s="21"/>
      <c r="DE80" s="189"/>
      <c r="DF80" s="21"/>
      <c r="DG80" s="21"/>
      <c r="DH80" s="21"/>
      <c r="DI80" s="21"/>
      <c r="DJ80" s="21"/>
      <c r="DK80" s="189"/>
    </row>
    <row r="81" spans="1:46" ht="20.25" customHeight="1" x14ac:dyDescent="0.4">
      <c r="A81" s="95" t="s">
        <v>548</v>
      </c>
      <c r="C81" s="143"/>
      <c r="D81" s="143"/>
      <c r="E81" s="143"/>
      <c r="F81" s="143"/>
      <c r="M81" s="71"/>
      <c r="AE81" s="72"/>
      <c r="AF81" s="72"/>
      <c r="AH81" s="72"/>
      <c r="AM81" s="72"/>
      <c r="AN81" s="72"/>
      <c r="AO81" s="72"/>
      <c r="AP81" s="72"/>
      <c r="AQ81" s="72"/>
      <c r="AR81" s="72"/>
      <c r="AT81" s="72"/>
    </row>
    <row r="82" spans="1:46" ht="20.25" customHeight="1" x14ac:dyDescent="0.4">
      <c r="A82" s="95" t="s">
        <v>550</v>
      </c>
      <c r="C82" s="143"/>
      <c r="D82" s="143"/>
      <c r="E82" s="143"/>
      <c r="F82" s="143"/>
      <c r="M82" s="71"/>
      <c r="AE82" s="72"/>
      <c r="AF82" s="72"/>
      <c r="AH82" s="72"/>
      <c r="AM82" s="72"/>
      <c r="AN82" s="72"/>
      <c r="AO82" s="72"/>
      <c r="AP82" s="72"/>
      <c r="AQ82" s="72"/>
      <c r="AR82" s="72"/>
      <c r="AT82" s="72"/>
    </row>
    <row r="83" spans="1:46" ht="20.25" customHeight="1" x14ac:dyDescent="0.4">
      <c r="A83" s="29"/>
      <c r="M83" s="71"/>
      <c r="AE83" s="72"/>
      <c r="AF83" s="72"/>
      <c r="AH83" s="72"/>
      <c r="AM83" s="72"/>
      <c r="AN83" s="72"/>
      <c r="AO83" s="72"/>
      <c r="AP83" s="72"/>
      <c r="AQ83" s="72"/>
      <c r="AR83" s="72"/>
      <c r="AT83" s="72"/>
    </row>
    <row r="84" spans="1:46" ht="20.25" customHeight="1" x14ac:dyDescent="0.4">
      <c r="A84" s="95" t="s">
        <v>646</v>
      </c>
      <c r="C84" s="143"/>
      <c r="D84" s="143"/>
      <c r="E84" s="143"/>
      <c r="F84" s="143"/>
      <c r="M84" s="71"/>
      <c r="AE84" s="72"/>
      <c r="AF84" s="72"/>
      <c r="AH84" s="72"/>
      <c r="AM84" s="72"/>
      <c r="AN84" s="72"/>
      <c r="AO84" s="72"/>
      <c r="AP84" s="72"/>
      <c r="AQ84" s="72"/>
      <c r="AR84" s="72"/>
      <c r="AT84" s="72"/>
    </row>
    <row r="85" spans="1:46" ht="20.25" customHeight="1" x14ac:dyDescent="0.4">
      <c r="A85" s="95" t="s">
        <v>549</v>
      </c>
      <c r="C85" s="143"/>
      <c r="D85" s="143"/>
      <c r="E85" s="143"/>
      <c r="F85" s="143"/>
      <c r="M85" s="71"/>
      <c r="AE85" s="72"/>
      <c r="AF85" s="72"/>
      <c r="AH85" s="72"/>
      <c r="AM85" s="72"/>
      <c r="AN85" s="72"/>
      <c r="AO85" s="72"/>
      <c r="AP85" s="72"/>
      <c r="AQ85" s="72"/>
      <c r="AR85" s="72"/>
      <c r="AT85" s="72"/>
    </row>
  </sheetData>
  <mergeCells count="34">
    <mergeCell ref="H1:I1"/>
    <mergeCell ref="H41:I41"/>
    <mergeCell ref="CR41:CV41"/>
    <mergeCell ref="CX41:DD41"/>
    <mergeCell ref="DF41:DJ41"/>
    <mergeCell ref="BC41:BI41"/>
    <mergeCell ref="BK41:BN41"/>
    <mergeCell ref="BP41:BR41"/>
    <mergeCell ref="BT41:BZ41"/>
    <mergeCell ref="CB41:CH41"/>
    <mergeCell ref="CJ41:CP41"/>
    <mergeCell ref="AY41:BA41"/>
    <mergeCell ref="M41:S41"/>
    <mergeCell ref="CJ1:CP1"/>
    <mergeCell ref="CR1:CV1"/>
    <mergeCell ref="CX1:DD1"/>
    <mergeCell ref="M1:S1"/>
    <mergeCell ref="U1:AA1"/>
    <mergeCell ref="AC1:AF1"/>
    <mergeCell ref="AH1:AJ1"/>
    <mergeCell ref="AL1:AR1"/>
    <mergeCell ref="AT1:AW1"/>
    <mergeCell ref="U41:AA41"/>
    <mergeCell ref="AC41:AF41"/>
    <mergeCell ref="AH41:AJ41"/>
    <mergeCell ref="AL41:AR41"/>
    <mergeCell ref="AT41:AW41"/>
    <mergeCell ref="DF1:DJ1"/>
    <mergeCell ref="AY1:BA1"/>
    <mergeCell ref="BC1:BI1"/>
    <mergeCell ref="BK1:BN1"/>
    <mergeCell ref="BP1:BR1"/>
    <mergeCell ref="BT1:BZ1"/>
    <mergeCell ref="CB1:CH1"/>
  </mergeCells>
  <pageMargins left="0.7" right="0.7" top="0.75" bottom="0.75" header="0.3" footer="0.3"/>
  <pageSetup paperSize="8" scale="51" fitToWidth="0" orientation="landscape" r:id="rId1"/>
  <colBreaks count="5" manualBreakCount="5">
    <brk id="20" max="1048575" man="1"/>
    <brk id="37" max="1048575" man="1"/>
    <brk id="54" max="1048575" man="1"/>
    <brk id="71" max="1048575" man="1"/>
    <brk id="9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R85"/>
  <sheetViews>
    <sheetView topLeftCell="A16" zoomScale="50" zoomScaleNormal="50" workbookViewId="0">
      <pane xSplit="1" topLeftCell="BL1" activePane="topRight" state="frozen"/>
      <selection activeCell="C4" sqref="C4"/>
      <selection pane="topRight" activeCell="A81" sqref="A81:A85"/>
    </sheetView>
  </sheetViews>
  <sheetFormatPr defaultColWidth="17.1796875" defaultRowHeight="20.25" customHeight="1" x14ac:dyDescent="0.4"/>
  <cols>
    <col min="1" max="1" width="48.453125" style="88" bestFit="1" customWidth="1"/>
    <col min="2" max="2" width="1.453125" style="28" customWidth="1"/>
    <col min="3" max="3" width="33.26953125" style="138" customWidth="1"/>
    <col min="4" max="4" width="19.26953125" style="138" bestFit="1" customWidth="1"/>
    <col min="5" max="6" width="19.26953125" style="138" customWidth="1"/>
    <col min="7" max="7" width="1.453125" style="28" customWidth="1"/>
    <col min="8" max="8" width="21.453125" style="71" bestFit="1" customWidth="1"/>
    <col min="9" max="9" width="21.453125" style="71" customWidth="1"/>
    <col min="10" max="10" width="1.453125" style="28" customWidth="1"/>
    <col min="11" max="11" width="24.81640625" style="28" bestFit="1" customWidth="1"/>
    <col min="12" max="12" width="1.453125" style="28" customWidth="1"/>
    <col min="13" max="15" width="23.453125" style="28" customWidth="1"/>
    <col min="16" max="16" width="19.7265625" style="28" customWidth="1"/>
    <col min="17" max="17" width="25.7265625" style="28" customWidth="1"/>
    <col min="18" max="19" width="17.7265625" style="28" customWidth="1"/>
    <col min="20" max="21" width="23.453125" style="28" customWidth="1"/>
    <col min="22" max="22" width="1.453125" style="28" customWidth="1"/>
    <col min="23" max="27" width="23" style="28" customWidth="1"/>
    <col min="28" max="28" width="1.453125" style="28" customWidth="1"/>
    <col min="29" max="30" width="14.453125" style="28" bestFit="1" customWidth="1"/>
    <col min="31" max="31" width="1.453125" style="28" customWidth="1"/>
    <col min="32" max="32" width="27.7265625" style="28" bestFit="1" customWidth="1"/>
    <col min="33" max="33" width="20.453125" style="28" bestFit="1" customWidth="1"/>
    <col min="34" max="34" width="14.1796875" style="28" bestFit="1" customWidth="1"/>
    <col min="35" max="35" width="25.1796875" style="28" bestFit="1" customWidth="1"/>
    <col min="36" max="36" width="18.54296875" style="28" bestFit="1" customWidth="1"/>
    <col min="37" max="37" width="20.1796875" style="28" bestFit="1" customWidth="1"/>
    <col min="38" max="38" width="24.54296875" style="28" bestFit="1" customWidth="1"/>
    <col min="39" max="39" width="12.26953125" style="28" bestFit="1" customWidth="1"/>
    <col min="40" max="40" width="13.453125" style="28" bestFit="1" customWidth="1"/>
    <col min="41" max="41" width="29.26953125" style="28" bestFit="1" customWidth="1"/>
    <col min="42" max="42" width="10.26953125" style="28" bestFit="1" customWidth="1"/>
    <col min="43" max="43" width="1.453125" style="28" customWidth="1"/>
    <col min="44" max="45" width="14.81640625" style="28" customWidth="1"/>
    <col min="46" max="46" width="1.453125" style="190" customWidth="1"/>
    <col min="47" max="47" width="18.1796875" style="28" customWidth="1"/>
    <col min="48" max="48" width="16.81640625" style="28" customWidth="1"/>
    <col min="49" max="49" width="1.453125" style="28" customWidth="1"/>
    <col min="50" max="50" width="12.54296875" style="28" bestFit="1" customWidth="1"/>
    <col min="51" max="51" width="14.453125" style="28" bestFit="1" customWidth="1"/>
    <col min="52" max="52" width="15.1796875" style="28" bestFit="1" customWidth="1"/>
    <col min="53" max="53" width="1.453125" style="28" customWidth="1"/>
    <col min="54" max="56" width="23.26953125" style="28" customWidth="1"/>
    <col min="57" max="57" width="1.453125" style="190" customWidth="1"/>
    <col min="58" max="62" width="22.453125" style="28" customWidth="1"/>
    <col min="63" max="63" width="24.453125" style="28" customWidth="1"/>
    <col min="64" max="64" width="1.453125" style="190" customWidth="1"/>
    <col min="65" max="65" width="22.26953125" style="28" customWidth="1"/>
    <col min="66" max="66" width="31.81640625" style="28" customWidth="1"/>
    <col min="67" max="67" width="26.453125" style="28" customWidth="1"/>
    <col min="68" max="68" width="22.26953125" style="28" customWidth="1"/>
    <col min="69" max="69" width="19.453125" style="28" customWidth="1"/>
    <col min="70" max="70" width="29.26953125" style="28" customWidth="1"/>
    <col min="71" max="71" width="23.7265625" style="28" customWidth="1"/>
    <col min="72" max="73" width="22.26953125" style="28" customWidth="1"/>
    <col min="74" max="74" width="19.453125" style="28" customWidth="1"/>
    <col min="75" max="75" width="22.26953125" style="28" customWidth="1"/>
    <col min="76" max="76" width="20.26953125" style="28" customWidth="1"/>
    <col min="77" max="77" width="1.453125" style="28" customWidth="1"/>
    <col min="78" max="79" width="21.7265625" style="28" customWidth="1"/>
    <col min="80" max="80" width="1.453125" style="28" customWidth="1"/>
    <col min="81" max="82" width="24.81640625" style="28" customWidth="1"/>
    <col min="83" max="83" width="1.453125" style="190" customWidth="1"/>
    <col min="84" max="99" width="17.1796875" style="28"/>
    <col min="100" max="100" width="255.7265625" style="28" customWidth="1"/>
    <col min="101" max="16384" width="17.1796875" style="28"/>
  </cols>
  <sheetData>
    <row r="1" spans="1:148" s="3" customFormat="1" ht="74.25" customHeight="1" x14ac:dyDescent="0.35">
      <c r="A1" s="89" t="s">
        <v>511</v>
      </c>
      <c r="B1" s="1"/>
      <c r="C1" s="162" t="s">
        <v>615</v>
      </c>
      <c r="D1" s="162"/>
      <c r="E1" s="162"/>
      <c r="F1" s="162"/>
      <c r="G1" s="1"/>
      <c r="H1" s="215" t="s">
        <v>621</v>
      </c>
      <c r="I1" s="215"/>
      <c r="J1" s="1"/>
      <c r="K1" s="169"/>
      <c r="L1" s="1"/>
      <c r="M1" s="212" t="s">
        <v>31</v>
      </c>
      <c r="N1" s="212"/>
      <c r="O1" s="212"/>
      <c r="P1" s="212"/>
      <c r="Q1" s="212"/>
      <c r="R1" s="212"/>
      <c r="S1" s="212"/>
      <c r="T1" s="212"/>
      <c r="U1" s="212"/>
      <c r="V1" s="1"/>
      <c r="W1" s="212" t="s">
        <v>32</v>
      </c>
      <c r="X1" s="212"/>
      <c r="Y1" s="212"/>
      <c r="Z1" s="212"/>
      <c r="AA1" s="212"/>
      <c r="AB1" s="1"/>
      <c r="AC1" s="212" t="s">
        <v>33</v>
      </c>
      <c r="AD1" s="212"/>
      <c r="AE1" s="1"/>
      <c r="AF1" s="212" t="s">
        <v>34</v>
      </c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1"/>
      <c r="AR1" s="212" t="s">
        <v>35</v>
      </c>
      <c r="AS1" s="212"/>
      <c r="AT1" s="185"/>
      <c r="AU1" s="212" t="s">
        <v>36</v>
      </c>
      <c r="AV1" s="212"/>
      <c r="AW1" s="1"/>
      <c r="AX1" s="212" t="s">
        <v>37</v>
      </c>
      <c r="AY1" s="212"/>
      <c r="AZ1" s="212"/>
      <c r="BA1" s="1"/>
      <c r="BB1" s="212" t="s">
        <v>38</v>
      </c>
      <c r="BC1" s="212"/>
      <c r="BD1" s="212"/>
      <c r="BE1" s="185"/>
      <c r="BF1" s="212" t="s">
        <v>39</v>
      </c>
      <c r="BG1" s="212"/>
      <c r="BH1" s="212"/>
      <c r="BI1" s="212"/>
      <c r="BJ1" s="212"/>
      <c r="BK1" s="212"/>
      <c r="BL1" s="185"/>
      <c r="BM1" s="212" t="s">
        <v>40</v>
      </c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1"/>
      <c r="BZ1" s="212" t="s">
        <v>41</v>
      </c>
      <c r="CA1" s="212"/>
      <c r="CB1" s="1"/>
      <c r="CC1" s="212" t="s">
        <v>42</v>
      </c>
      <c r="CD1" s="212"/>
      <c r="CE1" s="185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</row>
    <row r="2" spans="1:148" s="9" customFormat="1" ht="39.75" customHeight="1" x14ac:dyDescent="0.4">
      <c r="A2" s="6" t="s">
        <v>491</v>
      </c>
      <c r="B2" s="7"/>
      <c r="C2" s="136" t="s">
        <v>616</v>
      </c>
      <c r="D2" s="136" t="s">
        <v>617</v>
      </c>
      <c r="E2" s="136" t="s">
        <v>618</v>
      </c>
      <c r="F2" s="136" t="s">
        <v>619</v>
      </c>
      <c r="G2" s="7"/>
      <c r="H2" s="170" t="s">
        <v>620</v>
      </c>
      <c r="I2" s="170" t="s">
        <v>622</v>
      </c>
      <c r="J2" s="7"/>
      <c r="K2" s="9" t="s">
        <v>493</v>
      </c>
      <c r="L2" s="7"/>
      <c r="M2" s="9" t="s">
        <v>218</v>
      </c>
      <c r="N2" s="9" t="s">
        <v>219</v>
      </c>
      <c r="O2" s="9" t="s">
        <v>220</v>
      </c>
      <c r="P2" s="9" t="s">
        <v>221</v>
      </c>
      <c r="Q2" s="9" t="s">
        <v>222</v>
      </c>
      <c r="R2" s="9" t="s">
        <v>223</v>
      </c>
      <c r="S2" s="9" t="s">
        <v>224</v>
      </c>
      <c r="T2" s="9" t="s">
        <v>225</v>
      </c>
      <c r="U2" s="9" t="s">
        <v>226</v>
      </c>
      <c r="V2" s="7"/>
      <c r="W2" s="9" t="s">
        <v>227</v>
      </c>
      <c r="X2" s="9" t="s">
        <v>220</v>
      </c>
      <c r="Y2" s="9" t="s">
        <v>228</v>
      </c>
      <c r="Z2" s="9" t="s">
        <v>229</v>
      </c>
      <c r="AA2" s="9" t="s">
        <v>230</v>
      </c>
      <c r="AB2" s="7"/>
      <c r="AC2" s="9" t="s">
        <v>146</v>
      </c>
      <c r="AD2" s="9" t="s">
        <v>145</v>
      </c>
      <c r="AE2" s="7"/>
      <c r="AF2" s="9" t="s">
        <v>231</v>
      </c>
      <c r="AG2" s="9" t="s">
        <v>232</v>
      </c>
      <c r="AH2" s="9" t="s">
        <v>233</v>
      </c>
      <c r="AI2" s="9" t="s">
        <v>234</v>
      </c>
      <c r="AJ2" s="9" t="s">
        <v>235</v>
      </c>
      <c r="AK2" s="9" t="s">
        <v>236</v>
      </c>
      <c r="AL2" s="9" t="s">
        <v>237</v>
      </c>
      <c r="AM2" s="9" t="s">
        <v>238</v>
      </c>
      <c r="AN2" s="9" t="s">
        <v>239</v>
      </c>
      <c r="AO2" s="9" t="s">
        <v>240</v>
      </c>
      <c r="AP2" s="9" t="s">
        <v>166</v>
      </c>
      <c r="AQ2" s="7"/>
      <c r="AR2" s="9" t="s">
        <v>145</v>
      </c>
      <c r="AS2" s="9" t="s">
        <v>146</v>
      </c>
      <c r="AT2" s="186"/>
      <c r="AU2" s="9" t="s">
        <v>241</v>
      </c>
      <c r="AV2" s="9" t="s">
        <v>223</v>
      </c>
      <c r="AW2" s="7"/>
      <c r="AX2" s="9" t="s">
        <v>145</v>
      </c>
      <c r="AY2" s="9" t="s">
        <v>146</v>
      </c>
      <c r="AZ2" s="9" t="s">
        <v>165</v>
      </c>
      <c r="BA2" s="7"/>
      <c r="BB2" s="14" t="s">
        <v>242</v>
      </c>
      <c r="BC2" s="14" t="s">
        <v>521</v>
      </c>
      <c r="BD2" s="14" t="s">
        <v>243</v>
      </c>
      <c r="BE2" s="186"/>
      <c r="BF2" s="9" t="s">
        <v>244</v>
      </c>
      <c r="BG2" s="9" t="s">
        <v>165</v>
      </c>
      <c r="BH2" s="9" t="s">
        <v>245</v>
      </c>
      <c r="BI2" s="9" t="s">
        <v>246</v>
      </c>
      <c r="BJ2" s="9" t="s">
        <v>247</v>
      </c>
      <c r="BK2" s="9" t="s">
        <v>510</v>
      </c>
      <c r="BL2" s="186"/>
      <c r="BM2" s="9" t="s">
        <v>248</v>
      </c>
      <c r="BN2" s="9" t="s">
        <v>249</v>
      </c>
      <c r="BO2" s="9" t="s">
        <v>250</v>
      </c>
      <c r="BP2" s="9" t="s">
        <v>251</v>
      </c>
      <c r="BQ2" s="9" t="s">
        <v>252</v>
      </c>
      <c r="BR2" s="9" t="s">
        <v>253</v>
      </c>
      <c r="BS2" s="9" t="s">
        <v>254</v>
      </c>
      <c r="BT2" s="9" t="s">
        <v>255</v>
      </c>
      <c r="BU2" s="9" t="s">
        <v>256</v>
      </c>
      <c r="BV2" s="9" t="s">
        <v>257</v>
      </c>
      <c r="BW2" s="9" t="s">
        <v>258</v>
      </c>
      <c r="BX2" s="9" t="s">
        <v>259</v>
      </c>
      <c r="BY2" s="7"/>
      <c r="BZ2" s="9" t="s">
        <v>145</v>
      </c>
      <c r="CA2" s="9" t="s">
        <v>146</v>
      </c>
      <c r="CB2" s="7"/>
      <c r="CC2" s="9" t="s">
        <v>145</v>
      </c>
      <c r="CD2" s="9" t="s">
        <v>146</v>
      </c>
      <c r="CE2" s="186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</row>
    <row r="3" spans="1:148" s="22" customFormat="1" ht="20.25" customHeight="1" x14ac:dyDescent="0.4">
      <c r="A3" s="17"/>
      <c r="B3" s="18"/>
      <c r="C3" s="137"/>
      <c r="D3" s="137"/>
      <c r="E3" s="137"/>
      <c r="F3" s="137"/>
      <c r="G3" s="18"/>
      <c r="H3" s="19"/>
      <c r="I3" s="19"/>
      <c r="J3" s="18"/>
      <c r="K3" s="20"/>
      <c r="L3" s="18"/>
      <c r="M3" s="27"/>
      <c r="N3" s="27"/>
      <c r="O3" s="27"/>
      <c r="P3" s="27"/>
      <c r="Q3" s="27"/>
      <c r="R3" s="27"/>
      <c r="S3" s="27"/>
      <c r="T3" s="27"/>
      <c r="U3" s="27"/>
      <c r="V3" s="18"/>
      <c r="W3" s="27"/>
      <c r="X3" s="27"/>
      <c r="Y3" s="27"/>
      <c r="Z3" s="27"/>
      <c r="AA3" s="27"/>
      <c r="AB3" s="18"/>
      <c r="AC3" s="27"/>
      <c r="AD3" s="27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8"/>
      <c r="AU3" s="26"/>
      <c r="AV3" s="26"/>
      <c r="AW3" s="18"/>
      <c r="AX3" s="18"/>
      <c r="AY3" s="18"/>
      <c r="AZ3" s="18"/>
      <c r="BA3" s="18"/>
      <c r="BB3" s="18"/>
      <c r="BC3" s="18"/>
      <c r="BD3" s="18"/>
      <c r="BE3" s="188"/>
      <c r="BF3" s="18"/>
      <c r="BG3" s="18"/>
      <c r="BH3" s="18"/>
      <c r="BI3" s="18"/>
      <c r="BJ3" s="18"/>
      <c r="BK3" s="18"/>
      <c r="BL3" s="18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</row>
    <row r="4" spans="1:148" s="36" customFormat="1" ht="20.25" customHeight="1" x14ac:dyDescent="0.4">
      <c r="A4" s="29" t="s">
        <v>455</v>
      </c>
      <c r="B4" s="30"/>
      <c r="C4" s="145">
        <f>VLOOKUP($A4,Sample!$B$2:$F$29,4)</f>
        <v>0.20584108568261941</v>
      </c>
      <c r="D4" s="145">
        <f>VLOOKUP($A4,Sample!$B$2:$F$29,5)</f>
        <v>0.12974427194423183</v>
      </c>
      <c r="E4" s="138">
        <f>VLOOKUP($A4,Sample!$B$2:$F$29,2)</f>
        <v>17458</v>
      </c>
      <c r="F4" s="160">
        <f>E4*$K4</f>
        <v>98746.8125</v>
      </c>
      <c r="G4" s="30"/>
      <c r="H4" s="171">
        <f>E4/SUM(E$4:E$10)</f>
        <v>0.20584108568261941</v>
      </c>
      <c r="I4" s="171">
        <f>F4/SUM(F$4:F$10)</f>
        <v>0.19720010240058075</v>
      </c>
      <c r="J4" s="30"/>
      <c r="K4" s="32">
        <v>5.65625</v>
      </c>
      <c r="L4" s="30"/>
      <c r="M4" s="33">
        <v>0</v>
      </c>
      <c r="N4" s="33">
        <v>0</v>
      </c>
      <c r="O4" s="33">
        <v>0</v>
      </c>
      <c r="P4" s="33">
        <v>0</v>
      </c>
      <c r="Q4" s="33">
        <v>3.125E-2</v>
      </c>
      <c r="R4" s="33">
        <v>0</v>
      </c>
      <c r="S4" s="33">
        <v>0.67708333333333337</v>
      </c>
      <c r="T4" s="33">
        <v>0</v>
      </c>
      <c r="U4" s="33">
        <v>0.28125</v>
      </c>
      <c r="V4" s="30"/>
      <c r="W4" s="33">
        <v>0.6875</v>
      </c>
      <c r="X4" s="33">
        <v>0</v>
      </c>
      <c r="Y4" s="33">
        <v>3.125E-2</v>
      </c>
      <c r="Z4" s="33">
        <v>0.13541666666666666</v>
      </c>
      <c r="AA4" s="33">
        <v>0.14583333333333334</v>
      </c>
      <c r="AB4" s="30"/>
      <c r="AC4" s="33">
        <v>0.33333333333333331</v>
      </c>
      <c r="AD4" s="33">
        <v>0.66666666666666663</v>
      </c>
      <c r="AE4" s="30"/>
      <c r="AF4" s="31">
        <v>2.0833333333333332E-2</v>
      </c>
      <c r="AG4" s="31">
        <v>0.125</v>
      </c>
      <c r="AH4" s="31">
        <v>0.22916666666666666</v>
      </c>
      <c r="AI4" s="31">
        <v>0.25</v>
      </c>
      <c r="AJ4" s="31">
        <v>0.16666666666666666</v>
      </c>
      <c r="AK4" s="31">
        <v>0.10416666666666666</v>
      </c>
      <c r="AL4" s="31">
        <v>0.22916666666666666</v>
      </c>
      <c r="AM4" s="31">
        <v>0.10416666666666666</v>
      </c>
      <c r="AN4" s="31">
        <v>9.375E-2</v>
      </c>
      <c r="AO4" s="31">
        <v>0.125</v>
      </c>
      <c r="AP4" s="31">
        <v>0</v>
      </c>
      <c r="AQ4" s="30"/>
      <c r="AR4" s="35">
        <v>0</v>
      </c>
      <c r="AS4" s="35">
        <v>0</v>
      </c>
      <c r="AT4" s="191"/>
      <c r="AU4" s="35">
        <v>0</v>
      </c>
      <c r="AV4" s="35">
        <v>0</v>
      </c>
      <c r="AW4" s="30"/>
      <c r="AX4" s="33">
        <v>1.0416666666666666E-2</v>
      </c>
      <c r="AY4" s="33">
        <v>0.32291666666666669</v>
      </c>
      <c r="AZ4" s="33">
        <v>0.66666666666666663</v>
      </c>
      <c r="BA4" s="30"/>
      <c r="BB4" s="31">
        <v>1.0416666666666666E-2</v>
      </c>
      <c r="BC4" s="31">
        <v>0</v>
      </c>
      <c r="BD4" s="31">
        <v>0</v>
      </c>
      <c r="BE4" s="191">
        <v>0</v>
      </c>
      <c r="BF4" s="33">
        <v>0</v>
      </c>
      <c r="BG4" s="33">
        <v>0</v>
      </c>
      <c r="BH4" s="33">
        <v>0</v>
      </c>
      <c r="BI4" s="33">
        <v>1.0416666666666666E-2</v>
      </c>
      <c r="BJ4" s="33">
        <v>0</v>
      </c>
      <c r="BK4" s="33">
        <v>0</v>
      </c>
      <c r="BL4" s="191">
        <v>0</v>
      </c>
      <c r="BM4" s="33">
        <v>0</v>
      </c>
      <c r="BN4" s="33">
        <v>0</v>
      </c>
      <c r="BO4" s="33">
        <v>0</v>
      </c>
      <c r="BP4" s="33">
        <v>0</v>
      </c>
      <c r="BQ4" s="33">
        <v>1.0416666666666666E-2</v>
      </c>
      <c r="BR4" s="33">
        <v>0</v>
      </c>
      <c r="BS4" s="33">
        <v>0</v>
      </c>
      <c r="BT4" s="33">
        <v>0</v>
      </c>
      <c r="BU4" s="33">
        <v>1.0416666666666666E-2</v>
      </c>
      <c r="BV4" s="33">
        <v>0</v>
      </c>
      <c r="BW4" s="33">
        <v>0</v>
      </c>
      <c r="BX4" s="33">
        <v>1.0416666666666666E-2</v>
      </c>
      <c r="BY4" s="30"/>
      <c r="BZ4" s="33">
        <v>8.3333333333333329E-2</v>
      </c>
      <c r="CA4" s="33">
        <v>0.91666666666666663</v>
      </c>
      <c r="CB4" s="30"/>
      <c r="CC4" s="33">
        <v>0.88541666666666663</v>
      </c>
      <c r="CD4" s="33">
        <v>0.11458333333333333</v>
      </c>
      <c r="CE4" s="191"/>
    </row>
    <row r="5" spans="1:148" s="36" customFormat="1" ht="20.25" customHeight="1" x14ac:dyDescent="0.4">
      <c r="A5" s="29" t="s">
        <v>456</v>
      </c>
      <c r="B5" s="30"/>
      <c r="C5" s="145">
        <f>VLOOKUP($A5,Sample!$B$2:$F$29,4)</f>
        <v>0.31081320080648012</v>
      </c>
      <c r="D5" s="145">
        <f>VLOOKUP($A5,Sample!$B$2:$F$29,5)</f>
        <v>0.19590954019486165</v>
      </c>
      <c r="E5" s="138">
        <f>VLOOKUP($A5,Sample!$B$2:$F$29,2)</f>
        <v>26361</v>
      </c>
      <c r="F5" s="160">
        <f>E5*$K5</f>
        <v>153274.26804123711</v>
      </c>
      <c r="G5" s="30"/>
      <c r="H5" s="171">
        <f t="shared" ref="H5:I10" si="0">E5/SUM(E$4:E$10)</f>
        <v>0.31081320080648012</v>
      </c>
      <c r="I5" s="171">
        <f t="shared" si="0"/>
        <v>0.30609293189191317</v>
      </c>
      <c r="J5" s="30"/>
      <c r="K5" s="32">
        <v>5.8144329896907214</v>
      </c>
      <c r="L5" s="30"/>
      <c r="M5" s="33">
        <v>0.10309278350515463</v>
      </c>
      <c r="N5" s="33">
        <v>0.10309278350515463</v>
      </c>
      <c r="O5" s="33">
        <v>0</v>
      </c>
      <c r="P5" s="33">
        <v>0</v>
      </c>
      <c r="Q5" s="33">
        <v>0.12371134020618557</v>
      </c>
      <c r="R5" s="33">
        <v>1.0309278350515464E-2</v>
      </c>
      <c r="S5" s="33">
        <v>0.29896907216494845</v>
      </c>
      <c r="T5" s="33">
        <v>0</v>
      </c>
      <c r="U5" s="33">
        <v>0.36082474226804123</v>
      </c>
      <c r="V5" s="30"/>
      <c r="W5" s="33">
        <v>0.40206185567010311</v>
      </c>
      <c r="X5" s="33">
        <v>0</v>
      </c>
      <c r="Y5" s="33">
        <v>0.12371134020618557</v>
      </c>
      <c r="Z5" s="33">
        <v>0.27835051546391754</v>
      </c>
      <c r="AA5" s="33">
        <v>0.19587628865979381</v>
      </c>
      <c r="AB5" s="30"/>
      <c r="AC5" s="33">
        <v>0.13402061855670103</v>
      </c>
      <c r="AD5" s="33">
        <v>0.865979381443299</v>
      </c>
      <c r="AE5" s="30"/>
      <c r="AF5" s="33">
        <v>3.0927835051546393E-2</v>
      </c>
      <c r="AG5" s="33">
        <v>1.0309278350515464E-2</v>
      </c>
      <c r="AH5" s="33">
        <v>0.10309278350515465</v>
      </c>
      <c r="AI5" s="33">
        <v>0.13402061855670103</v>
      </c>
      <c r="AJ5" s="33">
        <v>0.1134020618556701</v>
      </c>
      <c r="AK5" s="33">
        <v>9.2783505154639165E-2</v>
      </c>
      <c r="AL5" s="33">
        <v>6.1855670103092786E-2</v>
      </c>
      <c r="AM5" s="33">
        <v>3.0927835051546393E-2</v>
      </c>
      <c r="AN5" s="33">
        <v>8.247422680412371E-2</v>
      </c>
      <c r="AO5" s="33">
        <v>5.1546391752577324E-2</v>
      </c>
      <c r="AP5" s="33">
        <v>0</v>
      </c>
      <c r="AQ5" s="30"/>
      <c r="AR5" s="33">
        <v>0</v>
      </c>
      <c r="AS5" s="33">
        <v>1.0309278350515464E-2</v>
      </c>
      <c r="AT5" s="191"/>
      <c r="AU5" s="35">
        <v>0</v>
      </c>
      <c r="AV5" s="35">
        <v>360000</v>
      </c>
      <c r="AW5" s="30"/>
      <c r="AX5" s="33">
        <v>1.0309278350515464E-2</v>
      </c>
      <c r="AY5" s="33">
        <v>0.28865979381443296</v>
      </c>
      <c r="AZ5" s="33">
        <v>0.7010309278350515</v>
      </c>
      <c r="BA5" s="30"/>
      <c r="BB5" s="33">
        <v>0</v>
      </c>
      <c r="BC5" s="33">
        <v>0</v>
      </c>
      <c r="BD5" s="33">
        <v>1.0309278350515464E-2</v>
      </c>
      <c r="BE5" s="191"/>
      <c r="BF5" s="33">
        <v>0</v>
      </c>
      <c r="BG5" s="33">
        <v>0</v>
      </c>
      <c r="BH5" s="33">
        <v>0</v>
      </c>
      <c r="BI5" s="33">
        <v>1.0309278350515464E-2</v>
      </c>
      <c r="BJ5" s="33">
        <v>0</v>
      </c>
      <c r="BK5" s="33">
        <v>0</v>
      </c>
      <c r="BL5" s="191"/>
      <c r="BM5" s="33">
        <v>1.0309278350515464E-2</v>
      </c>
      <c r="BN5" s="33">
        <v>0</v>
      </c>
      <c r="BO5" s="33">
        <v>0</v>
      </c>
      <c r="BP5" s="33">
        <v>0</v>
      </c>
      <c r="BQ5" s="33">
        <v>1.0309278350515464E-2</v>
      </c>
      <c r="BR5" s="33">
        <v>0</v>
      </c>
      <c r="BS5" s="33">
        <v>0</v>
      </c>
      <c r="BT5" s="33">
        <v>0</v>
      </c>
      <c r="BU5" s="33">
        <v>0</v>
      </c>
      <c r="BV5" s="33">
        <v>0</v>
      </c>
      <c r="BW5" s="33">
        <v>1.0309278350515464E-2</v>
      </c>
      <c r="BX5" s="33">
        <v>0</v>
      </c>
      <c r="BY5" s="30"/>
      <c r="BZ5" s="33">
        <v>0.14432989690721648</v>
      </c>
      <c r="CA5" s="33">
        <v>0.85567010309278346</v>
      </c>
      <c r="CB5" s="30"/>
      <c r="CC5" s="33">
        <v>0.78350515463917525</v>
      </c>
      <c r="CD5" s="33">
        <v>0.21649484536082475</v>
      </c>
      <c r="CE5" s="191"/>
    </row>
    <row r="6" spans="1:148" s="36" customFormat="1" ht="20.25" customHeight="1" x14ac:dyDescent="0.4">
      <c r="A6" s="29" t="s">
        <v>457</v>
      </c>
      <c r="B6" s="30"/>
      <c r="C6" s="145">
        <f>VLOOKUP($A6,Sample!$B$2:$F$29,4)</f>
        <v>0.23430370344168935</v>
      </c>
      <c r="D6" s="145">
        <f>VLOOKUP($A6,Sample!$B$2:$F$29,5)</f>
        <v>0.14768462435993668</v>
      </c>
      <c r="E6" s="138">
        <f>VLOOKUP($A6,Sample!$B$2:$F$29,2)</f>
        <v>19872</v>
      </c>
      <c r="F6" s="160">
        <f>E6*$K6</f>
        <v>125212.8932038835</v>
      </c>
      <c r="G6" s="30"/>
      <c r="H6" s="171">
        <f t="shared" si="0"/>
        <v>0.23430370344168935</v>
      </c>
      <c r="I6" s="171">
        <f t="shared" si="0"/>
        <v>0.25005359400009808</v>
      </c>
      <c r="J6" s="30"/>
      <c r="K6" s="32">
        <v>6.3009708737864081</v>
      </c>
      <c r="L6" s="30"/>
      <c r="M6" s="33">
        <v>1.9417475728155338E-2</v>
      </c>
      <c r="N6" s="33">
        <v>0.11650485436893204</v>
      </c>
      <c r="O6" s="33">
        <v>0</v>
      </c>
      <c r="P6" s="33">
        <v>3.8834951456310676E-2</v>
      </c>
      <c r="Q6" s="33">
        <v>0</v>
      </c>
      <c r="R6" s="33">
        <v>6.7961165048543687E-2</v>
      </c>
      <c r="S6" s="33">
        <v>0.64077669902912626</v>
      </c>
      <c r="T6" s="33">
        <v>0</v>
      </c>
      <c r="U6" s="33">
        <v>0.11650485436893204</v>
      </c>
      <c r="V6" s="30"/>
      <c r="W6" s="33">
        <v>0.75728155339805825</v>
      </c>
      <c r="X6" s="33">
        <v>0</v>
      </c>
      <c r="Y6" s="33">
        <v>0</v>
      </c>
      <c r="Z6" s="33">
        <v>0</v>
      </c>
      <c r="AA6" s="33">
        <v>0.24271844660194175</v>
      </c>
      <c r="AB6" s="30"/>
      <c r="AC6" s="33">
        <v>0.20388349514563106</v>
      </c>
      <c r="AD6" s="33">
        <v>0.79611650485436891</v>
      </c>
      <c r="AE6" s="30"/>
      <c r="AF6" s="33">
        <v>3.8834951456310676E-2</v>
      </c>
      <c r="AG6" s="33">
        <v>2.9126213592233007E-2</v>
      </c>
      <c r="AH6" s="33">
        <v>2.9126213592233007E-2</v>
      </c>
      <c r="AI6" s="33">
        <v>0.12621359223300971</v>
      </c>
      <c r="AJ6" s="33">
        <v>9.7087378640776684E-2</v>
      </c>
      <c r="AK6" s="33">
        <v>1.9417475728155338E-2</v>
      </c>
      <c r="AL6" s="33">
        <v>0.10679611650485438</v>
      </c>
      <c r="AM6" s="33">
        <v>9.7087378640776691E-3</v>
      </c>
      <c r="AN6" s="33">
        <v>2.9126213592233007E-2</v>
      </c>
      <c r="AO6" s="33">
        <v>0.13592233009708737</v>
      </c>
      <c r="AP6" s="33">
        <v>0</v>
      </c>
      <c r="AQ6" s="30"/>
      <c r="AR6" s="33">
        <v>6.7961165048543687E-2</v>
      </c>
      <c r="AS6" s="33">
        <v>0</v>
      </c>
      <c r="AT6" s="191"/>
      <c r="AU6" s="35">
        <v>1717500</v>
      </c>
      <c r="AV6" s="35">
        <v>800000</v>
      </c>
      <c r="AW6" s="30"/>
      <c r="AX6" s="33">
        <v>4.8543689320388349E-2</v>
      </c>
      <c r="AY6" s="33">
        <v>0.28155339805825241</v>
      </c>
      <c r="AZ6" s="33">
        <v>0.66990291262135926</v>
      </c>
      <c r="BA6" s="30"/>
      <c r="BB6" s="33">
        <v>1.9417475728155342E-2</v>
      </c>
      <c r="BC6" s="33">
        <v>9.7087378640776708E-3</v>
      </c>
      <c r="BD6" s="33">
        <v>1.9417475728155342E-2</v>
      </c>
      <c r="BE6" s="191"/>
      <c r="BF6" s="33">
        <v>1.9417475728155342E-2</v>
      </c>
      <c r="BG6" s="33">
        <v>1.9417475728155342E-2</v>
      </c>
      <c r="BH6" s="33">
        <v>0</v>
      </c>
      <c r="BI6" s="33">
        <v>9.7087378640776708E-3</v>
      </c>
      <c r="BJ6" s="33">
        <v>0</v>
      </c>
      <c r="BK6" s="33">
        <v>0</v>
      </c>
      <c r="BL6" s="191"/>
      <c r="BM6" s="33">
        <v>1.9417475728155342E-2</v>
      </c>
      <c r="BN6" s="33">
        <v>0</v>
      </c>
      <c r="BO6" s="33">
        <v>9.7087378640776708E-3</v>
      </c>
      <c r="BP6" s="33">
        <v>4.8543689320388349E-2</v>
      </c>
      <c r="BQ6" s="33">
        <v>0</v>
      </c>
      <c r="BR6" s="33">
        <v>0</v>
      </c>
      <c r="BS6" s="33">
        <v>0</v>
      </c>
      <c r="BT6" s="33">
        <v>0</v>
      </c>
      <c r="BU6" s="33">
        <v>0</v>
      </c>
      <c r="BV6" s="33">
        <v>0</v>
      </c>
      <c r="BW6" s="33">
        <v>0</v>
      </c>
      <c r="BX6" s="33">
        <v>9.7087378640776708E-3</v>
      </c>
      <c r="BY6" s="30"/>
      <c r="BZ6" s="33">
        <v>0.17475728155339806</v>
      </c>
      <c r="CA6" s="33">
        <v>0.82524271844660191</v>
      </c>
      <c r="CB6" s="30"/>
      <c r="CC6" s="33">
        <v>0.73786407766990292</v>
      </c>
      <c r="CD6" s="33">
        <v>0.26213592233009708</v>
      </c>
      <c r="CE6" s="191"/>
    </row>
    <row r="7" spans="1:148" s="36" customFormat="1" ht="20.25" customHeight="1" x14ac:dyDescent="0.4">
      <c r="A7" s="29" t="s">
        <v>458</v>
      </c>
      <c r="B7" s="30"/>
      <c r="C7" s="145">
        <f>VLOOKUP($A7,Sample!$B$2:$F$29,4)</f>
        <v>6.3362927853041401E-2</v>
      </c>
      <c r="D7" s="145">
        <f>VLOOKUP($A7,Sample!$B$2:$F$29,5)</f>
        <v>3.9938464739850028E-2</v>
      </c>
      <c r="E7" s="138">
        <f>VLOOKUP($A7,Sample!$B$2:$F$29,2)</f>
        <v>5374</v>
      </c>
      <c r="F7" s="160">
        <f>E7*$K7</f>
        <v>28435.2427184466</v>
      </c>
      <c r="G7" s="30"/>
      <c r="H7" s="171">
        <f t="shared" si="0"/>
        <v>6.3362927853041401E-2</v>
      </c>
      <c r="I7" s="171">
        <f t="shared" si="0"/>
        <v>5.6785962340435425E-2</v>
      </c>
      <c r="J7" s="30"/>
      <c r="K7" s="32">
        <v>5.29126213592233</v>
      </c>
      <c r="L7" s="30"/>
      <c r="M7" s="33">
        <v>0.12621359223300971</v>
      </c>
      <c r="N7" s="33">
        <v>0.17475728155339806</v>
      </c>
      <c r="O7" s="33">
        <v>6.7961165048543687E-2</v>
      </c>
      <c r="P7" s="33">
        <v>0.14563106796116504</v>
      </c>
      <c r="Q7" s="33">
        <v>1.9417475728155338E-2</v>
      </c>
      <c r="R7" s="33">
        <v>0.28155339805825241</v>
      </c>
      <c r="S7" s="33">
        <v>4.8543689320388349E-2</v>
      </c>
      <c r="T7" s="33">
        <v>0</v>
      </c>
      <c r="U7" s="33">
        <v>0.13592233009708737</v>
      </c>
      <c r="V7" s="30"/>
      <c r="W7" s="33">
        <v>0.22330097087378642</v>
      </c>
      <c r="X7" s="33">
        <v>6.7961165048543687E-2</v>
      </c>
      <c r="Y7" s="33">
        <v>1.9417475728155338E-2</v>
      </c>
      <c r="Z7" s="33">
        <v>0.59223300970873782</v>
      </c>
      <c r="AA7" s="33">
        <v>9.7087378640776698E-2</v>
      </c>
      <c r="AB7" s="30"/>
      <c r="AC7" s="33">
        <v>0.29126213592233008</v>
      </c>
      <c r="AD7" s="33">
        <v>0.70873786407766992</v>
      </c>
      <c r="AE7" s="30"/>
      <c r="AF7" s="33">
        <v>1.9417475728155338E-2</v>
      </c>
      <c r="AG7" s="33">
        <v>5.8252427184466021E-2</v>
      </c>
      <c r="AH7" s="33">
        <v>0.1553398058252427</v>
      </c>
      <c r="AI7" s="33">
        <v>8.7378640776699018E-2</v>
      </c>
      <c r="AJ7" s="33">
        <v>0.12621359223300971</v>
      </c>
      <c r="AK7" s="33">
        <v>2.9126213592233011E-2</v>
      </c>
      <c r="AL7" s="33">
        <v>0.23300970873786409</v>
      </c>
      <c r="AM7" s="33">
        <v>8.7378640776699018E-2</v>
      </c>
      <c r="AN7" s="33">
        <v>0.14563106796116504</v>
      </c>
      <c r="AO7" s="33">
        <v>0.19417475728155337</v>
      </c>
      <c r="AP7" s="33">
        <v>0</v>
      </c>
      <c r="AQ7" s="30"/>
      <c r="AR7" s="33">
        <v>9.7087378640776691E-3</v>
      </c>
      <c r="AS7" s="33">
        <v>0.27184466019417475</v>
      </c>
      <c r="AT7" s="191"/>
      <c r="AU7" s="35">
        <v>550000</v>
      </c>
      <c r="AV7" s="35">
        <v>341724.13793103449</v>
      </c>
      <c r="AW7" s="30"/>
      <c r="AX7" s="33">
        <v>2.9126213592233011E-2</v>
      </c>
      <c r="AY7" s="33">
        <v>0.53398058252427183</v>
      </c>
      <c r="AZ7" s="33">
        <v>0.43689320388349512</v>
      </c>
      <c r="BA7" s="30"/>
      <c r="BB7" s="33">
        <v>9.7087378640776691E-3</v>
      </c>
      <c r="BC7" s="33">
        <v>9.7087378640776691E-3</v>
      </c>
      <c r="BD7" s="33">
        <v>9.7087378640776691E-3</v>
      </c>
      <c r="BE7" s="191"/>
      <c r="BF7" s="33">
        <v>0</v>
      </c>
      <c r="BG7" s="33">
        <v>1.9417475728155338E-2</v>
      </c>
      <c r="BH7" s="33">
        <v>0</v>
      </c>
      <c r="BI7" s="33">
        <v>0</v>
      </c>
      <c r="BJ7" s="33">
        <v>0</v>
      </c>
      <c r="BK7" s="33">
        <v>9.7087378640776691E-3</v>
      </c>
      <c r="BL7" s="191"/>
      <c r="BM7" s="33">
        <v>0</v>
      </c>
      <c r="BN7" s="33">
        <v>9.7087378640776691E-3</v>
      </c>
      <c r="BO7" s="33">
        <v>1.9417475728155338E-2</v>
      </c>
      <c r="BP7" s="33">
        <v>0</v>
      </c>
      <c r="BQ7" s="33">
        <v>0</v>
      </c>
      <c r="BR7" s="33">
        <v>0</v>
      </c>
      <c r="BS7" s="33">
        <v>0</v>
      </c>
      <c r="BT7" s="33">
        <v>0</v>
      </c>
      <c r="BU7" s="33">
        <v>0</v>
      </c>
      <c r="BV7" s="33">
        <v>0</v>
      </c>
      <c r="BW7" s="33">
        <v>9.7087378640776691E-3</v>
      </c>
      <c r="BX7" s="33">
        <v>0</v>
      </c>
      <c r="BY7" s="30"/>
      <c r="BZ7" s="33">
        <v>2.9126213592233011E-2</v>
      </c>
      <c r="CA7" s="33">
        <v>0.970873786407767</v>
      </c>
      <c r="CB7" s="30"/>
      <c r="CC7" s="33">
        <v>0.40776699029126212</v>
      </c>
      <c r="CD7" s="33">
        <v>0.59223300970873782</v>
      </c>
      <c r="CE7" s="191"/>
    </row>
    <row r="8" spans="1:148" s="42" customFormat="1" ht="7.5" customHeight="1" x14ac:dyDescent="0.4">
      <c r="A8" s="37"/>
      <c r="B8" s="38"/>
      <c r="C8" s="159"/>
      <c r="D8" s="159"/>
      <c r="E8" s="139"/>
      <c r="F8" s="161"/>
      <c r="G8" s="38"/>
      <c r="H8" s="39"/>
      <c r="I8" s="39"/>
      <c r="J8" s="38"/>
      <c r="K8" s="40"/>
      <c r="L8" s="38"/>
      <c r="M8" s="30"/>
      <c r="N8" s="30"/>
      <c r="O8" s="30"/>
      <c r="P8" s="30"/>
      <c r="Q8" s="30"/>
      <c r="R8" s="30"/>
      <c r="S8" s="30"/>
      <c r="T8" s="30"/>
      <c r="U8" s="30"/>
      <c r="V8" s="38"/>
      <c r="W8" s="30"/>
      <c r="X8" s="30"/>
      <c r="Y8" s="30"/>
      <c r="Z8" s="30"/>
      <c r="AA8" s="30"/>
      <c r="AB8" s="38"/>
      <c r="AC8" s="30"/>
      <c r="AD8" s="30"/>
      <c r="AE8" s="38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8"/>
      <c r="AR8" s="30"/>
      <c r="AS8" s="30"/>
      <c r="AT8" s="193"/>
      <c r="AU8" s="43"/>
      <c r="AV8" s="43"/>
      <c r="AW8" s="38"/>
      <c r="AX8" s="30"/>
      <c r="AY8" s="30"/>
      <c r="AZ8" s="30"/>
      <c r="BA8" s="38"/>
      <c r="BB8" s="30"/>
      <c r="BC8" s="30"/>
      <c r="BD8" s="30"/>
      <c r="BE8" s="193"/>
      <c r="BF8" s="30"/>
      <c r="BG8" s="30"/>
      <c r="BH8" s="30"/>
      <c r="BI8" s="30"/>
      <c r="BJ8" s="30"/>
      <c r="BK8" s="30"/>
      <c r="BL8" s="193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8"/>
      <c r="BZ8" s="30"/>
      <c r="CA8" s="30"/>
      <c r="CB8" s="38"/>
      <c r="CC8" s="30"/>
      <c r="CD8" s="30"/>
      <c r="CE8" s="193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</row>
    <row r="9" spans="1:148" s="36" customFormat="1" ht="20.25" customHeight="1" x14ac:dyDescent="0.4">
      <c r="A9" s="29" t="s">
        <v>113</v>
      </c>
      <c r="B9" s="30"/>
      <c r="C9" s="145">
        <f>VLOOKUP($A9,Sample!$B$2:$F$29,4)</f>
        <v>7.7488120924858211E-2</v>
      </c>
      <c r="D9" s="145">
        <f>VLOOKUP($A9,Sample!$B$2:$F$29,5)</f>
        <v>4.8841754795365531E-2</v>
      </c>
      <c r="E9" s="138">
        <f>VLOOKUP($A9,Sample!$B$2:$F$29,2)</f>
        <v>6572</v>
      </c>
      <c r="F9" s="160">
        <f>E9*$K9</f>
        <v>42047.387755102041</v>
      </c>
      <c r="G9" s="30"/>
      <c r="H9" s="171">
        <f t="shared" si="0"/>
        <v>7.7488120924858211E-2</v>
      </c>
      <c r="I9" s="171">
        <f t="shared" si="0"/>
        <v>8.3969790629779037E-2</v>
      </c>
      <c r="J9" s="30"/>
      <c r="K9" s="32">
        <v>6.3979591836734695</v>
      </c>
      <c r="L9" s="30"/>
      <c r="M9" s="33">
        <v>4.0816326530612242E-2</v>
      </c>
      <c r="N9" s="33">
        <v>0.24489795918367346</v>
      </c>
      <c r="O9" s="33">
        <v>0.11224489795918367</v>
      </c>
      <c r="P9" s="33">
        <v>0</v>
      </c>
      <c r="Q9" s="33">
        <v>0</v>
      </c>
      <c r="R9" s="33">
        <v>0.15306122448979592</v>
      </c>
      <c r="S9" s="33">
        <v>0.15306122448979592</v>
      </c>
      <c r="T9" s="33">
        <v>0</v>
      </c>
      <c r="U9" s="33">
        <v>0.29591836734693877</v>
      </c>
      <c r="V9" s="30"/>
      <c r="W9" s="33">
        <v>0.39795918367346939</v>
      </c>
      <c r="X9" s="33">
        <v>0.11224489795918367</v>
      </c>
      <c r="Y9" s="33">
        <v>0</v>
      </c>
      <c r="Z9" s="33">
        <v>0.33673469387755101</v>
      </c>
      <c r="AA9" s="33">
        <v>0.15306122448979592</v>
      </c>
      <c r="AB9" s="30"/>
      <c r="AC9" s="33">
        <v>0.31632653061224492</v>
      </c>
      <c r="AD9" s="33">
        <v>0.68367346938775508</v>
      </c>
      <c r="AE9" s="30"/>
      <c r="AF9" s="33">
        <v>0.12244897959183673</v>
      </c>
      <c r="AG9" s="33">
        <v>0.16326530612244899</v>
      </c>
      <c r="AH9" s="33">
        <v>0.27551020408163268</v>
      </c>
      <c r="AI9" s="33">
        <v>0.17346938775510204</v>
      </c>
      <c r="AJ9" s="33">
        <v>0.1326530612244898</v>
      </c>
      <c r="AK9" s="33">
        <v>2.0408163265306124E-2</v>
      </c>
      <c r="AL9" s="33">
        <v>0.20408163265306123</v>
      </c>
      <c r="AM9" s="33">
        <v>0.12244897959183673</v>
      </c>
      <c r="AN9" s="33">
        <v>0.18367346938775511</v>
      </c>
      <c r="AO9" s="33">
        <v>0.10204081632653061</v>
      </c>
      <c r="AP9" s="33">
        <v>0</v>
      </c>
      <c r="AQ9" s="30"/>
      <c r="AR9" s="33">
        <v>0</v>
      </c>
      <c r="AS9" s="33">
        <v>0.15306122448979592</v>
      </c>
      <c r="AT9" s="191"/>
      <c r="AU9" s="35">
        <v>0</v>
      </c>
      <c r="AV9" s="35">
        <v>142666.66666666666</v>
      </c>
      <c r="AW9" s="30"/>
      <c r="AX9" s="33">
        <v>0</v>
      </c>
      <c r="AY9" s="33">
        <v>0.51020408163265307</v>
      </c>
      <c r="AZ9" s="33">
        <v>0.48979591836734693</v>
      </c>
      <c r="BA9" s="30"/>
      <c r="BB9" s="35">
        <v>0</v>
      </c>
      <c r="BC9" s="35">
        <v>0</v>
      </c>
      <c r="BD9" s="35">
        <v>0</v>
      </c>
      <c r="BE9" s="191"/>
      <c r="BF9" s="35">
        <v>0</v>
      </c>
      <c r="BG9" s="35">
        <v>0</v>
      </c>
      <c r="BH9" s="35">
        <v>0</v>
      </c>
      <c r="BI9" s="35">
        <v>0</v>
      </c>
      <c r="BJ9" s="35">
        <v>0</v>
      </c>
      <c r="BK9" s="35">
        <v>0</v>
      </c>
      <c r="BL9" s="191"/>
      <c r="BM9" s="35">
        <v>0</v>
      </c>
      <c r="BN9" s="35">
        <v>0</v>
      </c>
      <c r="BO9" s="35">
        <v>0</v>
      </c>
      <c r="BP9" s="35">
        <v>0</v>
      </c>
      <c r="BQ9" s="35">
        <v>0</v>
      </c>
      <c r="BR9" s="35">
        <v>0</v>
      </c>
      <c r="BS9" s="35">
        <v>0</v>
      </c>
      <c r="BT9" s="35">
        <v>0</v>
      </c>
      <c r="BU9" s="35">
        <v>0</v>
      </c>
      <c r="BV9" s="35">
        <v>0</v>
      </c>
      <c r="BW9" s="35">
        <v>0</v>
      </c>
      <c r="BX9" s="35">
        <v>0</v>
      </c>
      <c r="BY9" s="30"/>
      <c r="BZ9" s="33">
        <v>8.1632653061224483E-2</v>
      </c>
      <c r="CA9" s="33">
        <v>0.91836734693877553</v>
      </c>
      <c r="CB9" s="30"/>
      <c r="CC9" s="33">
        <v>0.46938775510204084</v>
      </c>
      <c r="CD9" s="33">
        <v>0.53061224489795922</v>
      </c>
      <c r="CE9" s="191"/>
    </row>
    <row r="10" spans="1:148" s="36" customFormat="1" ht="20.25" customHeight="1" x14ac:dyDescent="0.4">
      <c r="A10" s="29" t="s">
        <v>108</v>
      </c>
      <c r="B10" s="30"/>
      <c r="C10" s="145">
        <f>VLOOKUP($A10,Sample!$B$2:$F$29,4)</f>
        <v>0.10819096129131148</v>
      </c>
      <c r="D10" s="145">
        <f>VLOOKUP($A10,Sample!$B$2:$F$29,5)</f>
        <v>6.8194148204849994E-2</v>
      </c>
      <c r="E10" s="138">
        <f>VLOOKUP($A10,Sample!$B$2:$F$29,2)</f>
        <v>9176</v>
      </c>
      <c r="F10" s="160">
        <f>E10*$K10</f>
        <v>53027.621052631577</v>
      </c>
      <c r="G10" s="30"/>
      <c r="H10" s="171">
        <f t="shared" si="0"/>
        <v>0.10819096129131148</v>
      </c>
      <c r="I10" s="171">
        <f t="shared" si="0"/>
        <v>0.10589761873719356</v>
      </c>
      <c r="J10" s="30"/>
      <c r="K10" s="32">
        <v>5.7789473684210524</v>
      </c>
      <c r="L10" s="30"/>
      <c r="M10" s="33">
        <v>0</v>
      </c>
      <c r="N10" s="33">
        <v>7.3684210526315783E-2</v>
      </c>
      <c r="O10" s="33">
        <v>8.4210526315789472E-2</v>
      </c>
      <c r="P10" s="33">
        <v>2.1052631578947368E-2</v>
      </c>
      <c r="Q10" s="33">
        <v>4.2105263157894736E-2</v>
      </c>
      <c r="R10" s="33">
        <v>0.35789473684210527</v>
      </c>
      <c r="S10" s="33">
        <v>0</v>
      </c>
      <c r="T10" s="33">
        <v>0</v>
      </c>
      <c r="U10" s="33">
        <v>0.42105263157894735</v>
      </c>
      <c r="V10" s="30"/>
      <c r="W10" s="33">
        <v>7.3684210526315783E-2</v>
      </c>
      <c r="X10" s="33">
        <v>8.4210526315789472E-2</v>
      </c>
      <c r="Y10" s="33">
        <v>4.2105263157894736E-2</v>
      </c>
      <c r="Z10" s="33">
        <v>0.5368421052631579</v>
      </c>
      <c r="AA10" s="33">
        <v>0.26315789473684209</v>
      </c>
      <c r="AB10" s="30"/>
      <c r="AC10" s="33">
        <v>0.5368421052631579</v>
      </c>
      <c r="AD10" s="33">
        <v>0.4631578947368421</v>
      </c>
      <c r="AE10" s="30"/>
      <c r="AF10" s="33">
        <v>0.16842105263157894</v>
      </c>
      <c r="AG10" s="33">
        <v>0.23157894736842108</v>
      </c>
      <c r="AH10" s="33">
        <v>0.4</v>
      </c>
      <c r="AI10" s="33">
        <v>0.38947368421052631</v>
      </c>
      <c r="AJ10" s="33">
        <v>0.28421052631578947</v>
      </c>
      <c r="AK10" s="33">
        <v>8.4210526315789472E-2</v>
      </c>
      <c r="AL10" s="33">
        <v>0.33684210526315789</v>
      </c>
      <c r="AM10" s="33">
        <v>0.15789473684210528</v>
      </c>
      <c r="AN10" s="33">
        <v>0.16842105263157894</v>
      </c>
      <c r="AO10" s="33">
        <v>0.14736842105263159</v>
      </c>
      <c r="AP10" s="33">
        <v>0</v>
      </c>
      <c r="AQ10" s="30"/>
      <c r="AR10" s="33">
        <v>0.10526315789473685</v>
      </c>
      <c r="AS10" s="33">
        <v>0.25263157894736843</v>
      </c>
      <c r="AT10" s="191"/>
      <c r="AU10" s="35">
        <v>900000</v>
      </c>
      <c r="AV10" s="35">
        <v>301176.4705882353</v>
      </c>
      <c r="AW10" s="30"/>
      <c r="AX10" s="33">
        <v>2.1052631578947368E-2</v>
      </c>
      <c r="AY10" s="33">
        <v>0.51578947368421058</v>
      </c>
      <c r="AZ10" s="33">
        <v>0.4631578947368421</v>
      </c>
      <c r="BA10" s="30"/>
      <c r="BB10" s="33">
        <v>1.0526315789473684E-2</v>
      </c>
      <c r="BC10" s="33">
        <v>1.0526315789473684E-2</v>
      </c>
      <c r="BD10" s="33">
        <v>0</v>
      </c>
      <c r="BE10" s="191"/>
      <c r="BF10" s="33">
        <v>1.0526315789473684E-2</v>
      </c>
      <c r="BG10" s="33">
        <v>0</v>
      </c>
      <c r="BH10" s="33">
        <v>0</v>
      </c>
      <c r="BI10" s="33">
        <v>0</v>
      </c>
      <c r="BJ10" s="33">
        <v>0</v>
      </c>
      <c r="BK10" s="33">
        <v>1.0526315789473684E-2</v>
      </c>
      <c r="BL10" s="191"/>
      <c r="BM10" s="33">
        <v>1.0526315789473684E-2</v>
      </c>
      <c r="BN10" s="33">
        <v>0</v>
      </c>
      <c r="BO10" s="33">
        <v>0</v>
      </c>
      <c r="BP10" s="33">
        <v>0</v>
      </c>
      <c r="BQ10" s="33">
        <v>1.0526315789473684E-2</v>
      </c>
      <c r="BR10" s="33">
        <v>1.0526315789473684E-2</v>
      </c>
      <c r="BS10" s="33">
        <v>0</v>
      </c>
      <c r="BT10" s="33">
        <v>0</v>
      </c>
      <c r="BU10" s="33">
        <v>0</v>
      </c>
      <c r="BV10" s="33">
        <v>0</v>
      </c>
      <c r="BW10" s="33">
        <v>1.0526315789473684E-2</v>
      </c>
      <c r="BX10" s="33">
        <v>0</v>
      </c>
      <c r="BY10" s="30"/>
      <c r="BZ10" s="33">
        <v>7.3684210526315783E-2</v>
      </c>
      <c r="CA10" s="33">
        <v>0.9263157894736842</v>
      </c>
      <c r="CB10" s="30"/>
      <c r="CC10" s="33">
        <v>0.43157894736842106</v>
      </c>
      <c r="CD10" s="33">
        <v>0.56842105263157894</v>
      </c>
      <c r="CE10" s="191"/>
    </row>
    <row r="11" spans="1:148" s="42" customFormat="1" ht="7.5" customHeight="1" x14ac:dyDescent="0.4">
      <c r="A11" s="37"/>
      <c r="B11" s="38"/>
      <c r="C11" s="159"/>
      <c r="D11" s="159"/>
      <c r="E11" s="139"/>
      <c r="F11" s="161"/>
      <c r="G11" s="38"/>
      <c r="H11" s="39"/>
      <c r="I11" s="39"/>
      <c r="J11" s="38"/>
      <c r="K11" s="40"/>
      <c r="L11" s="38"/>
      <c r="M11" s="30"/>
      <c r="N11" s="30"/>
      <c r="O11" s="30"/>
      <c r="P11" s="30"/>
      <c r="Q11" s="30"/>
      <c r="R11" s="30"/>
      <c r="S11" s="30"/>
      <c r="T11" s="30"/>
      <c r="U11" s="30"/>
      <c r="V11" s="38"/>
      <c r="W11" s="30"/>
      <c r="X11" s="30"/>
      <c r="Y11" s="30"/>
      <c r="Z11" s="30"/>
      <c r="AA11" s="30"/>
      <c r="AB11" s="38"/>
      <c r="AC11" s="30"/>
      <c r="AD11" s="30"/>
      <c r="AE11" s="38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8"/>
      <c r="AR11" s="30"/>
      <c r="AS11" s="30"/>
      <c r="AT11" s="193"/>
      <c r="AU11" s="43"/>
      <c r="AV11" s="43"/>
      <c r="AW11" s="38"/>
      <c r="AX11" s="30"/>
      <c r="AY11" s="30"/>
      <c r="AZ11" s="30"/>
      <c r="BA11" s="38"/>
      <c r="BB11" s="30"/>
      <c r="BC11" s="30"/>
      <c r="BD11" s="30"/>
      <c r="BE11" s="193"/>
      <c r="BF11" s="30"/>
      <c r="BG11" s="30"/>
      <c r="BH11" s="30"/>
      <c r="BI11" s="30"/>
      <c r="BJ11" s="30"/>
      <c r="BK11" s="30"/>
      <c r="BL11" s="193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8"/>
      <c r="BZ11" s="30"/>
      <c r="CA11" s="30"/>
      <c r="CB11" s="38"/>
      <c r="CC11" s="30"/>
      <c r="CD11" s="30"/>
      <c r="CE11" s="193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</row>
    <row r="12" spans="1:148" s="36" customFormat="1" ht="20.25" customHeight="1" x14ac:dyDescent="0.4">
      <c r="A12" s="29" t="s">
        <v>459</v>
      </c>
      <c r="B12" s="30"/>
      <c r="C12" s="145">
        <f>VLOOKUP($A12,Sample!$B$2:$F$29,4)</f>
        <v>0.59415092246829593</v>
      </c>
      <c r="D12" s="145">
        <f>VLOOKUP($A12,Sample!$B$2:$F$29,5)</f>
        <v>0.11942894089493672</v>
      </c>
      <c r="E12" s="138">
        <f>VLOOKUP($A12,Sample!$B$2:$F$29,2)</f>
        <v>16070</v>
      </c>
      <c r="F12" s="160">
        <f>E12*$K12</f>
        <v>71980.208333333343</v>
      </c>
      <c r="G12" s="30"/>
      <c r="H12" s="31">
        <f>E12/SUM(E$12:E$15)</f>
        <v>0.59415092246829593</v>
      </c>
      <c r="I12" s="31">
        <f>F12/SUM(F$12:F$15)</f>
        <v>0.55823537871297779</v>
      </c>
      <c r="J12" s="30"/>
      <c r="K12" s="32">
        <v>4.479166666666667</v>
      </c>
      <c r="L12" s="30"/>
      <c r="M12" s="33">
        <v>0</v>
      </c>
      <c r="N12" s="33">
        <v>9.375E-2</v>
      </c>
      <c r="O12" s="33">
        <v>0.13541666666666666</v>
      </c>
      <c r="P12" s="33">
        <v>0.11458333333333333</v>
      </c>
      <c r="Q12" s="33">
        <v>4.1666666666666664E-2</v>
      </c>
      <c r="R12" s="33">
        <v>0.25</v>
      </c>
      <c r="S12" s="33">
        <v>0.19791666666666666</v>
      </c>
      <c r="T12" s="33">
        <v>1.0416666666666666E-2</v>
      </c>
      <c r="U12" s="33">
        <v>0.15625</v>
      </c>
      <c r="V12" s="30"/>
      <c r="W12" s="33">
        <v>0.29166666666666669</v>
      </c>
      <c r="X12" s="33">
        <v>0.13541666666666666</v>
      </c>
      <c r="Y12" s="33">
        <v>4.1666666666666664E-2</v>
      </c>
      <c r="Z12" s="33">
        <v>0</v>
      </c>
      <c r="AA12" s="33">
        <v>0.53125</v>
      </c>
      <c r="AB12" s="30"/>
      <c r="AC12" s="33">
        <v>0.375</v>
      </c>
      <c r="AD12" s="33">
        <v>0.625</v>
      </c>
      <c r="AE12" s="30"/>
      <c r="AF12" s="33">
        <v>1.0416666666666666E-2</v>
      </c>
      <c r="AG12" s="33">
        <v>2.0833333333333332E-2</v>
      </c>
      <c r="AH12" s="33">
        <v>0.16666666666666666</v>
      </c>
      <c r="AI12" s="33">
        <v>0.22916666666666669</v>
      </c>
      <c r="AJ12" s="33">
        <v>0.14583333333333334</v>
      </c>
      <c r="AK12" s="33">
        <v>5.2083333333333336E-2</v>
      </c>
      <c r="AL12" s="33">
        <v>0.22916666666666669</v>
      </c>
      <c r="AM12" s="33">
        <v>7.2916666666666671E-2</v>
      </c>
      <c r="AN12" s="33">
        <v>9.375E-2</v>
      </c>
      <c r="AO12" s="33">
        <v>0.125</v>
      </c>
      <c r="AP12" s="33">
        <v>0</v>
      </c>
      <c r="AQ12" s="30"/>
      <c r="AR12" s="33">
        <v>0.1875</v>
      </c>
      <c r="AS12" s="33">
        <v>6.25E-2</v>
      </c>
      <c r="AT12" s="191"/>
      <c r="AU12" s="35">
        <v>712727.27272727271</v>
      </c>
      <c r="AV12" s="35">
        <v>578636.36363636365</v>
      </c>
      <c r="AW12" s="30"/>
      <c r="AX12" s="33">
        <v>0.20833333333333334</v>
      </c>
      <c r="AY12" s="33">
        <v>0.40625</v>
      </c>
      <c r="AZ12" s="33">
        <v>0.38541666666666669</v>
      </c>
      <c r="BA12" s="30"/>
      <c r="BB12" s="33">
        <v>0.1875</v>
      </c>
      <c r="BC12" s="33">
        <v>2.0833333333333336E-2</v>
      </c>
      <c r="BD12" s="33">
        <v>0</v>
      </c>
      <c r="BE12" s="191"/>
      <c r="BF12" s="33">
        <v>5.2083333333333336E-2</v>
      </c>
      <c r="BG12" s="33">
        <v>2.0833333333333336E-2</v>
      </c>
      <c r="BH12" s="33">
        <v>2.0833333333333336E-2</v>
      </c>
      <c r="BI12" s="33">
        <v>0</v>
      </c>
      <c r="BJ12" s="33">
        <v>5.2083333333333336E-2</v>
      </c>
      <c r="BK12" s="33">
        <v>6.25E-2</v>
      </c>
      <c r="BL12" s="191"/>
      <c r="BM12" s="33">
        <v>0</v>
      </c>
      <c r="BN12" s="33">
        <v>2.0833333333333336E-2</v>
      </c>
      <c r="BO12" s="33">
        <v>7.2916666666666671E-2</v>
      </c>
      <c r="BP12" s="33">
        <v>0.20833333333333334</v>
      </c>
      <c r="BQ12" s="33">
        <v>7.2916666666666671E-2</v>
      </c>
      <c r="BR12" s="33">
        <v>3.125E-2</v>
      </c>
      <c r="BS12" s="33">
        <v>6.25E-2</v>
      </c>
      <c r="BT12" s="33">
        <v>0</v>
      </c>
      <c r="BU12" s="33">
        <v>0</v>
      </c>
      <c r="BV12" s="33">
        <v>1.0416666666666668E-2</v>
      </c>
      <c r="BW12" s="33">
        <v>5.2083333333333336E-2</v>
      </c>
      <c r="BX12" s="33">
        <v>0.10416666666666667</v>
      </c>
      <c r="BY12" s="30"/>
      <c r="BZ12" s="33">
        <v>0.14583333333333334</v>
      </c>
      <c r="CA12" s="33">
        <v>0.85416666666666663</v>
      </c>
      <c r="CB12" s="30"/>
      <c r="CC12" s="33">
        <v>0.125</v>
      </c>
      <c r="CD12" s="33">
        <v>0.875</v>
      </c>
      <c r="CE12" s="191"/>
    </row>
    <row r="13" spans="1:148" s="36" customFormat="1" ht="20.25" customHeight="1" x14ac:dyDescent="0.4">
      <c r="A13" s="29" t="s">
        <v>460</v>
      </c>
      <c r="B13" s="30"/>
      <c r="C13" s="145">
        <f>VLOOKUP($A13,Sample!$B$2:$F$29,4)</f>
        <v>0.27322808444559471</v>
      </c>
      <c r="D13" s="145">
        <f>VLOOKUP($A13,Sample!$B$2:$F$29,5)</f>
        <v>5.4920962863321862E-2</v>
      </c>
      <c r="E13" s="138">
        <f>VLOOKUP($A13,Sample!$B$2:$F$29,2)</f>
        <v>7390</v>
      </c>
      <c r="F13" s="160">
        <f>E13*$K13</f>
        <v>38835.204081632648</v>
      </c>
      <c r="G13" s="30"/>
      <c r="H13" s="31">
        <f t="shared" ref="H13:I15" si="1">E13/SUM(E$12:E$15)</f>
        <v>0.27322808444559471</v>
      </c>
      <c r="I13" s="31">
        <f t="shared" si="1"/>
        <v>0.30118258004355564</v>
      </c>
      <c r="J13" s="30"/>
      <c r="K13" s="32">
        <v>5.2551020408163263</v>
      </c>
      <c r="L13" s="30"/>
      <c r="M13" s="33">
        <v>0</v>
      </c>
      <c r="N13" s="33">
        <v>0</v>
      </c>
      <c r="O13" s="33">
        <v>8.1632653061224483E-2</v>
      </c>
      <c r="P13" s="33">
        <v>8.1632653061224483E-2</v>
      </c>
      <c r="Q13" s="33">
        <v>0</v>
      </c>
      <c r="R13" s="33">
        <v>0.83673469387755106</v>
      </c>
      <c r="S13" s="33">
        <v>0</v>
      </c>
      <c r="T13" s="33">
        <v>0</v>
      </c>
      <c r="U13" s="33">
        <v>0</v>
      </c>
      <c r="V13" s="30"/>
      <c r="W13" s="33">
        <v>0</v>
      </c>
      <c r="X13" s="33">
        <v>8.1632653061224483E-2</v>
      </c>
      <c r="Y13" s="33">
        <v>0</v>
      </c>
      <c r="Z13" s="33">
        <v>8.1632653061224483E-2</v>
      </c>
      <c r="AA13" s="33">
        <v>0.83673469387755106</v>
      </c>
      <c r="AB13" s="30"/>
      <c r="AC13" s="33">
        <v>0.33673469387755101</v>
      </c>
      <c r="AD13" s="33">
        <v>0.66326530612244894</v>
      </c>
      <c r="AE13" s="30"/>
      <c r="AF13" s="33">
        <v>1.020408163265306E-2</v>
      </c>
      <c r="AG13" s="33">
        <v>0.21428571428571427</v>
      </c>
      <c r="AH13" s="33">
        <v>0.26530612244897955</v>
      </c>
      <c r="AI13" s="33">
        <v>0.14285714285714285</v>
      </c>
      <c r="AJ13" s="33">
        <v>4.0816326530612242E-2</v>
      </c>
      <c r="AK13" s="33">
        <v>2.0408163265306121E-2</v>
      </c>
      <c r="AL13" s="33">
        <v>9.1836734693877542E-2</v>
      </c>
      <c r="AM13" s="33">
        <v>1.020408163265306E-2</v>
      </c>
      <c r="AN13" s="33">
        <v>2.0408163265306121E-2</v>
      </c>
      <c r="AO13" s="33">
        <v>8.1632653061224483E-2</v>
      </c>
      <c r="AP13" s="33">
        <v>0</v>
      </c>
      <c r="AQ13" s="30"/>
      <c r="AR13" s="33">
        <v>0.26530612244897961</v>
      </c>
      <c r="AS13" s="33">
        <v>0.57142857142857151</v>
      </c>
      <c r="AT13" s="191"/>
      <c r="AU13" s="35">
        <v>781250</v>
      </c>
      <c r="AV13" s="35">
        <v>494437.5</v>
      </c>
      <c r="AW13" s="30"/>
      <c r="AX13" s="33">
        <v>7.1428571428571425E-2</v>
      </c>
      <c r="AY13" s="33">
        <v>0.51020408163265307</v>
      </c>
      <c r="AZ13" s="33">
        <v>0.41836734693877553</v>
      </c>
      <c r="BA13" s="30"/>
      <c r="BB13" s="33">
        <v>3.0612244897959179E-2</v>
      </c>
      <c r="BC13" s="33">
        <v>4.0816326530612242E-2</v>
      </c>
      <c r="BD13" s="33">
        <v>0</v>
      </c>
      <c r="BE13" s="191"/>
      <c r="BF13" s="33">
        <v>0</v>
      </c>
      <c r="BG13" s="33">
        <v>0</v>
      </c>
      <c r="BH13" s="33">
        <v>1.020408163265306E-2</v>
      </c>
      <c r="BI13" s="33">
        <v>4.0816326530612242E-2</v>
      </c>
      <c r="BJ13" s="33">
        <v>1.020408163265306E-2</v>
      </c>
      <c r="BK13" s="33">
        <v>1.020408163265306E-2</v>
      </c>
      <c r="BL13" s="191"/>
      <c r="BM13" s="33">
        <v>0</v>
      </c>
      <c r="BN13" s="33">
        <v>0</v>
      </c>
      <c r="BO13" s="33">
        <v>3.0612244897959179E-2</v>
      </c>
      <c r="BP13" s="33">
        <v>7.1428571428571425E-2</v>
      </c>
      <c r="BQ13" s="33">
        <v>2.0408163265306121E-2</v>
      </c>
      <c r="BR13" s="33">
        <v>0</v>
      </c>
      <c r="BS13" s="33">
        <v>2.0408163265306121E-2</v>
      </c>
      <c r="BT13" s="33">
        <v>1.020408163265306E-2</v>
      </c>
      <c r="BU13" s="33">
        <v>0</v>
      </c>
      <c r="BV13" s="33">
        <v>0</v>
      </c>
      <c r="BW13" s="33">
        <v>2.0408163265306121E-2</v>
      </c>
      <c r="BX13" s="33">
        <v>3.0612244897959179E-2</v>
      </c>
      <c r="BY13" s="30"/>
      <c r="BZ13" s="33">
        <v>4.0816326530612242E-2</v>
      </c>
      <c r="CA13" s="33">
        <v>0.95918367346938771</v>
      </c>
      <c r="CB13" s="30"/>
      <c r="CC13" s="33">
        <v>0.15306122448979592</v>
      </c>
      <c r="CD13" s="33">
        <v>0.84693877551020413</v>
      </c>
      <c r="CE13" s="191"/>
    </row>
    <row r="14" spans="1:148" s="36" customFormat="1" ht="20.25" customHeight="1" x14ac:dyDescent="0.4">
      <c r="A14" s="29" t="s">
        <v>461</v>
      </c>
      <c r="B14" s="30"/>
      <c r="C14" s="145">
        <f>VLOOKUP($A14,Sample!$B$2:$F$29,4)</f>
        <v>8.5776611084408622E-2</v>
      </c>
      <c r="D14" s="145">
        <f>VLOOKUP($A14,Sample!$B$2:$F$29,5)</f>
        <v>1.7241763713519178E-2</v>
      </c>
      <c r="E14" s="138">
        <f>VLOOKUP($A14,Sample!$B$2:$F$29,2)</f>
        <v>2320</v>
      </c>
      <c r="F14" s="160">
        <f>E14*$K14</f>
        <v>11450.322580645161</v>
      </c>
      <c r="G14" s="30"/>
      <c r="H14" s="31">
        <f t="shared" si="1"/>
        <v>8.5776611084408622E-2</v>
      </c>
      <c r="I14" s="31">
        <f t="shared" si="1"/>
        <v>8.8801843037069256E-2</v>
      </c>
      <c r="J14" s="30"/>
      <c r="K14" s="32">
        <v>4.935483870967742</v>
      </c>
      <c r="L14" s="30"/>
      <c r="M14" s="33">
        <v>0</v>
      </c>
      <c r="N14" s="33">
        <v>0</v>
      </c>
      <c r="O14" s="33">
        <v>2.1505376344086023E-2</v>
      </c>
      <c r="P14" s="33">
        <v>0</v>
      </c>
      <c r="Q14" s="33">
        <v>0</v>
      </c>
      <c r="R14" s="33">
        <v>0.967741935483871</v>
      </c>
      <c r="S14" s="33">
        <v>0</v>
      </c>
      <c r="T14" s="33">
        <v>0</v>
      </c>
      <c r="U14" s="33">
        <v>1.0752688172043012E-2</v>
      </c>
      <c r="V14" s="30"/>
      <c r="W14" s="33">
        <v>0</v>
      </c>
      <c r="X14" s="33">
        <v>2.1505376344086023E-2</v>
      </c>
      <c r="Y14" s="33">
        <v>0</v>
      </c>
      <c r="Z14" s="33">
        <v>0</v>
      </c>
      <c r="AA14" s="33">
        <v>0.978494623655914</v>
      </c>
      <c r="AB14" s="30"/>
      <c r="AC14" s="33">
        <v>0.32258064516129031</v>
      </c>
      <c r="AD14" s="33">
        <v>0.67741935483870963</v>
      </c>
      <c r="AE14" s="30"/>
      <c r="AF14" s="33">
        <v>5.3763440860215048E-2</v>
      </c>
      <c r="AG14" s="33">
        <v>0.22580645161290319</v>
      </c>
      <c r="AH14" s="33">
        <v>0.24731182795698925</v>
      </c>
      <c r="AI14" s="33">
        <v>0.15053763440860216</v>
      </c>
      <c r="AJ14" s="33">
        <v>3.2258064516129031E-2</v>
      </c>
      <c r="AK14" s="33">
        <v>1.075268817204301E-2</v>
      </c>
      <c r="AL14" s="33">
        <v>8.6021505376344079E-2</v>
      </c>
      <c r="AM14" s="33">
        <v>5.3763440860215048E-2</v>
      </c>
      <c r="AN14" s="33">
        <v>3.2258064516129031E-2</v>
      </c>
      <c r="AO14" s="33">
        <v>4.301075268817204E-2</v>
      </c>
      <c r="AP14" s="33">
        <v>0</v>
      </c>
      <c r="AQ14" s="30"/>
      <c r="AR14" s="33">
        <v>0.31182795698924737</v>
      </c>
      <c r="AS14" s="33">
        <v>0.65591397849462374</v>
      </c>
      <c r="AT14" s="191"/>
      <c r="AU14" s="35">
        <v>0</v>
      </c>
      <c r="AV14" s="35">
        <v>161077.77777777778</v>
      </c>
      <c r="AW14" s="30"/>
      <c r="AX14" s="33">
        <v>6.4516129032258063E-2</v>
      </c>
      <c r="AY14" s="33">
        <v>0.5161290322580645</v>
      </c>
      <c r="AZ14" s="33">
        <v>0.41935483870967744</v>
      </c>
      <c r="BA14" s="30"/>
      <c r="BB14" s="33">
        <v>3.2258064516129031E-2</v>
      </c>
      <c r="BC14" s="33">
        <v>3.2258064516129031E-2</v>
      </c>
      <c r="BD14" s="33">
        <v>0</v>
      </c>
      <c r="BE14" s="191"/>
      <c r="BF14" s="33">
        <v>2.150537634408602E-2</v>
      </c>
      <c r="BG14" s="33">
        <v>0</v>
      </c>
      <c r="BH14" s="33">
        <v>0</v>
      </c>
      <c r="BI14" s="33">
        <v>0</v>
      </c>
      <c r="BJ14" s="33">
        <v>0</v>
      </c>
      <c r="BK14" s="33">
        <v>4.301075268817204E-2</v>
      </c>
      <c r="BL14" s="191"/>
      <c r="BM14" s="33">
        <v>1.075268817204301E-2</v>
      </c>
      <c r="BN14" s="33">
        <v>0</v>
      </c>
      <c r="BO14" s="33">
        <v>4.301075268817204E-2</v>
      </c>
      <c r="BP14" s="33">
        <v>6.4516129032258063E-2</v>
      </c>
      <c r="BQ14" s="33">
        <v>2.150537634408602E-2</v>
      </c>
      <c r="BR14" s="33">
        <v>0</v>
      </c>
      <c r="BS14" s="33">
        <v>1.075268817204301E-2</v>
      </c>
      <c r="BT14" s="33">
        <v>0</v>
      </c>
      <c r="BU14" s="33">
        <v>1.075268817204301E-2</v>
      </c>
      <c r="BV14" s="33">
        <v>0</v>
      </c>
      <c r="BW14" s="33">
        <v>1.075268817204301E-2</v>
      </c>
      <c r="BX14" s="33">
        <v>3.2258064516129031E-2</v>
      </c>
      <c r="BY14" s="30"/>
      <c r="BZ14" s="33">
        <v>2.1505376344086023E-2</v>
      </c>
      <c r="CA14" s="33">
        <v>0.978494623655914</v>
      </c>
      <c r="CB14" s="30"/>
      <c r="CC14" s="33">
        <v>0.18279569892473119</v>
      </c>
      <c r="CD14" s="33">
        <v>0.81720430107526887</v>
      </c>
      <c r="CE14" s="191"/>
    </row>
    <row r="15" spans="1:148" s="36" customFormat="1" ht="20.25" customHeight="1" x14ac:dyDescent="0.4">
      <c r="A15" s="29" t="s">
        <v>462</v>
      </c>
      <c r="B15" s="30"/>
      <c r="C15" s="145">
        <f>VLOOKUP($A15,Sample!$B$2:$F$29,4)</f>
        <v>4.6844382001700741E-2</v>
      </c>
      <c r="D15" s="145">
        <f>VLOOKUP($A15,Sample!$B$2:$F$29,5)</f>
        <v>9.4160838900986202E-3</v>
      </c>
      <c r="E15" s="138">
        <f>VLOOKUP($A15,Sample!$B$2:$F$29,2)</f>
        <v>1267</v>
      </c>
      <c r="F15" s="160">
        <f>E15*$K15</f>
        <v>6676.6629213483147</v>
      </c>
      <c r="G15" s="30"/>
      <c r="H15" s="31">
        <f t="shared" si="1"/>
        <v>4.6844382001700741E-2</v>
      </c>
      <c r="I15" s="31">
        <f t="shared" si="1"/>
        <v>5.1780198206397322E-2</v>
      </c>
      <c r="J15" s="30"/>
      <c r="K15" s="32">
        <v>5.2696629213483144</v>
      </c>
      <c r="L15" s="30"/>
      <c r="M15" s="33">
        <v>0</v>
      </c>
      <c r="N15" s="33">
        <v>6.741573033707865E-2</v>
      </c>
      <c r="O15" s="33">
        <v>2.247191011235955E-2</v>
      </c>
      <c r="P15" s="33">
        <v>0</v>
      </c>
      <c r="Q15" s="33">
        <v>0</v>
      </c>
      <c r="R15" s="33">
        <v>0.9101123595505618</v>
      </c>
      <c r="S15" s="33">
        <v>0</v>
      </c>
      <c r="T15" s="33">
        <v>0</v>
      </c>
      <c r="U15" s="33">
        <v>0</v>
      </c>
      <c r="V15" s="30"/>
      <c r="W15" s="33">
        <v>6.741573033707865E-2</v>
      </c>
      <c r="X15" s="33">
        <v>2.247191011235955E-2</v>
      </c>
      <c r="Y15" s="33">
        <v>0</v>
      </c>
      <c r="Z15" s="33">
        <v>0</v>
      </c>
      <c r="AA15" s="33">
        <v>0.9101123595505618</v>
      </c>
      <c r="AB15" s="30"/>
      <c r="AC15" s="33">
        <v>0.23595505617977527</v>
      </c>
      <c r="AD15" s="33">
        <v>0.7640449438202247</v>
      </c>
      <c r="AE15" s="30"/>
      <c r="AF15" s="33">
        <v>0.1348314606741573</v>
      </c>
      <c r="AG15" s="33">
        <v>0.1348314606741573</v>
      </c>
      <c r="AH15" s="33">
        <v>0.16853932584269662</v>
      </c>
      <c r="AI15" s="33">
        <v>0.11235955056179775</v>
      </c>
      <c r="AJ15" s="33">
        <v>3.3707865168539325E-2</v>
      </c>
      <c r="AK15" s="33">
        <v>1.1235955056179775E-2</v>
      </c>
      <c r="AL15" s="33">
        <v>3.3707865168539325E-2</v>
      </c>
      <c r="AM15" s="33">
        <v>2.247191011235955E-2</v>
      </c>
      <c r="AN15" s="33">
        <v>1.1235955056179775E-2</v>
      </c>
      <c r="AO15" s="33">
        <v>4.49438202247191E-2</v>
      </c>
      <c r="AP15" s="33">
        <v>0</v>
      </c>
      <c r="AQ15" s="30"/>
      <c r="AR15" s="33">
        <v>0.2584269662921348</v>
      </c>
      <c r="AS15" s="33">
        <v>0.65168539325842689</v>
      </c>
      <c r="AT15" s="191"/>
      <c r="AU15" s="35">
        <v>0</v>
      </c>
      <c r="AV15" s="35">
        <v>163703.70370370371</v>
      </c>
      <c r="AW15" s="30"/>
      <c r="AX15" s="33">
        <v>0</v>
      </c>
      <c r="AY15" s="33">
        <v>0.550561797752809</v>
      </c>
      <c r="AZ15" s="33">
        <v>0.449438202247191</v>
      </c>
      <c r="BA15" s="30"/>
      <c r="BB15" s="35">
        <v>0</v>
      </c>
      <c r="BC15" s="35">
        <v>0</v>
      </c>
      <c r="BD15" s="35">
        <v>0</v>
      </c>
      <c r="BE15" s="191"/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191"/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0"/>
      <c r="BZ15" s="33">
        <v>0</v>
      </c>
      <c r="CA15" s="33">
        <v>1</v>
      </c>
      <c r="CB15" s="30"/>
      <c r="CC15" s="33">
        <v>0.14606741573033707</v>
      </c>
      <c r="CD15" s="33">
        <v>0.8539325842696629</v>
      </c>
      <c r="CE15" s="191"/>
    </row>
    <row r="16" spans="1:148" s="42" customFormat="1" ht="7.5" customHeight="1" x14ac:dyDescent="0.4">
      <c r="A16" s="37"/>
      <c r="B16" s="38"/>
      <c r="C16" s="159"/>
      <c r="D16" s="159"/>
      <c r="E16" s="139"/>
      <c r="F16" s="161"/>
      <c r="G16" s="38"/>
      <c r="H16" s="39"/>
      <c r="I16" s="39"/>
      <c r="J16" s="38"/>
      <c r="K16" s="40"/>
      <c r="L16" s="38"/>
      <c r="M16" s="30"/>
      <c r="N16" s="30"/>
      <c r="O16" s="30"/>
      <c r="P16" s="30"/>
      <c r="Q16" s="30"/>
      <c r="R16" s="30"/>
      <c r="S16" s="30"/>
      <c r="T16" s="30"/>
      <c r="U16" s="30"/>
      <c r="V16" s="38"/>
      <c r="W16" s="30"/>
      <c r="X16" s="30"/>
      <c r="Y16" s="30"/>
      <c r="Z16" s="30"/>
      <c r="AA16" s="30"/>
      <c r="AB16" s="38"/>
      <c r="AC16" s="30"/>
      <c r="AD16" s="30"/>
      <c r="AE16" s="38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8"/>
      <c r="AR16" s="30"/>
      <c r="AS16" s="30"/>
      <c r="AT16" s="193"/>
      <c r="AU16" s="43"/>
      <c r="AV16" s="43"/>
      <c r="AW16" s="38"/>
      <c r="AX16" s="30"/>
      <c r="AY16" s="30"/>
      <c r="AZ16" s="30"/>
      <c r="BA16" s="38"/>
      <c r="BB16" s="30"/>
      <c r="BC16" s="30"/>
      <c r="BD16" s="30"/>
      <c r="BE16" s="193"/>
      <c r="BF16" s="30"/>
      <c r="BG16" s="30"/>
      <c r="BH16" s="30"/>
      <c r="BI16" s="30"/>
      <c r="BJ16" s="30"/>
      <c r="BK16" s="30"/>
      <c r="BL16" s="193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8"/>
      <c r="BZ16" s="30"/>
      <c r="CA16" s="30"/>
      <c r="CB16" s="38"/>
      <c r="CC16" s="30"/>
      <c r="CD16" s="30"/>
      <c r="CE16" s="193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</row>
    <row r="17" spans="1:148" s="36" customFormat="1" ht="20.25" customHeight="1" x14ac:dyDescent="0.4">
      <c r="A17" s="29" t="s">
        <v>463</v>
      </c>
      <c r="B17" s="30"/>
      <c r="C17" s="145">
        <f>VLOOKUP($A17,Sample!$B$2:$F$29,4)</f>
        <v>6.8731550425166323E-3</v>
      </c>
      <c r="D17" s="145">
        <f>VLOOKUP($A17,Sample!$B$2:$F$29,5)</f>
        <v>1.1593599738400826E-3</v>
      </c>
      <c r="E17" s="138">
        <f>VLOOKUP($A17,Sample!$B$2:$F$29,2)</f>
        <v>156</v>
      </c>
      <c r="F17" s="160">
        <f t="shared" ref="F17:F24" si="2">E17*$K17</f>
        <v>782.68965517241384</v>
      </c>
      <c r="G17" s="30"/>
      <c r="H17" s="31">
        <f>E17/SUM(E$17:E$27)</f>
        <v>6.8731550425166323E-3</v>
      </c>
      <c r="I17" s="31">
        <f>F17/SUM(F$17:F$27)</f>
        <v>5.6053960743793962E-3</v>
      </c>
      <c r="J17" s="30"/>
      <c r="K17" s="32">
        <v>5.0172413793103452</v>
      </c>
      <c r="L17" s="30"/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0.98275862068965514</v>
      </c>
      <c r="S17" s="33">
        <v>0</v>
      </c>
      <c r="T17" s="33">
        <v>0</v>
      </c>
      <c r="U17" s="33">
        <v>1.7241379310344827E-2</v>
      </c>
      <c r="V17" s="30"/>
      <c r="W17" s="33">
        <v>0</v>
      </c>
      <c r="X17" s="33">
        <v>0</v>
      </c>
      <c r="Y17" s="33">
        <v>0</v>
      </c>
      <c r="Z17" s="33">
        <v>0.10344827586206896</v>
      </c>
      <c r="AA17" s="33">
        <v>0.89655172413793105</v>
      </c>
      <c r="AB17" s="30"/>
      <c r="AC17" s="33">
        <v>0.15517241379310345</v>
      </c>
      <c r="AD17" s="33">
        <v>0.84482758620689657</v>
      </c>
      <c r="AE17" s="30"/>
      <c r="AF17" s="33">
        <v>0.13793103448275862</v>
      </c>
      <c r="AG17" s="33">
        <v>8.6206896551724144E-2</v>
      </c>
      <c r="AH17" s="33">
        <v>0.10344827586206896</v>
      </c>
      <c r="AI17" s="33">
        <v>5.1724137931034482E-2</v>
      </c>
      <c r="AJ17" s="33">
        <v>3.4482758620689655E-2</v>
      </c>
      <c r="AK17" s="33">
        <v>5.1724137931034482E-2</v>
      </c>
      <c r="AL17" s="33">
        <v>0</v>
      </c>
      <c r="AM17" s="33">
        <v>0</v>
      </c>
      <c r="AN17" s="33">
        <v>0</v>
      </c>
      <c r="AO17" s="33">
        <v>3.4482758620689655E-2</v>
      </c>
      <c r="AP17" s="33">
        <v>0</v>
      </c>
      <c r="AQ17" s="30"/>
      <c r="AR17" s="33">
        <v>0.65517241379310343</v>
      </c>
      <c r="AS17" s="33">
        <v>0.32758620689655171</v>
      </c>
      <c r="AT17" s="191"/>
      <c r="AU17" s="35">
        <v>0</v>
      </c>
      <c r="AV17" s="35">
        <v>246403.50877192983</v>
      </c>
      <c r="AW17" s="30"/>
      <c r="AX17" s="33">
        <v>0.18965517241379309</v>
      </c>
      <c r="AY17" s="33">
        <v>0.55172413793103448</v>
      </c>
      <c r="AZ17" s="33">
        <v>0.25862068965517243</v>
      </c>
      <c r="BA17" s="30"/>
      <c r="BB17" s="33">
        <v>0.15517241379310345</v>
      </c>
      <c r="BC17" s="33">
        <v>1.7241379310344827E-2</v>
      </c>
      <c r="BD17" s="33">
        <v>1.7241379310344827E-2</v>
      </c>
      <c r="BE17" s="191"/>
      <c r="BF17" s="33">
        <v>0.17241379310344826</v>
      </c>
      <c r="BG17" s="33">
        <v>0</v>
      </c>
      <c r="BH17" s="33">
        <v>0</v>
      </c>
      <c r="BI17" s="33">
        <v>1.7241379310344827E-2</v>
      </c>
      <c r="BJ17" s="33">
        <v>0</v>
      </c>
      <c r="BK17" s="33">
        <v>0</v>
      </c>
      <c r="BL17" s="191"/>
      <c r="BM17" s="33">
        <v>5.1724137931034475E-2</v>
      </c>
      <c r="BN17" s="33">
        <v>1.7241379310344827E-2</v>
      </c>
      <c r="BO17" s="33">
        <v>3.4482758620689655E-2</v>
      </c>
      <c r="BP17" s="33">
        <v>0.18965517241379309</v>
      </c>
      <c r="BQ17" s="33">
        <v>8.620689655172413E-2</v>
      </c>
      <c r="BR17" s="33">
        <v>5.1724137931034475E-2</v>
      </c>
      <c r="BS17" s="33">
        <v>6.8965517241379309E-2</v>
      </c>
      <c r="BT17" s="33">
        <v>1.7241379310344827E-2</v>
      </c>
      <c r="BU17" s="33">
        <v>3.4482758620689655E-2</v>
      </c>
      <c r="BV17" s="33">
        <v>8.620689655172413E-2</v>
      </c>
      <c r="BW17" s="33">
        <v>1.7241379310344827E-2</v>
      </c>
      <c r="BX17" s="33">
        <v>1.7241379310344827E-2</v>
      </c>
      <c r="BY17" s="30"/>
      <c r="BZ17" s="33">
        <v>0.31034482758620691</v>
      </c>
      <c r="CA17" s="33">
        <v>0.68965517241379315</v>
      </c>
      <c r="CB17" s="30"/>
      <c r="CC17" s="33">
        <v>0.58620689655172409</v>
      </c>
      <c r="CD17" s="33">
        <v>0.41379310344827586</v>
      </c>
      <c r="CE17" s="191"/>
    </row>
    <row r="18" spans="1:148" s="36" customFormat="1" ht="20.25" customHeight="1" x14ac:dyDescent="0.4">
      <c r="A18" s="29" t="s">
        <v>464</v>
      </c>
      <c r="B18" s="30"/>
      <c r="C18" s="145">
        <f>VLOOKUP($A18,Sample!$B$2:$F$29,4)</f>
        <v>2.2029343084989206E-3</v>
      </c>
      <c r="D18" s="145">
        <f>VLOOKUP($A18,Sample!$B$2:$F$29,5)</f>
        <v>3.715897352051547E-4</v>
      </c>
      <c r="E18" s="138">
        <f>VLOOKUP($A18,Sample!$B$2:$F$29,2)</f>
        <v>50</v>
      </c>
      <c r="F18" s="160">
        <f t="shared" si="2"/>
        <v>252.94117647058823</v>
      </c>
      <c r="G18" s="30"/>
      <c r="H18" s="31">
        <f t="shared" ref="H18:I27" si="3">E18/SUM(E$17:E$27)</f>
        <v>2.2029343084989206E-3</v>
      </c>
      <c r="I18" s="31">
        <f t="shared" si="3"/>
        <v>1.8114912702210369E-3</v>
      </c>
      <c r="J18" s="30"/>
      <c r="K18" s="32">
        <v>5.0588235294117645</v>
      </c>
      <c r="L18" s="30"/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1</v>
      </c>
      <c r="S18" s="33">
        <v>0</v>
      </c>
      <c r="T18" s="33">
        <v>0</v>
      </c>
      <c r="U18" s="33">
        <v>0</v>
      </c>
      <c r="V18" s="30"/>
      <c r="W18" s="33">
        <v>0</v>
      </c>
      <c r="X18" s="33">
        <v>0</v>
      </c>
      <c r="Y18" s="33">
        <v>0</v>
      </c>
      <c r="Z18" s="33">
        <v>0</v>
      </c>
      <c r="AA18" s="33">
        <v>1</v>
      </c>
      <c r="AB18" s="30"/>
      <c r="AC18" s="33">
        <v>0.20588235294117646</v>
      </c>
      <c r="AD18" s="33">
        <v>0.79411764705882348</v>
      </c>
      <c r="AE18" s="30"/>
      <c r="AF18" s="33">
        <v>8.8235294117647051E-2</v>
      </c>
      <c r="AG18" s="33">
        <v>0.14705882352941177</v>
      </c>
      <c r="AH18" s="33">
        <v>0.20588235294117646</v>
      </c>
      <c r="AI18" s="33">
        <v>5.8823529411764698E-2</v>
      </c>
      <c r="AJ18" s="33">
        <v>5.8823529411764698E-2</v>
      </c>
      <c r="AK18" s="33">
        <v>0</v>
      </c>
      <c r="AL18" s="33">
        <v>0</v>
      </c>
      <c r="AM18" s="33">
        <v>0</v>
      </c>
      <c r="AN18" s="33">
        <v>2.9411764705882349E-2</v>
      </c>
      <c r="AO18" s="33">
        <v>5.8823529411764698E-2</v>
      </c>
      <c r="AP18" s="33">
        <v>0</v>
      </c>
      <c r="AQ18" s="30"/>
      <c r="AR18" s="33">
        <v>0.61764705882352944</v>
      </c>
      <c r="AS18" s="33">
        <v>0.38235294117647056</v>
      </c>
      <c r="AT18" s="191"/>
      <c r="AU18" s="35">
        <v>0</v>
      </c>
      <c r="AV18" s="35">
        <v>184647.0588235294</v>
      </c>
      <c r="AW18" s="30"/>
      <c r="AX18" s="33">
        <v>0.35294117647058826</v>
      </c>
      <c r="AY18" s="33">
        <v>0.44117647058823528</v>
      </c>
      <c r="AZ18" s="33">
        <v>0.20588235294117646</v>
      </c>
      <c r="BA18" s="30"/>
      <c r="BB18" s="33">
        <v>0.29411764705882354</v>
      </c>
      <c r="BC18" s="33">
        <v>5.8823529411764705E-2</v>
      </c>
      <c r="BD18" s="33">
        <v>0</v>
      </c>
      <c r="BE18" s="191"/>
      <c r="BF18" s="33">
        <v>0.29411764705882354</v>
      </c>
      <c r="BG18" s="33">
        <v>2.9411764705882353E-2</v>
      </c>
      <c r="BH18" s="33">
        <v>0</v>
      </c>
      <c r="BI18" s="33">
        <v>0</v>
      </c>
      <c r="BJ18" s="33">
        <v>0</v>
      </c>
      <c r="BK18" s="33">
        <v>2.9411764705882353E-2</v>
      </c>
      <c r="BL18" s="191"/>
      <c r="BM18" s="33">
        <v>0.11764705882352941</v>
      </c>
      <c r="BN18" s="33">
        <v>0</v>
      </c>
      <c r="BO18" s="33">
        <v>0.11764705882352941</v>
      </c>
      <c r="BP18" s="33">
        <v>0.35294117647058826</v>
      </c>
      <c r="BQ18" s="33">
        <v>0.14705882352941177</v>
      </c>
      <c r="BR18" s="33">
        <v>0.14705882352941177</v>
      </c>
      <c r="BS18" s="33">
        <v>0.11764705882352941</v>
      </c>
      <c r="BT18" s="33">
        <v>5.8823529411764705E-2</v>
      </c>
      <c r="BU18" s="33">
        <v>2.9411764705882353E-2</v>
      </c>
      <c r="BV18" s="33">
        <v>8.8235294117647065E-2</v>
      </c>
      <c r="BW18" s="33">
        <v>2.9411764705882353E-2</v>
      </c>
      <c r="BX18" s="33">
        <v>5.8823529411764705E-2</v>
      </c>
      <c r="BY18" s="30"/>
      <c r="BZ18" s="33">
        <v>0.29411764705882354</v>
      </c>
      <c r="CA18" s="33">
        <v>0.70588235294117652</v>
      </c>
      <c r="CB18" s="30"/>
      <c r="CC18" s="33">
        <v>0.52941176470588236</v>
      </c>
      <c r="CD18" s="33">
        <v>0.47058823529411764</v>
      </c>
      <c r="CE18" s="191"/>
    </row>
    <row r="19" spans="1:148" s="36" customFormat="1" ht="20.25" customHeight="1" x14ac:dyDescent="0.4">
      <c r="A19" s="29" t="s">
        <v>465</v>
      </c>
      <c r="B19" s="30"/>
      <c r="C19" s="145">
        <f>VLOOKUP($A19,Sample!$B$2:$F$29,4)</f>
        <v>5.5513944574172795E-2</v>
      </c>
      <c r="D19" s="145">
        <f>VLOOKUP($A19,Sample!$B$2:$F$29,5)</f>
        <v>9.3640613271698987E-3</v>
      </c>
      <c r="E19" s="138">
        <f>VLOOKUP($A19,Sample!$B$2:$F$29,2)</f>
        <v>1260</v>
      </c>
      <c r="F19" s="160">
        <f t="shared" si="2"/>
        <v>6972</v>
      </c>
      <c r="G19" s="30"/>
      <c r="H19" s="31">
        <f t="shared" si="3"/>
        <v>5.5513944574172795E-2</v>
      </c>
      <c r="I19" s="31">
        <f t="shared" si="3"/>
        <v>4.9931439839925158E-2</v>
      </c>
      <c r="J19" s="30"/>
      <c r="K19" s="32">
        <v>5.5333333333333332</v>
      </c>
      <c r="L19" s="30"/>
      <c r="M19" s="33">
        <v>0</v>
      </c>
      <c r="N19" s="33">
        <v>1.1111111111111112E-2</v>
      </c>
      <c r="O19" s="33">
        <v>2.2222222222222223E-2</v>
      </c>
      <c r="P19" s="33">
        <v>0</v>
      </c>
      <c r="Q19" s="33">
        <v>0</v>
      </c>
      <c r="R19" s="33">
        <v>0.92222222222222228</v>
      </c>
      <c r="S19" s="33">
        <v>4.4444444444444446E-2</v>
      </c>
      <c r="T19" s="33">
        <v>0</v>
      </c>
      <c r="U19" s="33">
        <v>0</v>
      </c>
      <c r="V19" s="30"/>
      <c r="W19" s="33">
        <v>5.5555555555555552E-2</v>
      </c>
      <c r="X19" s="33">
        <v>2.2222222222222223E-2</v>
      </c>
      <c r="Y19" s="33">
        <v>0</v>
      </c>
      <c r="Z19" s="33">
        <v>0.15555555555555556</v>
      </c>
      <c r="AA19" s="33">
        <v>0.76666666666666672</v>
      </c>
      <c r="AB19" s="30"/>
      <c r="AC19" s="33">
        <v>0</v>
      </c>
      <c r="AD19" s="33">
        <v>1</v>
      </c>
      <c r="AE19" s="30"/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0"/>
      <c r="AR19" s="33">
        <v>0.43333333333333335</v>
      </c>
      <c r="AS19" s="33">
        <v>0.48888888888888893</v>
      </c>
      <c r="AT19" s="191"/>
      <c r="AU19" s="35">
        <v>0</v>
      </c>
      <c r="AV19" s="35">
        <v>363855.42168674699</v>
      </c>
      <c r="AW19" s="30"/>
      <c r="AX19" s="33">
        <v>0.12222222222222222</v>
      </c>
      <c r="AY19" s="33">
        <v>0.58888888888888891</v>
      </c>
      <c r="AZ19" s="33">
        <v>0.28888888888888886</v>
      </c>
      <c r="BA19" s="30"/>
      <c r="BB19" s="33">
        <v>7.7777777777777779E-2</v>
      </c>
      <c r="BC19" s="33">
        <v>4.4444444444444446E-2</v>
      </c>
      <c r="BD19" s="33">
        <v>0</v>
      </c>
      <c r="BE19" s="191"/>
      <c r="BF19" s="33">
        <v>6.6666666666666666E-2</v>
      </c>
      <c r="BG19" s="33">
        <v>0</v>
      </c>
      <c r="BH19" s="33">
        <v>1.1111111111111112E-2</v>
      </c>
      <c r="BI19" s="33">
        <v>0</v>
      </c>
      <c r="BJ19" s="33">
        <v>0</v>
      </c>
      <c r="BK19" s="33">
        <v>4.4444444444444446E-2</v>
      </c>
      <c r="BL19" s="191"/>
      <c r="BM19" s="33">
        <v>5.5555555555555552E-2</v>
      </c>
      <c r="BN19" s="33">
        <v>1.1111111111111112E-2</v>
      </c>
      <c r="BO19" s="33">
        <v>3.3333333333333333E-2</v>
      </c>
      <c r="BP19" s="33">
        <v>0.12222222222222222</v>
      </c>
      <c r="BQ19" s="33">
        <v>3.3333333333333333E-2</v>
      </c>
      <c r="BR19" s="33">
        <v>4.4444444444444446E-2</v>
      </c>
      <c r="BS19" s="33">
        <v>5.5555555555555552E-2</v>
      </c>
      <c r="BT19" s="33">
        <v>2.2222222222222223E-2</v>
      </c>
      <c r="BU19" s="33">
        <v>1.1111111111111112E-2</v>
      </c>
      <c r="BV19" s="33">
        <v>1.1111111111111112E-2</v>
      </c>
      <c r="BW19" s="33">
        <v>2.2222222222222223E-2</v>
      </c>
      <c r="BX19" s="33">
        <v>4.4444444444444446E-2</v>
      </c>
      <c r="BY19" s="30"/>
      <c r="BZ19" s="33">
        <v>0.26666666666666666</v>
      </c>
      <c r="CA19" s="33">
        <v>0.73333333333333328</v>
      </c>
      <c r="CB19" s="30"/>
      <c r="CC19" s="33">
        <v>0.35555555555555557</v>
      </c>
      <c r="CD19" s="33">
        <v>0.64444444444444449</v>
      </c>
      <c r="CE19" s="191"/>
    </row>
    <row r="20" spans="1:148" s="36" customFormat="1" ht="20.25" customHeight="1" x14ac:dyDescent="0.4">
      <c r="A20" s="29" t="s">
        <v>466</v>
      </c>
      <c r="B20" s="30"/>
      <c r="C20" s="145">
        <f>VLOOKUP($A20,Sample!$B$2:$F$29,4)</f>
        <v>7.8865048244261354E-2</v>
      </c>
      <c r="D20" s="145">
        <f>VLOOKUP($A20,Sample!$B$2:$F$29,5)</f>
        <v>1.3302912520344538E-2</v>
      </c>
      <c r="E20" s="138">
        <f>VLOOKUP($A20,Sample!$B$2:$F$29,2)</f>
        <v>1790</v>
      </c>
      <c r="F20" s="160">
        <f t="shared" si="2"/>
        <v>14221.648351648351</v>
      </c>
      <c r="G20" s="30"/>
      <c r="H20" s="31">
        <f t="shared" si="3"/>
        <v>7.8865048244261354E-2</v>
      </c>
      <c r="I20" s="31">
        <f t="shared" si="3"/>
        <v>0.10185131656553363</v>
      </c>
      <c r="J20" s="30"/>
      <c r="K20" s="32">
        <v>7.9450549450549453</v>
      </c>
      <c r="L20" s="30"/>
      <c r="M20" s="33">
        <v>2.197802197802198E-2</v>
      </c>
      <c r="N20" s="33">
        <v>0</v>
      </c>
      <c r="O20" s="33">
        <v>1.098901098901099E-2</v>
      </c>
      <c r="P20" s="33">
        <v>1.098901098901099E-2</v>
      </c>
      <c r="Q20" s="33">
        <v>0</v>
      </c>
      <c r="R20" s="33">
        <v>0.95604395604395609</v>
      </c>
      <c r="S20" s="33">
        <v>0</v>
      </c>
      <c r="T20" s="33">
        <v>0</v>
      </c>
      <c r="U20" s="33">
        <v>0</v>
      </c>
      <c r="V20" s="30"/>
      <c r="W20" s="33">
        <v>0</v>
      </c>
      <c r="X20" s="33">
        <v>1.098901098901099E-2</v>
      </c>
      <c r="Y20" s="33">
        <v>0</v>
      </c>
      <c r="Z20" s="33">
        <v>0</v>
      </c>
      <c r="AA20" s="33">
        <v>0.98901098901098905</v>
      </c>
      <c r="AB20" s="30"/>
      <c r="AC20" s="33">
        <v>0.25274725274725274</v>
      </c>
      <c r="AD20" s="33">
        <v>0.74725274725274726</v>
      </c>
      <c r="AE20" s="30"/>
      <c r="AF20" s="33">
        <v>0.24175824175824176</v>
      </c>
      <c r="AG20" s="33">
        <v>0.15384615384615385</v>
      </c>
      <c r="AH20" s="33">
        <v>0.19780219780219779</v>
      </c>
      <c r="AI20" s="33">
        <v>0.12087912087912088</v>
      </c>
      <c r="AJ20" s="33">
        <v>6.5934065934065936E-2</v>
      </c>
      <c r="AK20" s="33">
        <v>3.2967032967032968E-2</v>
      </c>
      <c r="AL20" s="33">
        <v>2.1978021978021976E-2</v>
      </c>
      <c r="AM20" s="33">
        <v>2.1978021978021976E-2</v>
      </c>
      <c r="AN20" s="33">
        <v>0</v>
      </c>
      <c r="AO20" s="33">
        <v>0</v>
      </c>
      <c r="AP20" s="33">
        <v>0</v>
      </c>
      <c r="AQ20" s="30"/>
      <c r="AR20" s="33">
        <v>0.63736263736263732</v>
      </c>
      <c r="AS20" s="33">
        <v>0.31868131868131866</v>
      </c>
      <c r="AT20" s="191"/>
      <c r="AU20" s="35">
        <v>300000</v>
      </c>
      <c r="AV20" s="35">
        <v>234597.70114942529</v>
      </c>
      <c r="AW20" s="30"/>
      <c r="AX20" s="33">
        <v>0</v>
      </c>
      <c r="AY20" s="33">
        <v>0.60439560439560436</v>
      </c>
      <c r="AZ20" s="33">
        <v>0.39560439560439559</v>
      </c>
      <c r="BA20" s="30"/>
      <c r="BB20" s="35">
        <v>0</v>
      </c>
      <c r="BC20" s="35">
        <v>0</v>
      </c>
      <c r="BD20" s="35">
        <v>0</v>
      </c>
      <c r="BE20" s="191"/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191"/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0"/>
      <c r="BZ20" s="33">
        <v>3.2967032967032968E-2</v>
      </c>
      <c r="CA20" s="33">
        <v>0.96703296703296704</v>
      </c>
      <c r="CB20" s="30"/>
      <c r="CC20" s="33">
        <v>5.4945054945054944E-2</v>
      </c>
      <c r="CD20" s="33">
        <v>0.94505494505494503</v>
      </c>
      <c r="CE20" s="191"/>
    </row>
    <row r="21" spans="1:148" s="36" customFormat="1" ht="20.25" customHeight="1" x14ac:dyDescent="0.4">
      <c r="A21" s="29" t="s">
        <v>470</v>
      </c>
      <c r="B21" s="30"/>
      <c r="C21" s="145">
        <f>VLOOKUP($A21,Sample!$B$2:$F$29,4)</f>
        <v>0.42142133321584352</v>
      </c>
      <c r="D21" s="145">
        <f>VLOOKUP($A21,Sample!$B$2:$F$29,5)</f>
        <v>7.1085116344746097E-2</v>
      </c>
      <c r="E21" s="138">
        <f>VLOOKUP($A21,Sample!$B$2:$F$29,2)</f>
        <v>9565</v>
      </c>
      <c r="F21" s="160">
        <f t="shared" si="2"/>
        <v>55435.860215053763</v>
      </c>
      <c r="G21" s="30"/>
      <c r="H21" s="31">
        <f t="shared" si="3"/>
        <v>0.42142133321584352</v>
      </c>
      <c r="I21" s="31">
        <f t="shared" si="3"/>
        <v>0.39701553633139092</v>
      </c>
      <c r="J21" s="30"/>
      <c r="K21" s="32">
        <v>5.795698924731183</v>
      </c>
      <c r="L21" s="30"/>
      <c r="M21" s="33">
        <v>0</v>
      </c>
      <c r="N21" s="33">
        <v>2.1505376344086023E-2</v>
      </c>
      <c r="O21" s="33">
        <v>0</v>
      </c>
      <c r="P21" s="33">
        <v>4.3010752688172046E-2</v>
      </c>
      <c r="Q21" s="33">
        <v>0</v>
      </c>
      <c r="R21" s="33">
        <v>0.92473118279569888</v>
      </c>
      <c r="S21" s="33">
        <v>0</v>
      </c>
      <c r="T21" s="33">
        <v>1.0752688172043012E-2</v>
      </c>
      <c r="U21" s="33">
        <v>0</v>
      </c>
      <c r="V21" s="30"/>
      <c r="W21" s="33">
        <v>2.1505376344086023E-2</v>
      </c>
      <c r="X21" s="33">
        <v>0</v>
      </c>
      <c r="Y21" s="33">
        <v>0</v>
      </c>
      <c r="Z21" s="33">
        <v>2.1505376344086023E-2</v>
      </c>
      <c r="AA21" s="33">
        <v>0.956989247311828</v>
      </c>
      <c r="AB21" s="30"/>
      <c r="AC21" s="33">
        <v>0.22580645161290322</v>
      </c>
      <c r="AD21" s="33">
        <v>0.77419354838709675</v>
      </c>
      <c r="AE21" s="30"/>
      <c r="AF21" s="33">
        <v>9.6774193548387094E-2</v>
      </c>
      <c r="AG21" s="33">
        <v>4.301075268817204E-2</v>
      </c>
      <c r="AH21" s="33">
        <v>0.15053763440860213</v>
      </c>
      <c r="AI21" s="33">
        <v>7.5268817204301064E-2</v>
      </c>
      <c r="AJ21" s="33">
        <v>0.16129032258064516</v>
      </c>
      <c r="AK21" s="33">
        <v>5.3763440860215048E-2</v>
      </c>
      <c r="AL21" s="33">
        <v>9.6774193548387094E-2</v>
      </c>
      <c r="AM21" s="33">
        <v>3.2258064516129031E-2</v>
      </c>
      <c r="AN21" s="33">
        <v>2.150537634408602E-2</v>
      </c>
      <c r="AO21" s="33">
        <v>2.150537634408602E-2</v>
      </c>
      <c r="AP21" s="33">
        <v>1.075268817204301E-2</v>
      </c>
      <c r="AQ21" s="30"/>
      <c r="AR21" s="33">
        <v>0.77419354838709675</v>
      </c>
      <c r="AS21" s="33">
        <v>0.15053763440860216</v>
      </c>
      <c r="AT21" s="191"/>
      <c r="AU21" s="35">
        <v>0</v>
      </c>
      <c r="AV21" s="35">
        <v>198857.14285714287</v>
      </c>
      <c r="AW21" s="30"/>
      <c r="AX21" s="33">
        <v>0.11827956989247312</v>
      </c>
      <c r="AY21" s="33">
        <v>0.62365591397849462</v>
      </c>
      <c r="AZ21" s="33">
        <v>0.25806451612903225</v>
      </c>
      <c r="BA21" s="30"/>
      <c r="BB21" s="33">
        <v>4.3010752688172046E-2</v>
      </c>
      <c r="BC21" s="33">
        <v>5.3763440860215055E-2</v>
      </c>
      <c r="BD21" s="33">
        <v>2.1505376344086023E-2</v>
      </c>
      <c r="BE21" s="191"/>
      <c r="BF21" s="33">
        <v>1.0752688172043012E-2</v>
      </c>
      <c r="BG21" s="33">
        <v>2.1505376344086023E-2</v>
      </c>
      <c r="BH21" s="33">
        <v>0</v>
      </c>
      <c r="BI21" s="33">
        <v>0</v>
      </c>
      <c r="BJ21" s="33">
        <v>2.1505376344086023E-2</v>
      </c>
      <c r="BK21" s="33">
        <v>6.4516129032258063E-2</v>
      </c>
      <c r="BL21" s="191"/>
      <c r="BM21" s="33">
        <v>0</v>
      </c>
      <c r="BN21" s="33">
        <v>2.1505376344086023E-2</v>
      </c>
      <c r="BO21" s="33">
        <v>9.6774193548387108E-2</v>
      </c>
      <c r="BP21" s="33">
        <v>0.11827956989247312</v>
      </c>
      <c r="BQ21" s="33">
        <v>1.0752688172043012E-2</v>
      </c>
      <c r="BR21" s="33">
        <v>1.0752688172043012E-2</v>
      </c>
      <c r="BS21" s="33">
        <v>2.1505376344086023E-2</v>
      </c>
      <c r="BT21" s="33">
        <v>0</v>
      </c>
      <c r="BU21" s="33">
        <v>1.0752688172043012E-2</v>
      </c>
      <c r="BV21" s="33">
        <v>0</v>
      </c>
      <c r="BW21" s="33">
        <v>0</v>
      </c>
      <c r="BX21" s="33">
        <v>0</v>
      </c>
      <c r="BY21" s="30"/>
      <c r="BZ21" s="33">
        <v>6.4516129032258063E-2</v>
      </c>
      <c r="CA21" s="33">
        <v>0.93548387096774188</v>
      </c>
      <c r="CB21" s="30"/>
      <c r="CC21" s="33">
        <v>0.20430107526881722</v>
      </c>
      <c r="CD21" s="33">
        <v>0.79569892473118276</v>
      </c>
      <c r="CE21" s="191"/>
    </row>
    <row r="22" spans="1:148" s="36" customFormat="1" ht="20.25" customHeight="1" x14ac:dyDescent="0.4">
      <c r="A22" s="29" t="s">
        <v>614</v>
      </c>
      <c r="B22" s="30"/>
      <c r="C22" s="145">
        <f>VLOOKUP($A22,Sample!$B$2:$F$29,4)</f>
        <v>3.828699828171124E-2</v>
      </c>
      <c r="D22" s="145">
        <f>VLOOKUP($A22,Sample!$B$2:$F$29,5)</f>
        <v>6.4582295978655889E-3</v>
      </c>
      <c r="E22" s="138">
        <f>VLOOKUP($A22,Sample!$B$2:$F$29,2)</f>
        <v>869</v>
      </c>
      <c r="F22" s="160">
        <f t="shared" si="2"/>
        <v>5483.6896551724139</v>
      </c>
      <c r="G22" s="30"/>
      <c r="H22" s="31">
        <f t="shared" si="3"/>
        <v>3.828699828171124E-2</v>
      </c>
      <c r="I22" s="31">
        <f t="shared" si="3"/>
        <v>3.9272593246996744E-2</v>
      </c>
      <c r="J22" s="30"/>
      <c r="K22" s="32">
        <v>6.3103448275862073</v>
      </c>
      <c r="L22" s="30"/>
      <c r="M22" s="33">
        <v>6.8965517241379309E-2</v>
      </c>
      <c r="N22" s="33">
        <v>0</v>
      </c>
      <c r="O22" s="33">
        <v>8.0459770114942528E-2</v>
      </c>
      <c r="P22" s="33">
        <v>0</v>
      </c>
      <c r="Q22" s="33">
        <v>0</v>
      </c>
      <c r="R22" s="33">
        <v>0.8045977011494253</v>
      </c>
      <c r="S22" s="33">
        <v>0</v>
      </c>
      <c r="T22" s="33">
        <v>0</v>
      </c>
      <c r="U22" s="33">
        <v>4.5977011494252873E-2</v>
      </c>
      <c r="V22" s="30"/>
      <c r="W22" s="33">
        <v>0</v>
      </c>
      <c r="X22" s="33">
        <v>8.0459770114942528E-2</v>
      </c>
      <c r="Y22" s="33">
        <v>0</v>
      </c>
      <c r="Z22" s="33">
        <v>0.50574712643678166</v>
      </c>
      <c r="AA22" s="33">
        <v>0.41379310344827586</v>
      </c>
      <c r="AB22" s="30"/>
      <c r="AC22" s="33">
        <v>0.68965517241379315</v>
      </c>
      <c r="AD22" s="33">
        <v>0.31034482758620691</v>
      </c>
      <c r="AE22" s="30"/>
      <c r="AF22" s="33">
        <v>0.50574712643678166</v>
      </c>
      <c r="AG22" s="33">
        <v>0.49425287356321845</v>
      </c>
      <c r="AH22" s="33">
        <v>0.33333333333333337</v>
      </c>
      <c r="AI22" s="33">
        <v>0.45977011494252873</v>
      </c>
      <c r="AJ22" s="33">
        <v>0.2413793103448276</v>
      </c>
      <c r="AK22" s="33">
        <v>4.5977011494252873E-2</v>
      </c>
      <c r="AL22" s="33">
        <v>0.17241379310344829</v>
      </c>
      <c r="AM22" s="33">
        <v>3.4482758620689662E-2</v>
      </c>
      <c r="AN22" s="33">
        <v>4.5977011494252873E-2</v>
      </c>
      <c r="AO22" s="33">
        <v>0.11494252873563218</v>
      </c>
      <c r="AP22" s="33">
        <v>0</v>
      </c>
      <c r="AQ22" s="30"/>
      <c r="AR22" s="33">
        <v>0.22988505747126436</v>
      </c>
      <c r="AS22" s="33">
        <v>0.57471264367816099</v>
      </c>
      <c r="AT22" s="191"/>
      <c r="AU22" s="35">
        <v>750000</v>
      </c>
      <c r="AV22" s="35">
        <v>477349.39759036142</v>
      </c>
      <c r="AW22" s="30"/>
      <c r="AX22" s="33">
        <v>2.2988505747126436E-2</v>
      </c>
      <c r="AY22" s="33">
        <v>0.71264367816091956</v>
      </c>
      <c r="AZ22" s="33">
        <v>0.26436781609195403</v>
      </c>
      <c r="BA22" s="30"/>
      <c r="BB22" s="33">
        <v>0</v>
      </c>
      <c r="BC22" s="33">
        <v>0</v>
      </c>
      <c r="BD22" s="33">
        <v>2.2988505747126436E-2</v>
      </c>
      <c r="BE22" s="191"/>
      <c r="BF22" s="33">
        <v>0</v>
      </c>
      <c r="BG22" s="33">
        <v>0</v>
      </c>
      <c r="BH22" s="33">
        <v>0</v>
      </c>
      <c r="BI22" s="33">
        <v>0</v>
      </c>
      <c r="BJ22" s="33">
        <v>1.1494252873563218E-2</v>
      </c>
      <c r="BK22" s="33">
        <v>1.1494252873563218E-2</v>
      </c>
      <c r="BL22" s="191"/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1.1494252873563218E-2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1.1494252873563218E-2</v>
      </c>
      <c r="BY22" s="30"/>
      <c r="BZ22" s="33">
        <v>1.1494252873563218E-2</v>
      </c>
      <c r="CA22" s="33">
        <v>0.9885057471264368</v>
      </c>
      <c r="CB22" s="30"/>
      <c r="CC22" s="33">
        <v>0.19540229885057472</v>
      </c>
      <c r="CD22" s="33">
        <v>0.8045977011494253</v>
      </c>
      <c r="CE22" s="191"/>
    </row>
    <row r="23" spans="1:148" s="36" customFormat="1" ht="20.25" customHeight="1" x14ac:dyDescent="0.4">
      <c r="A23" s="29" t="s">
        <v>467</v>
      </c>
      <c r="B23" s="30"/>
      <c r="C23" s="145">
        <f>VLOOKUP($A23,Sample!$B$2:$F$29,4)</f>
        <v>9.1642067233555103E-3</v>
      </c>
      <c r="D23" s="145">
        <f>VLOOKUP($A23,Sample!$B$2:$F$29,5)</f>
        <v>1.5458132984534434E-3</v>
      </c>
      <c r="E23" s="138">
        <f>VLOOKUP($A23,Sample!$B$2:$F$29,2)</f>
        <v>208</v>
      </c>
      <c r="F23" s="160">
        <f t="shared" si="2"/>
        <v>1208.2352941176471</v>
      </c>
      <c r="G23" s="30"/>
      <c r="H23" s="31">
        <f t="shared" si="3"/>
        <v>9.1642067233555103E-3</v>
      </c>
      <c r="I23" s="31">
        <f t="shared" si="3"/>
        <v>8.6530303931023483E-3</v>
      </c>
      <c r="J23" s="30"/>
      <c r="K23" s="32">
        <v>5.8088235294117645</v>
      </c>
      <c r="L23" s="30"/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1</v>
      </c>
      <c r="S23" s="33">
        <v>0</v>
      </c>
      <c r="T23" s="33">
        <v>0</v>
      </c>
      <c r="U23" s="33">
        <v>0</v>
      </c>
      <c r="V23" s="30"/>
      <c r="W23" s="33">
        <v>0</v>
      </c>
      <c r="X23" s="33">
        <v>0</v>
      </c>
      <c r="Y23" s="33">
        <v>0</v>
      </c>
      <c r="Z23" s="33">
        <v>0.35294117647058826</v>
      </c>
      <c r="AA23" s="33">
        <v>0.6470588235294118</v>
      </c>
      <c r="AB23" s="30"/>
      <c r="AC23" s="33">
        <v>0.29411764705882354</v>
      </c>
      <c r="AD23" s="33">
        <v>0.70588235294117652</v>
      </c>
      <c r="AE23" s="30"/>
      <c r="AF23" s="33">
        <v>0.27941176470588236</v>
      </c>
      <c r="AG23" s="33">
        <v>0.27941176470588236</v>
      </c>
      <c r="AH23" s="33">
        <v>0.23529411764705885</v>
      </c>
      <c r="AI23" s="33">
        <v>0.11764705882352942</v>
      </c>
      <c r="AJ23" s="33">
        <v>0.10294117647058823</v>
      </c>
      <c r="AK23" s="33">
        <v>2.9411764705882356E-2</v>
      </c>
      <c r="AL23" s="33">
        <v>4.4117647058823532E-2</v>
      </c>
      <c r="AM23" s="33">
        <v>1.4705882352941178E-2</v>
      </c>
      <c r="AN23" s="33">
        <v>1.4705882352941178E-2</v>
      </c>
      <c r="AO23" s="33">
        <v>0</v>
      </c>
      <c r="AP23" s="33">
        <v>0</v>
      </c>
      <c r="AQ23" s="30"/>
      <c r="AR23" s="33">
        <v>0.58823529411764708</v>
      </c>
      <c r="AS23" s="33">
        <v>0.41176470588235292</v>
      </c>
      <c r="AT23" s="191"/>
      <c r="AU23" s="35">
        <v>0</v>
      </c>
      <c r="AV23" s="35">
        <v>178235.29411764705</v>
      </c>
      <c r="AW23" s="30"/>
      <c r="AX23" s="33">
        <v>4.4117647058823532E-2</v>
      </c>
      <c r="AY23" s="33">
        <v>0.55882352941176472</v>
      </c>
      <c r="AZ23" s="33">
        <v>0.39705882352941174</v>
      </c>
      <c r="BA23" s="30"/>
      <c r="BB23" s="33">
        <v>2.9411764705882353E-2</v>
      </c>
      <c r="BC23" s="33">
        <v>1.4705882352941176E-2</v>
      </c>
      <c r="BD23" s="33">
        <v>0</v>
      </c>
      <c r="BE23" s="191"/>
      <c r="BF23" s="33">
        <v>4.4117647058823532E-2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91"/>
      <c r="BM23" s="33">
        <v>0</v>
      </c>
      <c r="BN23" s="33">
        <v>1.4705882352941176E-2</v>
      </c>
      <c r="BO23" s="33">
        <v>1.4705882352941176E-2</v>
      </c>
      <c r="BP23" s="33">
        <v>0</v>
      </c>
      <c r="BQ23" s="33">
        <v>0</v>
      </c>
      <c r="BR23" s="33">
        <v>1.4705882352941176E-2</v>
      </c>
      <c r="BS23" s="33">
        <v>2.9411764705882353E-2</v>
      </c>
      <c r="BT23" s="33">
        <v>1.4705882352941176E-2</v>
      </c>
      <c r="BU23" s="33">
        <v>0</v>
      </c>
      <c r="BV23" s="33">
        <v>1.4705882352941176E-2</v>
      </c>
      <c r="BW23" s="33">
        <v>1.4705882352941176E-2</v>
      </c>
      <c r="BX23" s="33">
        <v>0</v>
      </c>
      <c r="BY23" s="30"/>
      <c r="BZ23" s="33">
        <v>7.3529411764705885E-2</v>
      </c>
      <c r="CA23" s="33">
        <v>0.92647058823529416</v>
      </c>
      <c r="CB23" s="30"/>
      <c r="CC23" s="33">
        <v>0.14705882352941177</v>
      </c>
      <c r="CD23" s="33">
        <v>0.8529411764705882</v>
      </c>
      <c r="CE23" s="191"/>
    </row>
    <row r="24" spans="1:148" s="36" customFormat="1" ht="20.25" customHeight="1" x14ac:dyDescent="0.4">
      <c r="A24" s="29" t="s">
        <v>468</v>
      </c>
      <c r="B24" s="30"/>
      <c r="C24" s="145">
        <f>VLOOKUP($A24,Sample!$B$2:$F$29,4)</f>
        <v>7.397453407939375E-2</v>
      </c>
      <c r="D24" s="145">
        <f>VLOOKUP($A24,Sample!$B$2:$F$29,5)</f>
        <v>1.2477983308189094E-2</v>
      </c>
      <c r="E24" s="138">
        <f>VLOOKUP($A24,Sample!$B$2:$F$29,2)</f>
        <v>1679</v>
      </c>
      <c r="F24" s="160">
        <f t="shared" si="2"/>
        <v>10666.588235294117</v>
      </c>
      <c r="G24" s="30"/>
      <c r="H24" s="31">
        <f t="shared" si="3"/>
        <v>7.397453407939375E-2</v>
      </c>
      <c r="I24" s="31">
        <f t="shared" si="3"/>
        <v>7.6391008142260713E-2</v>
      </c>
      <c r="J24" s="30"/>
      <c r="K24" s="32">
        <v>6.3529411764705879</v>
      </c>
      <c r="L24" s="30"/>
      <c r="M24" s="33">
        <v>1.1764705882352941E-2</v>
      </c>
      <c r="N24" s="33">
        <v>0</v>
      </c>
      <c r="O24" s="33">
        <v>5.8823529411764705E-2</v>
      </c>
      <c r="P24" s="33">
        <v>0</v>
      </c>
      <c r="Q24" s="33">
        <v>0</v>
      </c>
      <c r="R24" s="33">
        <v>0.92941176470588238</v>
      </c>
      <c r="S24" s="33">
        <v>0</v>
      </c>
      <c r="T24" s="33">
        <v>0</v>
      </c>
      <c r="U24" s="33">
        <v>0</v>
      </c>
      <c r="V24" s="30"/>
      <c r="W24" s="33">
        <v>0</v>
      </c>
      <c r="X24" s="33">
        <v>5.8823529411764705E-2</v>
      </c>
      <c r="Y24" s="33">
        <v>0</v>
      </c>
      <c r="Z24" s="33">
        <v>0</v>
      </c>
      <c r="AA24" s="33">
        <v>0.94117647058823528</v>
      </c>
      <c r="AB24" s="30"/>
      <c r="AC24" s="33">
        <v>0.44705882352941179</v>
      </c>
      <c r="AD24" s="33">
        <v>0.55294117647058827</v>
      </c>
      <c r="AE24" s="30"/>
      <c r="AF24" s="33">
        <v>0.11764705882352941</v>
      </c>
      <c r="AG24" s="33">
        <v>0.10588235294117647</v>
      </c>
      <c r="AH24" s="33">
        <v>2.3529411764705882E-2</v>
      </c>
      <c r="AI24" s="33">
        <v>0.2</v>
      </c>
      <c r="AJ24" s="33">
        <v>8.2352941176470587E-2</v>
      </c>
      <c r="AK24" s="33">
        <v>1.1764705882352941E-2</v>
      </c>
      <c r="AL24" s="33">
        <v>0.30588235294117649</v>
      </c>
      <c r="AM24" s="33">
        <v>7.0588235294117646E-2</v>
      </c>
      <c r="AN24" s="33">
        <v>9.4117647058823528E-2</v>
      </c>
      <c r="AO24" s="33">
        <v>0.25882352941176473</v>
      </c>
      <c r="AP24" s="33">
        <v>0</v>
      </c>
      <c r="AQ24" s="30"/>
      <c r="AR24" s="33">
        <v>0.68235294117647061</v>
      </c>
      <c r="AS24" s="33">
        <v>0.24705882352941175</v>
      </c>
      <c r="AT24" s="191"/>
      <c r="AU24" s="35">
        <v>0</v>
      </c>
      <c r="AV24" s="35">
        <v>368354.43037974683</v>
      </c>
      <c r="AW24" s="30"/>
      <c r="AX24" s="33">
        <v>0.10588235294117647</v>
      </c>
      <c r="AY24" s="33">
        <v>0.6588235294117647</v>
      </c>
      <c r="AZ24" s="33">
        <v>0.23529411764705882</v>
      </c>
      <c r="BA24" s="30"/>
      <c r="BB24" s="33">
        <v>2.3529411764705882E-2</v>
      </c>
      <c r="BC24" s="33">
        <v>3.5294117647058823E-2</v>
      </c>
      <c r="BD24" s="33">
        <v>4.7058823529411764E-2</v>
      </c>
      <c r="BE24" s="191"/>
      <c r="BF24" s="33">
        <v>1.1764705882352941E-2</v>
      </c>
      <c r="BG24" s="33">
        <v>2.3529411764705882E-2</v>
      </c>
      <c r="BH24" s="33">
        <v>0</v>
      </c>
      <c r="BI24" s="33">
        <v>1.1764705882352941E-2</v>
      </c>
      <c r="BJ24" s="33">
        <v>0</v>
      </c>
      <c r="BK24" s="33">
        <v>5.8823529411764705E-2</v>
      </c>
      <c r="BL24" s="191"/>
      <c r="BM24" s="33">
        <v>5.8823529411764705E-2</v>
      </c>
      <c r="BN24" s="33">
        <v>0</v>
      </c>
      <c r="BO24" s="33">
        <v>1.1764705882352941E-2</v>
      </c>
      <c r="BP24" s="33">
        <v>0.10588235294117647</v>
      </c>
      <c r="BQ24" s="33">
        <v>0</v>
      </c>
      <c r="BR24" s="33">
        <v>0</v>
      </c>
      <c r="BS24" s="33">
        <v>0</v>
      </c>
      <c r="BT24" s="33">
        <v>1.1764705882352941E-2</v>
      </c>
      <c r="BU24" s="33">
        <v>1.1764705882352941E-2</v>
      </c>
      <c r="BV24" s="33">
        <v>0</v>
      </c>
      <c r="BW24" s="33">
        <v>2.3529411764705882E-2</v>
      </c>
      <c r="BX24" s="33">
        <v>2.3529411764705882E-2</v>
      </c>
      <c r="BY24" s="30"/>
      <c r="BZ24" s="33">
        <v>9.4117647058823528E-2</v>
      </c>
      <c r="CA24" s="33">
        <v>0.90588235294117647</v>
      </c>
      <c r="CB24" s="30"/>
      <c r="CC24" s="33">
        <v>0.22352941176470589</v>
      </c>
      <c r="CD24" s="33">
        <v>0.77647058823529413</v>
      </c>
      <c r="CE24" s="191"/>
    </row>
    <row r="25" spans="1:148" s="42" customFormat="1" ht="7.5" customHeight="1" x14ac:dyDescent="0.4">
      <c r="A25" s="37"/>
      <c r="B25" s="38"/>
      <c r="C25" s="159"/>
      <c r="D25" s="159"/>
      <c r="E25" s="139"/>
      <c r="F25" s="161"/>
      <c r="G25" s="38"/>
      <c r="H25" s="39"/>
      <c r="I25" s="39"/>
      <c r="J25" s="38"/>
      <c r="K25" s="40"/>
      <c r="L25" s="38"/>
      <c r="M25" s="30"/>
      <c r="N25" s="30"/>
      <c r="O25" s="30"/>
      <c r="P25" s="30"/>
      <c r="Q25" s="30"/>
      <c r="R25" s="30"/>
      <c r="S25" s="30"/>
      <c r="T25" s="30"/>
      <c r="U25" s="30"/>
      <c r="V25" s="38"/>
      <c r="W25" s="30"/>
      <c r="X25" s="30"/>
      <c r="Y25" s="30"/>
      <c r="Z25" s="30"/>
      <c r="AA25" s="30"/>
      <c r="AB25" s="38"/>
      <c r="AC25" s="30"/>
      <c r="AD25" s="30"/>
      <c r="AE25" s="38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8"/>
      <c r="AR25" s="30"/>
      <c r="AS25" s="30"/>
      <c r="AT25" s="193"/>
      <c r="AU25" s="43"/>
      <c r="AV25" s="43"/>
      <c r="AW25" s="38"/>
      <c r="AX25" s="30"/>
      <c r="AY25" s="30"/>
      <c r="AZ25" s="30"/>
      <c r="BA25" s="38"/>
      <c r="BB25" s="30"/>
      <c r="BC25" s="30"/>
      <c r="BD25" s="30"/>
      <c r="BE25" s="193"/>
      <c r="BF25" s="30"/>
      <c r="BG25" s="30"/>
      <c r="BH25" s="30"/>
      <c r="BI25" s="30"/>
      <c r="BJ25" s="30"/>
      <c r="BK25" s="30"/>
      <c r="BL25" s="193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8"/>
      <c r="BZ25" s="30"/>
      <c r="CA25" s="30"/>
      <c r="CB25" s="38"/>
      <c r="CC25" s="30"/>
      <c r="CD25" s="30"/>
      <c r="CE25" s="193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</row>
    <row r="26" spans="1:148" s="36" customFormat="1" ht="20.25" customHeight="1" x14ac:dyDescent="0.4">
      <c r="A26" s="29" t="s">
        <v>127</v>
      </c>
      <c r="B26" s="30"/>
      <c r="C26" s="145">
        <f>VLOOKUP($A26,Sample!$B$2:$F$29,4)</f>
        <v>0.11314270608450457</v>
      </c>
      <c r="D26" s="145">
        <f>VLOOKUP($A26,Sample!$B$2:$F$29,5)</f>
        <v>1.9084848800136747E-2</v>
      </c>
      <c r="E26" s="138">
        <f>VLOOKUP($A26,Sample!$B$2:$F$29,2)</f>
        <v>2568</v>
      </c>
      <c r="F26" s="160">
        <f>E26*$K26</f>
        <v>16050</v>
      </c>
      <c r="G26" s="30"/>
      <c r="H26" s="31">
        <f t="shared" si="3"/>
        <v>0.11314270608450457</v>
      </c>
      <c r="I26" s="31">
        <f>F26/SUM(F$17:F$27)</f>
        <v>0.11494544025111858</v>
      </c>
      <c r="J26" s="30"/>
      <c r="K26" s="32">
        <v>6.25</v>
      </c>
      <c r="L26" s="30"/>
      <c r="M26" s="33">
        <v>1.1363636363636364E-2</v>
      </c>
      <c r="N26" s="33">
        <v>2.2727272727272728E-2</v>
      </c>
      <c r="O26" s="33">
        <v>0.10227272727272728</v>
      </c>
      <c r="P26" s="33">
        <v>0</v>
      </c>
      <c r="Q26" s="33">
        <v>0</v>
      </c>
      <c r="R26" s="33">
        <v>0.72727272727272729</v>
      </c>
      <c r="S26" s="33">
        <v>2.2727272727272728E-2</v>
      </c>
      <c r="T26" s="33">
        <v>1.1363636363636364E-2</v>
      </c>
      <c r="U26" s="33">
        <v>0.10227272727272728</v>
      </c>
      <c r="V26" s="30"/>
      <c r="W26" s="33">
        <v>4.5454545454545456E-2</v>
      </c>
      <c r="X26" s="33">
        <v>0.10227272727272728</v>
      </c>
      <c r="Y26" s="33">
        <v>0</v>
      </c>
      <c r="Z26" s="33">
        <v>6.8181818181818177E-2</v>
      </c>
      <c r="AA26" s="33">
        <v>0.78409090909090906</v>
      </c>
      <c r="AB26" s="30"/>
      <c r="AC26" s="33">
        <v>0.42045454545454547</v>
      </c>
      <c r="AD26" s="33">
        <v>0.57954545454545459</v>
      </c>
      <c r="AE26" s="30"/>
      <c r="AF26" s="33">
        <v>0.26136363636363635</v>
      </c>
      <c r="AG26" s="33">
        <v>5.6818181818181823E-2</v>
      </c>
      <c r="AH26" s="33">
        <v>4.5454545454545456E-2</v>
      </c>
      <c r="AI26" s="33">
        <v>0.31818181818181823</v>
      </c>
      <c r="AJ26" s="33">
        <v>0.10227272727272728</v>
      </c>
      <c r="AK26" s="33">
        <v>3.4090909090909095E-2</v>
      </c>
      <c r="AL26" s="33">
        <v>0.23863636363636365</v>
      </c>
      <c r="AM26" s="33">
        <v>3.4090909090909095E-2</v>
      </c>
      <c r="AN26" s="33">
        <v>0.11363636363636365</v>
      </c>
      <c r="AO26" s="33">
        <v>0.1931818181818182</v>
      </c>
      <c r="AP26" s="33">
        <v>0</v>
      </c>
      <c r="AQ26" s="30"/>
      <c r="AR26" s="33">
        <v>2.2727272727272728E-2</v>
      </c>
      <c r="AS26" s="33">
        <v>0.70454545454545459</v>
      </c>
      <c r="AT26" s="191"/>
      <c r="AU26" s="35">
        <v>0</v>
      </c>
      <c r="AV26" s="35">
        <v>249921.875</v>
      </c>
      <c r="AW26" s="30"/>
      <c r="AX26" s="33">
        <v>3.4090909090909088E-2</v>
      </c>
      <c r="AY26" s="33">
        <v>0.73863636363636365</v>
      </c>
      <c r="AZ26" s="33">
        <v>0.22727272727272727</v>
      </c>
      <c r="BA26" s="30"/>
      <c r="BB26" s="33">
        <v>0</v>
      </c>
      <c r="BC26" s="33">
        <v>2.2727272727272724E-2</v>
      </c>
      <c r="BD26" s="33">
        <v>1.1363636363636362E-2</v>
      </c>
      <c r="BE26" s="191"/>
      <c r="BF26" s="33">
        <v>0</v>
      </c>
      <c r="BG26" s="33">
        <v>1.1363636363636362E-2</v>
      </c>
      <c r="BH26" s="33">
        <v>0</v>
      </c>
      <c r="BI26" s="33">
        <v>1.1363636363636362E-2</v>
      </c>
      <c r="BJ26" s="33">
        <v>0</v>
      </c>
      <c r="BK26" s="33">
        <v>1.1363636363636362E-2</v>
      </c>
      <c r="BL26" s="191"/>
      <c r="BM26" s="33">
        <v>1.1363636363636362E-2</v>
      </c>
      <c r="BN26" s="33">
        <v>0</v>
      </c>
      <c r="BO26" s="33">
        <v>0</v>
      </c>
      <c r="BP26" s="33">
        <v>3.4090909090909088E-2</v>
      </c>
      <c r="BQ26" s="33">
        <v>0</v>
      </c>
      <c r="BR26" s="33">
        <v>0</v>
      </c>
      <c r="BS26" s="33">
        <v>0</v>
      </c>
      <c r="BT26" s="33">
        <v>0</v>
      </c>
      <c r="BU26" s="33">
        <v>1.1363636363636362E-2</v>
      </c>
      <c r="BV26" s="33">
        <v>0</v>
      </c>
      <c r="BW26" s="33">
        <v>0</v>
      </c>
      <c r="BX26" s="33">
        <v>2.2727272727272724E-2</v>
      </c>
      <c r="BY26" s="30"/>
      <c r="BZ26" s="33">
        <v>5.6818181818181816E-2</v>
      </c>
      <c r="CA26" s="33">
        <v>0.94318181818181823</v>
      </c>
      <c r="CB26" s="30"/>
      <c r="CC26" s="33">
        <v>0.14772727272727273</v>
      </c>
      <c r="CD26" s="33">
        <v>0.85227272727272729</v>
      </c>
      <c r="CE26" s="191"/>
    </row>
    <row r="27" spans="1:148" s="36" customFormat="1" ht="20.25" customHeight="1" x14ac:dyDescent="0.4">
      <c r="A27" s="29" t="s">
        <v>126</v>
      </c>
      <c r="B27" s="30"/>
      <c r="C27" s="145">
        <f>VLOOKUP($A27,Sample!$B$2:$F$29,4)</f>
        <v>0.20055513944574171</v>
      </c>
      <c r="D27" s="145">
        <f>VLOOKUP($A27,Sample!$B$2:$F$29,5)</f>
        <v>3.3829529493077284E-2</v>
      </c>
      <c r="E27" s="138">
        <f>VLOOKUP($A27,Sample!$B$2:$F$29,2)</f>
        <v>4552</v>
      </c>
      <c r="F27" s="160">
        <f>E27*$K27</f>
        <v>28557.810526315789</v>
      </c>
      <c r="G27" s="30"/>
      <c r="H27" s="31">
        <f t="shared" si="3"/>
        <v>0.20055513944574171</v>
      </c>
      <c r="I27" s="31">
        <f>F27/SUM(F$17:F$27)</f>
        <v>0.20452274788507147</v>
      </c>
      <c r="J27" s="30"/>
      <c r="K27" s="32">
        <v>6.2736842105263158</v>
      </c>
      <c r="L27" s="30"/>
      <c r="M27" s="33">
        <v>2.1052631578947368E-2</v>
      </c>
      <c r="N27" s="33">
        <v>0</v>
      </c>
      <c r="O27" s="33">
        <v>0.38947368421052631</v>
      </c>
      <c r="P27" s="33">
        <v>0</v>
      </c>
      <c r="Q27" s="33">
        <v>1.0526315789473684E-2</v>
      </c>
      <c r="R27" s="33">
        <v>0.29473684210526313</v>
      </c>
      <c r="S27" s="33">
        <v>0</v>
      </c>
      <c r="T27" s="33">
        <v>0</v>
      </c>
      <c r="U27" s="33">
        <v>0.28421052631578947</v>
      </c>
      <c r="V27" s="30"/>
      <c r="W27" s="33">
        <v>0</v>
      </c>
      <c r="X27" s="33">
        <v>0.38947368421052631</v>
      </c>
      <c r="Y27" s="33">
        <v>1.0526315789473684E-2</v>
      </c>
      <c r="Z27" s="33">
        <v>0.29473684210526313</v>
      </c>
      <c r="AA27" s="33">
        <v>0.30526315789473685</v>
      </c>
      <c r="AB27" s="30"/>
      <c r="AC27" s="33">
        <v>0.74736842105263157</v>
      </c>
      <c r="AD27" s="33">
        <v>0.25263157894736843</v>
      </c>
      <c r="AE27" s="30"/>
      <c r="AF27" s="33">
        <v>0.39999999999999997</v>
      </c>
      <c r="AG27" s="33">
        <v>0.31578947368421051</v>
      </c>
      <c r="AH27" s="33">
        <v>0.30526315789473685</v>
      </c>
      <c r="AI27" s="33">
        <v>0.50526315789473686</v>
      </c>
      <c r="AJ27" s="33">
        <v>0.27368421052631581</v>
      </c>
      <c r="AK27" s="33">
        <v>6.3157894736842107E-2</v>
      </c>
      <c r="AL27" s="33">
        <v>0.37894736842105264</v>
      </c>
      <c r="AM27" s="33">
        <v>7.3684210526315783E-2</v>
      </c>
      <c r="AN27" s="33">
        <v>0.22105263157894736</v>
      </c>
      <c r="AO27" s="33">
        <v>0.44210526315789472</v>
      </c>
      <c r="AP27" s="33">
        <v>1.0526315789473684E-2</v>
      </c>
      <c r="AQ27" s="30"/>
      <c r="AR27" s="33">
        <v>6.3157894736842093E-2</v>
      </c>
      <c r="AS27" s="33">
        <v>0.23157894736842102</v>
      </c>
      <c r="AT27" s="191"/>
      <c r="AU27" s="35">
        <v>0</v>
      </c>
      <c r="AV27" s="35">
        <v>287500</v>
      </c>
      <c r="AW27" s="30"/>
      <c r="AX27" s="33">
        <v>6.3157894736842107E-2</v>
      </c>
      <c r="AY27" s="33">
        <v>0.74736842105263157</v>
      </c>
      <c r="AZ27" s="33">
        <v>0.18947368421052632</v>
      </c>
      <c r="BA27" s="30"/>
      <c r="BB27" s="33">
        <v>2.1052631578947368E-2</v>
      </c>
      <c r="BC27" s="33">
        <v>3.1578947368421054E-2</v>
      </c>
      <c r="BD27" s="33">
        <v>1.0526315789473684E-2</v>
      </c>
      <c r="BE27" s="191"/>
      <c r="BF27" s="33">
        <v>1.0526315789473684E-2</v>
      </c>
      <c r="BG27" s="33">
        <v>1.0526315789473684E-2</v>
      </c>
      <c r="BH27" s="33">
        <v>0</v>
      </c>
      <c r="BI27" s="33">
        <v>1.0526315789473684E-2</v>
      </c>
      <c r="BJ27" s="33">
        <v>0</v>
      </c>
      <c r="BK27" s="33">
        <v>3.1578947368421054E-2</v>
      </c>
      <c r="BL27" s="191"/>
      <c r="BM27" s="33">
        <v>1.0526315789473684E-2</v>
      </c>
      <c r="BN27" s="33">
        <v>2.1052631578947368E-2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2.1052631578947368E-2</v>
      </c>
      <c r="BX27" s="33">
        <v>2.1052631578947368E-2</v>
      </c>
      <c r="BY27" s="30"/>
      <c r="BZ27" s="33">
        <v>0.1368421052631579</v>
      </c>
      <c r="CA27" s="33">
        <v>0.86315789473684212</v>
      </c>
      <c r="CB27" s="30"/>
      <c r="CC27" s="33">
        <v>0.26315789473684209</v>
      </c>
      <c r="CD27" s="33">
        <v>0.73684210526315785</v>
      </c>
      <c r="CE27" s="191"/>
    </row>
    <row r="28" spans="1:148" s="42" customFormat="1" ht="7.5" hidden="1" customHeight="1" x14ac:dyDescent="0.4">
      <c r="A28" s="37"/>
      <c r="B28" s="38"/>
      <c r="C28" s="139"/>
      <c r="D28" s="139"/>
      <c r="E28" s="139"/>
      <c r="F28" s="161"/>
      <c r="G28" s="38"/>
      <c r="H28" s="43"/>
      <c r="I28" s="43"/>
      <c r="J28" s="38"/>
      <c r="L28" s="38"/>
      <c r="V28" s="38"/>
      <c r="AB28" s="38"/>
      <c r="AE28" s="38"/>
      <c r="AQ28" s="38"/>
      <c r="AR28" s="30"/>
      <c r="AS28" s="30"/>
      <c r="AT28" s="193"/>
      <c r="AU28" s="43"/>
      <c r="AV28" s="43"/>
      <c r="AW28" s="38"/>
      <c r="BA28" s="38"/>
      <c r="BE28" s="193"/>
      <c r="BF28" s="38"/>
      <c r="BG28" s="38"/>
      <c r="BH28" s="38"/>
      <c r="BI28" s="38"/>
      <c r="BJ28" s="38"/>
      <c r="BK28" s="38"/>
      <c r="BL28" s="193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CB28" s="38"/>
      <c r="CE28" s="193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</row>
    <row r="29" spans="1:148" s="56" customFormat="1" ht="20.25" hidden="1" customHeight="1" x14ac:dyDescent="0.4">
      <c r="A29" s="49" t="s">
        <v>457</v>
      </c>
      <c r="B29" s="38"/>
      <c r="C29" s="140"/>
      <c r="D29" s="140"/>
      <c r="E29" s="140"/>
      <c r="F29" s="164"/>
      <c r="G29" s="38"/>
      <c r="H29" s="50">
        <v>0.50366327311245807</v>
      </c>
      <c r="I29" s="50">
        <v>0.50366327311245807</v>
      </c>
      <c r="J29" s="38"/>
      <c r="K29" s="51">
        <v>5.8151204277492949</v>
      </c>
      <c r="L29" s="38"/>
      <c r="M29" s="52">
        <v>5.8394219760541891E-2</v>
      </c>
      <c r="N29" s="52">
        <v>7.9940045939110638E-2</v>
      </c>
      <c r="O29" s="52">
        <v>5.2725238606377107E-3</v>
      </c>
      <c r="P29" s="52">
        <v>1.8410160498326104E-2</v>
      </c>
      <c r="Q29" s="52">
        <v>6.5010190701863896E-2</v>
      </c>
      <c r="R29" s="52">
        <v>3.8793773750837562E-2</v>
      </c>
      <c r="S29" s="52">
        <v>0.45645424114444832</v>
      </c>
      <c r="T29" s="52">
        <v>0</v>
      </c>
      <c r="U29" s="52">
        <v>0.27457550278345294</v>
      </c>
      <c r="V29" s="38"/>
      <c r="W29" s="52">
        <v>0.53954362864433991</v>
      </c>
      <c r="X29" s="52">
        <v>5.2725238606377107E-3</v>
      </c>
      <c r="Y29" s="52">
        <v>6.5010190701863896E-2</v>
      </c>
      <c r="Z29" s="52">
        <v>0.20851311356636432</v>
      </c>
      <c r="AA29" s="52">
        <v>0.18166054322679417</v>
      </c>
      <c r="AB29" s="38"/>
      <c r="AC29" s="52">
        <v>0.21927328481032859</v>
      </c>
      <c r="AD29" s="52">
        <v>0.78072671518967141</v>
      </c>
      <c r="AE29" s="38"/>
      <c r="AF29" s="52">
        <v>2.8430946250681158E-2</v>
      </c>
      <c r="AG29" s="52">
        <v>5.2149970426867455E-2</v>
      </c>
      <c r="AH29" s="52">
        <v>0.13171736095152012</v>
      </c>
      <c r="AI29" s="52">
        <v>0.16403719057682073</v>
      </c>
      <c r="AJ29" s="52">
        <v>0.12751211911761429</v>
      </c>
      <c r="AK29" s="52">
        <v>7.7850814205351879E-2</v>
      </c>
      <c r="AL29" s="52">
        <v>0.1339483157949598</v>
      </c>
      <c r="AM29" s="52">
        <v>5.3564281285560483E-2</v>
      </c>
      <c r="AN29" s="52">
        <v>8.1013414528530628E-2</v>
      </c>
      <c r="AO29" s="52">
        <v>0.10027130650241856</v>
      </c>
      <c r="AP29" s="52">
        <v>0</v>
      </c>
      <c r="AQ29" s="38"/>
      <c r="AR29" s="52">
        <v>1.319903408905608E-2</v>
      </c>
      <c r="AS29" s="52">
        <v>2.5594739661781479E-2</v>
      </c>
      <c r="AT29" s="193"/>
      <c r="AU29" s="54">
        <v>1133750</v>
      </c>
      <c r="AV29" s="54">
        <v>500574.71264367818</v>
      </c>
      <c r="AW29" s="38"/>
      <c r="AX29" s="52">
        <v>1.8803507716484293E-2</v>
      </c>
      <c r="AY29" s="52">
        <v>0.31674783906277537</v>
      </c>
      <c r="AZ29" s="52">
        <v>0.6644486532207402</v>
      </c>
      <c r="BA29" s="38"/>
      <c r="BB29" s="52">
        <v>7.4585067964946265E-3</v>
      </c>
      <c r="BC29" s="52">
        <v>2.5311914650452826E-3</v>
      </c>
      <c r="BD29" s="52">
        <v>8.8138094549443848E-3</v>
      </c>
      <c r="BE29" s="193"/>
      <c r="BF29" s="52">
        <v>3.5559475413369335E-3</v>
      </c>
      <c r="BG29" s="52">
        <v>5.0623829300905651E-3</v>
      </c>
      <c r="BH29" s="52">
        <v>0</v>
      </c>
      <c r="BI29" s="52">
        <v>9.431959550679981E-3</v>
      </c>
      <c r="BJ29" s="52">
        <v>0</v>
      </c>
      <c r="BK29" s="52">
        <v>7.5321769437681574E-4</v>
      </c>
      <c r="BL29" s="193"/>
      <c r="BM29" s="52">
        <v>8.0605917605675696E-3</v>
      </c>
      <c r="BN29" s="52">
        <v>7.5321769437681574E-4</v>
      </c>
      <c r="BO29" s="52">
        <v>3.2844091594220982E-3</v>
      </c>
      <c r="BP29" s="52">
        <v>8.889868853342333E-3</v>
      </c>
      <c r="BQ29" s="52">
        <v>7.653985780011514E-3</v>
      </c>
      <c r="BR29" s="52">
        <v>0</v>
      </c>
      <c r="BS29" s="52">
        <v>0</v>
      </c>
      <c r="BT29" s="52">
        <v>0</v>
      </c>
      <c r="BU29" s="52">
        <v>3.149341560780877E-3</v>
      </c>
      <c r="BV29" s="52">
        <v>0</v>
      </c>
      <c r="BW29" s="52">
        <v>5.2578619136074527E-3</v>
      </c>
      <c r="BX29" s="52">
        <v>4.9273153314493435E-3</v>
      </c>
      <c r="BY29" s="38"/>
      <c r="BZ29" s="52">
        <v>0.12252293251063875</v>
      </c>
      <c r="CA29" s="52">
        <v>0.87747706748936127</v>
      </c>
      <c r="CB29" s="38"/>
      <c r="CC29" s="52">
        <v>0.77680814306253265</v>
      </c>
      <c r="CD29" s="52">
        <v>0.22319185693746738</v>
      </c>
      <c r="CE29" s="193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</row>
    <row r="30" spans="1:148" s="56" customFormat="1" ht="20.25" hidden="1" customHeight="1" x14ac:dyDescent="0.4">
      <c r="A30" s="49" t="s">
        <v>469</v>
      </c>
      <c r="B30" s="38"/>
      <c r="C30" s="140"/>
      <c r="D30" s="140"/>
      <c r="E30" s="140"/>
      <c r="F30" s="164"/>
      <c r="G30" s="38"/>
      <c r="H30" s="50">
        <v>0.14463308421114576</v>
      </c>
      <c r="I30" s="50">
        <v>0.14463308421114576</v>
      </c>
      <c r="J30" s="38"/>
      <c r="K30" s="51">
        <v>6.1047298048075858</v>
      </c>
      <c r="L30" s="38"/>
      <c r="M30" s="52">
        <v>2.1481403058629615E-2</v>
      </c>
      <c r="N30" s="52">
        <v>0.16379304335646211</v>
      </c>
      <c r="O30" s="52">
        <v>9.8964858416585075E-2</v>
      </c>
      <c r="P30" s="52">
        <v>9.9727500013384075E-3</v>
      </c>
      <c r="Q30" s="52">
        <v>1.9945500002676815E-2</v>
      </c>
      <c r="R30" s="52">
        <v>0.25009201149261401</v>
      </c>
      <c r="S30" s="52">
        <v>8.055526146986107E-2</v>
      </c>
      <c r="T30" s="52">
        <v>0</v>
      </c>
      <c r="U30" s="52">
        <v>0.35519517220183289</v>
      </c>
      <c r="V30" s="38"/>
      <c r="W30" s="52">
        <v>0.24434830482632319</v>
      </c>
      <c r="X30" s="52">
        <v>9.8964858416585075E-2</v>
      </c>
      <c r="Y30" s="52">
        <v>1.9945500002676815E-2</v>
      </c>
      <c r="Z30" s="52">
        <v>0.43152670026782369</v>
      </c>
      <c r="AA30" s="52">
        <v>0.20521463648659116</v>
      </c>
      <c r="AB30" s="38"/>
      <c r="AC30" s="52">
        <v>0.42078599873850892</v>
      </c>
      <c r="AD30" s="52">
        <v>0.57921400126149103</v>
      </c>
      <c r="AE30" s="38"/>
      <c r="AF30" s="52">
        <v>0.14422620918659612</v>
      </c>
      <c r="AG30" s="52">
        <v>0.19562586224924097</v>
      </c>
      <c r="AH30" s="52">
        <v>0.33448172067117965</v>
      </c>
      <c r="AI30" s="52">
        <v>0.27579183802393642</v>
      </c>
      <c r="AJ30" s="52">
        <v>0.20444668495861479</v>
      </c>
      <c r="AK30" s="52">
        <v>5.0631701534668436E-2</v>
      </c>
      <c r="AL30" s="52">
        <v>0.26697101531456258</v>
      </c>
      <c r="AM30" s="52">
        <v>0.13923983418592692</v>
      </c>
      <c r="AN30" s="52">
        <v>0.17644831377454054</v>
      </c>
      <c r="AO30" s="52">
        <v>0.12351275765594291</v>
      </c>
      <c r="AP30" s="52">
        <v>0</v>
      </c>
      <c r="AQ30" s="38"/>
      <c r="AR30" s="52">
        <v>4.9863750006692041E-2</v>
      </c>
      <c r="AS30" s="52">
        <v>0.20022826148592199</v>
      </c>
      <c r="AT30" s="193"/>
      <c r="AU30" s="54">
        <v>900000</v>
      </c>
      <c r="AV30" s="54">
        <v>221921.56862745096</v>
      </c>
      <c r="AW30" s="38"/>
      <c r="AX30" s="52">
        <v>9.9727500013384075E-3</v>
      </c>
      <c r="AY30" s="52">
        <v>0.51284991326566121</v>
      </c>
      <c r="AZ30" s="52">
        <v>0.47717733673300033</v>
      </c>
      <c r="BA30" s="38"/>
      <c r="BB30" s="52">
        <v>4.9863750006692038E-3</v>
      </c>
      <c r="BC30" s="52">
        <v>4.9863750006692038E-3</v>
      </c>
      <c r="BD30" s="52">
        <v>0</v>
      </c>
      <c r="BE30" s="193"/>
      <c r="BF30" s="52">
        <v>4.9863750006692038E-3</v>
      </c>
      <c r="BG30" s="52">
        <v>0</v>
      </c>
      <c r="BH30" s="52">
        <v>0</v>
      </c>
      <c r="BI30" s="52">
        <v>0</v>
      </c>
      <c r="BJ30" s="52">
        <v>0</v>
      </c>
      <c r="BK30" s="52">
        <v>4.9863750006692038E-3</v>
      </c>
      <c r="BL30" s="193"/>
      <c r="BM30" s="52">
        <v>4.9863750006692038E-3</v>
      </c>
      <c r="BN30" s="52">
        <v>0</v>
      </c>
      <c r="BO30" s="52">
        <v>0</v>
      </c>
      <c r="BP30" s="52">
        <v>0</v>
      </c>
      <c r="BQ30" s="52">
        <v>4.9863750006692038E-3</v>
      </c>
      <c r="BR30" s="52">
        <v>4.9863750006692038E-3</v>
      </c>
      <c r="BS30" s="52">
        <v>0</v>
      </c>
      <c r="BT30" s="52">
        <v>0</v>
      </c>
      <c r="BU30" s="52">
        <v>0</v>
      </c>
      <c r="BV30" s="52">
        <v>0</v>
      </c>
      <c r="BW30" s="52">
        <v>4.9863750006692038E-3</v>
      </c>
      <c r="BX30" s="52">
        <v>0</v>
      </c>
      <c r="BY30" s="38"/>
      <c r="BZ30" s="52">
        <v>7.7867431121943664E-2</v>
      </c>
      <c r="CA30" s="52">
        <v>0.92213256887805639</v>
      </c>
      <c r="CB30" s="38"/>
      <c r="CC30" s="52">
        <v>0.45147751020167798</v>
      </c>
      <c r="CD30" s="52">
        <v>0.54852248979832208</v>
      </c>
      <c r="CE30" s="193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</row>
    <row r="31" spans="1:148" s="56" customFormat="1" ht="20.25" hidden="1" customHeight="1" x14ac:dyDescent="0.4">
      <c r="A31" s="49" t="s">
        <v>459</v>
      </c>
      <c r="B31" s="38"/>
      <c r="C31" s="140"/>
      <c r="D31" s="140"/>
      <c r="E31" s="140"/>
      <c r="F31" s="164"/>
      <c r="G31" s="38"/>
      <c r="H31" s="50">
        <v>0.18075089742835285</v>
      </c>
      <c r="I31" s="50">
        <v>0.18075089742835285</v>
      </c>
      <c r="J31" s="38"/>
      <c r="K31" s="51">
        <v>4.8265291601136102</v>
      </c>
      <c r="L31" s="38"/>
      <c r="M31" s="52">
        <v>0</v>
      </c>
      <c r="N31" s="52">
        <v>5.3413726709125399E-2</v>
      </c>
      <c r="O31" s="52">
        <v>9.7778672307750947E-2</v>
      </c>
      <c r="P31" s="52">
        <v>8.3003719251822483E-2</v>
      </c>
      <c r="Q31" s="52">
        <v>2.1255561886157685E-2</v>
      </c>
      <c r="R31" s="52">
        <v>0.55742001936238406</v>
      </c>
      <c r="S31" s="52">
        <v>0.100963918959249</v>
      </c>
      <c r="T31" s="52">
        <v>5.3138904715394212E-3</v>
      </c>
      <c r="U31" s="52">
        <v>8.0850491051971035E-2</v>
      </c>
      <c r="V31" s="38"/>
      <c r="W31" s="52">
        <v>0.15437764566837442</v>
      </c>
      <c r="X31" s="52">
        <v>9.7778672307750947E-2</v>
      </c>
      <c r="Y31" s="52">
        <v>2.1255561886157685E-2</v>
      </c>
      <c r="Z31" s="52">
        <v>2.4550924064888853E-2</v>
      </c>
      <c r="AA31" s="52">
        <v>0.70203719607282811</v>
      </c>
      <c r="AB31" s="38"/>
      <c r="AC31" s="52">
        <v>0.34639713173792414</v>
      </c>
      <c r="AD31" s="52">
        <v>0.65360286826207581</v>
      </c>
      <c r="AE31" s="38"/>
      <c r="AF31" s="52">
        <v>2.5270850804590288E-2</v>
      </c>
      <c r="AG31" s="52">
        <v>0.11023619510042722</v>
      </c>
      <c r="AH31" s="52">
        <v>0.20505361343292938</v>
      </c>
      <c r="AI31" s="52">
        <v>0.18517410396718975</v>
      </c>
      <c r="AJ31" s="52">
        <v>9.2890686803270769E-2</v>
      </c>
      <c r="AK31" s="52">
        <v>3.4780769430344131E-2</v>
      </c>
      <c r="AL31" s="52">
        <v>0.15645680801054024</v>
      </c>
      <c r="AM31" s="52">
        <v>4.7839672858375822E-2</v>
      </c>
      <c r="AN31" s="52">
        <v>5.8320599274261239E-2</v>
      </c>
      <c r="AO31" s="52">
        <v>9.6611953949061163E-2</v>
      </c>
      <c r="AP31" s="52">
        <v>0</v>
      </c>
      <c r="AQ31" s="38"/>
      <c r="AR31" s="52">
        <v>0.22998581486964731</v>
      </c>
      <c r="AS31" s="52">
        <v>0.32743420449273669</v>
      </c>
      <c r="AT31" s="193"/>
      <c r="AU31" s="54">
        <v>746988.63636363635</v>
      </c>
      <c r="AV31" s="54">
        <v>349463.83627946128</v>
      </c>
      <c r="AW31" s="38"/>
      <c r="AX31" s="52">
        <v>0.13461267186084444</v>
      </c>
      <c r="AY31" s="52">
        <v>0.4611485865815288</v>
      </c>
      <c r="AZ31" s="52">
        <v>0.40423874155762674</v>
      </c>
      <c r="BA31" s="38"/>
      <c r="BB31" s="52">
        <v>0.10828302694868205</v>
      </c>
      <c r="BC31" s="52">
        <v>2.6329644912162404E-2</v>
      </c>
      <c r="BD31" s="52">
        <v>0</v>
      </c>
      <c r="BE31" s="193"/>
      <c r="BF31" s="52">
        <v>2.8853720315456528E-2</v>
      </c>
      <c r="BG31" s="52">
        <v>1.0627780943078844E-2</v>
      </c>
      <c r="BH31" s="52">
        <v>1.369664645118995E-2</v>
      </c>
      <c r="BI31" s="52">
        <v>1.2275462032444426E-2</v>
      </c>
      <c r="BJ31" s="52">
        <v>2.9638317865808214E-2</v>
      </c>
      <c r="BK31" s="52">
        <v>3.9520744252866474E-2</v>
      </c>
      <c r="BL31" s="193"/>
      <c r="BM31" s="52">
        <v>1.1421339788797108E-3</v>
      </c>
      <c r="BN31" s="52">
        <v>1.0627780943078844E-2</v>
      </c>
      <c r="BO31" s="52">
        <v>5.097236574062812E-2</v>
      </c>
      <c r="BP31" s="52">
        <v>0.13461267186084444</v>
      </c>
      <c r="BQ31" s="52">
        <v>4.5619232274757587E-2</v>
      </c>
      <c r="BR31" s="52">
        <v>1.5941671414618264E-2</v>
      </c>
      <c r="BS31" s="52">
        <v>3.916320782433845E-2</v>
      </c>
      <c r="BT31" s="52">
        <v>3.0688655081111066E-3</v>
      </c>
      <c r="BU31" s="52">
        <v>1.1421339788797108E-3</v>
      </c>
      <c r="BV31" s="52">
        <v>5.313890471539422E-3</v>
      </c>
      <c r="BW31" s="52">
        <v>3.384931735279903E-2</v>
      </c>
      <c r="BX31" s="52">
        <v>6.5771903176366664E-2</v>
      </c>
      <c r="BY31" s="38"/>
      <c r="BZ31" s="52">
        <v>8.8954196591755755E-2</v>
      </c>
      <c r="CA31" s="52">
        <v>0.91104580340824415</v>
      </c>
      <c r="CB31" s="38"/>
      <c r="CC31" s="52">
        <v>0.14132482292918105</v>
      </c>
      <c r="CD31" s="52">
        <v>0.85867517707081897</v>
      </c>
      <c r="CE31" s="193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</row>
    <row r="32" spans="1:148" s="56" customFormat="1" ht="20.25" hidden="1" customHeight="1" x14ac:dyDescent="0.4">
      <c r="A32" s="49" t="s">
        <v>470</v>
      </c>
      <c r="B32" s="38"/>
      <c r="C32" s="140"/>
      <c r="D32" s="140"/>
      <c r="E32" s="140"/>
      <c r="F32" s="164"/>
      <c r="G32" s="38"/>
      <c r="H32" s="50">
        <v>0.11795298063908669</v>
      </c>
      <c r="I32" s="50">
        <v>0.11795298063908669</v>
      </c>
      <c r="J32" s="38"/>
      <c r="K32" s="51">
        <v>6.1047020923049002</v>
      </c>
      <c r="L32" s="38"/>
      <c r="M32" s="52">
        <v>7.9299263730126489E-3</v>
      </c>
      <c r="N32" s="52">
        <v>1.3740842444786438E-2</v>
      </c>
      <c r="O32" s="52">
        <v>1.3808934064106097E-2</v>
      </c>
      <c r="P32" s="52">
        <v>2.7062226995839961E-2</v>
      </c>
      <c r="Q32" s="52">
        <v>0</v>
      </c>
      <c r="R32" s="52">
        <v>0.92459956249404684</v>
      </c>
      <c r="S32" s="52">
        <v>3.5006756054464195E-3</v>
      </c>
      <c r="T32" s="52">
        <v>6.432836771712417E-3</v>
      </c>
      <c r="U32" s="52">
        <v>2.9249952510492488E-3</v>
      </c>
      <c r="V32" s="38"/>
      <c r="W32" s="52">
        <v>1.7241518050232857E-2</v>
      </c>
      <c r="X32" s="52">
        <v>1.3808934064106097E-2</v>
      </c>
      <c r="Y32" s="52">
        <v>0</v>
      </c>
      <c r="Z32" s="52">
        <v>6.2473653720324041E-2</v>
      </c>
      <c r="AA32" s="52">
        <v>0.90647589416533703</v>
      </c>
      <c r="AB32" s="38"/>
      <c r="AC32" s="52">
        <v>0.26127403257614945</v>
      </c>
      <c r="AD32" s="52">
        <v>0.73872596742385055</v>
      </c>
      <c r="AE32" s="38"/>
      <c r="AF32" s="52">
        <v>0.13661091809933124</v>
      </c>
      <c r="AG32" s="52">
        <v>9.1967997783451383E-2</v>
      </c>
      <c r="AH32" s="52">
        <v>0.14385236003245508</v>
      </c>
      <c r="AI32" s="52">
        <v>0.11051751452850958</v>
      </c>
      <c r="AJ32" s="52">
        <v>0.13000700750780614</v>
      </c>
      <c r="AK32" s="52">
        <v>4.1215424899890725E-2</v>
      </c>
      <c r="AL32" s="52">
        <v>0.10259305684557439</v>
      </c>
      <c r="AM32" s="52">
        <v>3.1427384097183514E-2</v>
      </c>
      <c r="AN32" s="52">
        <v>2.5737640777035047E-2</v>
      </c>
      <c r="AO32" s="52">
        <v>4.7038604503062867E-2</v>
      </c>
      <c r="AP32" s="52">
        <v>6.4328367717124161E-3</v>
      </c>
      <c r="AQ32" s="38"/>
      <c r="AR32" s="52">
        <v>0.68278201825550822</v>
      </c>
      <c r="AS32" s="52">
        <v>0.24181754423853855</v>
      </c>
      <c r="AT32" s="193"/>
      <c r="AU32" s="54">
        <v>525000</v>
      </c>
      <c r="AV32" s="54">
        <v>281537.4944220662</v>
      </c>
      <c r="AW32" s="38"/>
      <c r="AX32" s="52">
        <v>9.9615300066187767E-2</v>
      </c>
      <c r="AY32" s="52">
        <v>0.62331149146657394</v>
      </c>
      <c r="AZ32" s="52">
        <v>0.27707320846723826</v>
      </c>
      <c r="BA32" s="38"/>
      <c r="BB32" s="52">
        <v>4.0010637676885452E-2</v>
      </c>
      <c r="BC32" s="52">
        <v>4.039093724391566E-2</v>
      </c>
      <c r="BD32" s="52">
        <v>1.9213725145386652E-2</v>
      </c>
      <c r="BE32" s="193"/>
      <c r="BF32" s="52">
        <v>1.911099199883665E-2</v>
      </c>
      <c r="BG32" s="52">
        <v>1.5591695664153388E-2</v>
      </c>
      <c r="BH32" s="52">
        <v>8.7516890136160488E-4</v>
      </c>
      <c r="BI32" s="52">
        <v>1.4048503179214333E-3</v>
      </c>
      <c r="BJ32" s="52">
        <v>1.3544504692240823E-2</v>
      </c>
      <c r="BK32" s="52">
        <v>4.9088088491673863E-2</v>
      </c>
      <c r="BL32" s="193"/>
      <c r="BM32" s="52">
        <v>1.2323405970669721E-2</v>
      </c>
      <c r="BN32" s="52">
        <v>1.4210055645372631E-2</v>
      </c>
      <c r="BO32" s="52">
        <v>6.3737752353829336E-2</v>
      </c>
      <c r="BP32" s="52">
        <v>9.747901013415311E-2</v>
      </c>
      <c r="BQ32" s="52">
        <v>1.1785010737005124E-2</v>
      </c>
      <c r="BR32" s="52">
        <v>1.3179212020413019E-2</v>
      </c>
      <c r="BS32" s="52">
        <v>1.9941936948800962E-2</v>
      </c>
      <c r="BT32" s="52">
        <v>4.0860562583581008E-3</v>
      </c>
      <c r="BU32" s="52">
        <v>9.2581894432370339E-3</v>
      </c>
      <c r="BV32" s="52">
        <v>3.1900531144578304E-3</v>
      </c>
      <c r="BW32" s="52">
        <v>4.9455731240379552E-3</v>
      </c>
      <c r="BX32" s="52">
        <v>7.4508623272325396E-3</v>
      </c>
      <c r="BY32" s="38"/>
      <c r="BZ32" s="52">
        <v>8.2262394928531601E-2</v>
      </c>
      <c r="CA32" s="52">
        <v>0.9177376050714684</v>
      </c>
      <c r="CB32" s="38"/>
      <c r="CC32" s="52">
        <v>0.20689840424243924</v>
      </c>
      <c r="CD32" s="52">
        <v>0.79310159575756078</v>
      </c>
      <c r="CE32" s="193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</row>
    <row r="33" spans="1:148" s="56" customFormat="1" ht="20.25" hidden="1" customHeight="1" x14ac:dyDescent="0.4">
      <c r="A33" s="49" t="s">
        <v>471</v>
      </c>
      <c r="B33" s="38"/>
      <c r="C33" s="140"/>
      <c r="D33" s="140"/>
      <c r="E33" s="140"/>
      <c r="F33" s="164"/>
      <c r="G33" s="38"/>
      <c r="H33" s="50">
        <v>5.2999764608956626E-2</v>
      </c>
      <c r="I33" s="50">
        <v>5.2999764608956626E-2</v>
      </c>
      <c r="J33" s="38"/>
      <c r="K33" s="51">
        <v>6.2652427042623913</v>
      </c>
      <c r="L33" s="38"/>
      <c r="M33" s="52">
        <v>1.7599288107341723E-2</v>
      </c>
      <c r="N33" s="52">
        <v>8.1004353037663242E-3</v>
      </c>
      <c r="O33" s="52">
        <v>0.28710976229293189</v>
      </c>
      <c r="P33" s="52">
        <v>0</v>
      </c>
      <c r="Q33" s="52">
        <v>6.7745352277292815E-3</v>
      </c>
      <c r="R33" s="52">
        <v>0.44890091609694227</v>
      </c>
      <c r="S33" s="52">
        <v>8.1004353037663242E-3</v>
      </c>
      <c r="T33" s="52">
        <v>4.0502176518831621E-3</v>
      </c>
      <c r="U33" s="52">
        <v>0.21936441001563906</v>
      </c>
      <c r="V33" s="38"/>
      <c r="W33" s="52">
        <v>1.6200870607532648E-2</v>
      </c>
      <c r="X33" s="52">
        <v>0.28710976229293189</v>
      </c>
      <c r="Y33" s="52">
        <v>6.7745352277292815E-3</v>
      </c>
      <c r="Z33" s="52">
        <v>0.21398829228771885</v>
      </c>
      <c r="AA33" s="52">
        <v>0.47592653958408732</v>
      </c>
      <c r="AB33" s="38"/>
      <c r="AC33" s="52">
        <v>0.63085005428845597</v>
      </c>
      <c r="AD33" s="52">
        <v>0.36914994571154403</v>
      </c>
      <c r="AE33" s="38"/>
      <c r="AF33" s="52">
        <v>0.3505873446470254</v>
      </c>
      <c r="AG33" s="52">
        <v>0.22348714509129425</v>
      </c>
      <c r="AH33" s="52">
        <v>0.21266239221168179</v>
      </c>
      <c r="AI33" s="52">
        <v>0.43858378518373409</v>
      </c>
      <c r="AJ33" s="52">
        <v>0.21258987478790978</v>
      </c>
      <c r="AK33" s="52">
        <v>5.2797864322025177E-2</v>
      </c>
      <c r="AL33" s="52">
        <v>0.32893783888780054</v>
      </c>
      <c r="AM33" s="52">
        <v>5.9572399549754455E-2</v>
      </c>
      <c r="AN33" s="52">
        <v>0.18276741630114651</v>
      </c>
      <c r="AO33" s="52">
        <v>0.35338417964664354</v>
      </c>
      <c r="AP33" s="52">
        <v>6.7745352277292815E-3</v>
      </c>
      <c r="AQ33" s="38"/>
      <c r="AR33" s="52">
        <v>4.8747646670142003E-2</v>
      </c>
      <c r="AS33" s="52">
        <v>0.40015326942680024</v>
      </c>
      <c r="AT33" s="193"/>
      <c r="AU33" s="54">
        <v>0</v>
      </c>
      <c r="AV33" s="54">
        <v>268710.9375</v>
      </c>
      <c r="AW33" s="38"/>
      <c r="AX33" s="52">
        <v>5.2797864322025177E-2</v>
      </c>
      <c r="AY33" s="52">
        <v>0.74425614854118449</v>
      </c>
      <c r="AZ33" s="52">
        <v>0.2029459871367903</v>
      </c>
      <c r="BA33" s="38"/>
      <c r="BB33" s="52">
        <v>1.3549070455458563E-2</v>
      </c>
      <c r="BC33" s="52">
        <v>2.8424040986954169E-2</v>
      </c>
      <c r="BD33" s="52">
        <v>1.0824752879612444E-2</v>
      </c>
      <c r="BE33" s="193"/>
      <c r="BF33" s="52">
        <v>6.7745352277292815E-3</v>
      </c>
      <c r="BG33" s="52">
        <v>1.0824752879612444E-2</v>
      </c>
      <c r="BH33" s="52">
        <v>0</v>
      </c>
      <c r="BI33" s="52">
        <v>1.0824752879612444E-2</v>
      </c>
      <c r="BJ33" s="52">
        <v>0</v>
      </c>
      <c r="BK33" s="52">
        <v>2.4373823335071008E-2</v>
      </c>
      <c r="BL33" s="193"/>
      <c r="BM33" s="52">
        <v>1.0824752879612444E-2</v>
      </c>
      <c r="BN33" s="52">
        <v>1.3549070455458563E-2</v>
      </c>
      <c r="BO33" s="52">
        <v>0</v>
      </c>
      <c r="BP33" s="52">
        <v>1.2150652955649486E-2</v>
      </c>
      <c r="BQ33" s="52">
        <v>0</v>
      </c>
      <c r="BR33" s="52">
        <v>0</v>
      </c>
      <c r="BS33" s="52">
        <v>0</v>
      </c>
      <c r="BT33" s="52">
        <v>0</v>
      </c>
      <c r="BU33" s="52">
        <v>4.0502176518831621E-3</v>
      </c>
      <c r="BV33" s="52">
        <v>0</v>
      </c>
      <c r="BW33" s="52">
        <v>1.3549070455458563E-2</v>
      </c>
      <c r="BX33" s="52">
        <v>2.1649505759224887E-2</v>
      </c>
      <c r="BY33" s="38"/>
      <c r="BZ33" s="52">
        <v>0.10832004621989647</v>
      </c>
      <c r="CA33" s="52">
        <v>0.89167995378010356</v>
      </c>
      <c r="CB33" s="38"/>
      <c r="CC33" s="52">
        <v>0.22201621016771314</v>
      </c>
      <c r="CD33" s="52">
        <v>0.77798378983228689</v>
      </c>
      <c r="CE33" s="193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</row>
    <row r="34" spans="1:148" s="57" customFormat="1" ht="7.5" customHeight="1" x14ac:dyDescent="0.4">
      <c r="A34" s="17"/>
      <c r="C34" s="137"/>
      <c r="D34" s="137"/>
      <c r="E34" s="137"/>
      <c r="F34" s="165"/>
      <c r="H34" s="58"/>
      <c r="I34" s="58"/>
      <c r="AT34" s="196"/>
      <c r="BE34" s="196"/>
      <c r="BL34" s="196"/>
      <c r="CE34" s="196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</row>
    <row r="35" spans="1:148" s="64" customFormat="1" ht="20.25" customHeight="1" x14ac:dyDescent="0.4">
      <c r="A35" s="59" t="s">
        <v>480</v>
      </c>
      <c r="B35" s="38"/>
      <c r="C35" s="141"/>
      <c r="D35" s="141"/>
      <c r="E35" s="141">
        <f>SUM(E4:E10)</f>
        <v>84813</v>
      </c>
      <c r="F35" s="163">
        <f>SUM(F4:F10)</f>
        <v>500744.22527130082</v>
      </c>
      <c r="G35" s="38"/>
      <c r="H35" s="60">
        <f>E35/E$39</f>
        <v>0.63031280423909575</v>
      </c>
      <c r="I35" s="60">
        <f>F35/F$39</f>
        <v>0.65089360849584466</v>
      </c>
      <c r="J35" s="38"/>
      <c r="K35" s="61">
        <f>SUM(K4*$C4,K5*$C5,K6*$C6,K7*$C7,K9*$C9,K10*$C10)</f>
        <v>5.904097547207396</v>
      </c>
      <c r="L35" s="38"/>
      <c r="M35" s="62">
        <f>SUM(M4*$H4,M5*$H5,M6*$H6,M7*$H7,M9*$H9,M10*$H10)</f>
        <v>4.7752227680528475E-2</v>
      </c>
      <c r="N35" s="62">
        <f t="shared" ref="N35:U35" si="4">SUM(N4*$H4,N5*$H5,N6*$H6,N7*$H7,N9*$H9,N10*$H10)</f>
        <v>9.7361898136032632E-2</v>
      </c>
      <c r="O35" s="62">
        <f t="shared" si="4"/>
        <v>2.2114682416991653E-2</v>
      </c>
      <c r="P35" s="62">
        <f t="shared" si="4"/>
        <v>2.0604488249814621E-2</v>
      </c>
      <c r="Q35" s="62">
        <f t="shared" si="4"/>
        <v>5.0669408563253353E-2</v>
      </c>
      <c r="R35" s="62">
        <f t="shared" si="4"/>
        <v>8.7549262403378514E-2</v>
      </c>
      <c r="S35" s="62">
        <f t="shared" si="4"/>
        <v>0.39736775331063678</v>
      </c>
      <c r="T35" s="62">
        <f t="shared" si="4"/>
        <v>0</v>
      </c>
      <c r="U35" s="62">
        <f t="shared" si="4"/>
        <v>0.27443610126350326</v>
      </c>
      <c r="V35" s="38"/>
      <c r="W35" s="62">
        <f t="shared" ref="W35:AA35" si="5">SUM(W4*$H4,W5*$H5,W6*$H6,W7*$H7,W9*$H9,W10*$H10)</f>
        <v>0.49687382942253006</v>
      </c>
      <c r="X35" s="62">
        <f t="shared" si="5"/>
        <v>2.2114682416991653E-2</v>
      </c>
      <c r="Y35" s="62">
        <f t="shared" si="5"/>
        <v>5.0669408563253353E-2</v>
      </c>
      <c r="Z35" s="62">
        <f t="shared" si="5"/>
        <v>0.23608934791887751</v>
      </c>
      <c r="AA35" s="62">
        <f t="shared" si="5"/>
        <v>0.19425273167834745</v>
      </c>
      <c r="AB35" s="38"/>
      <c r="AC35" s="62">
        <f t="shared" ref="AC35:AD35" si="6">SUM(AC4*$H4,AC5*$H5,AC6*$H6,AC7*$H7,AC9*$H9,AC10*$H10)</f>
        <v>0.25908796422913372</v>
      </c>
      <c r="AD35" s="62">
        <f t="shared" si="6"/>
        <v>0.74091203577086628</v>
      </c>
      <c r="AE35" s="38"/>
      <c r="AF35" s="62">
        <f t="shared" ref="AF35:AP35" si="7">SUM(AF4*$H4,AF5*$H5,AF6*$H6,AF7*$H7,AF9*$H9,AF10*$H10)</f>
        <v>5.194063334459316E-2</v>
      </c>
      <c r="AG35" s="62">
        <f t="shared" si="7"/>
        <v>7.7155690279573641E-2</v>
      </c>
      <c r="AH35" s="62">
        <f t="shared" si="7"/>
        <v>0.16050683063775892</v>
      </c>
      <c r="AI35" s="62">
        <f t="shared" si="7"/>
        <v>0.18380387663216566</v>
      </c>
      <c r="AJ35" s="62">
        <f t="shared" si="7"/>
        <v>0.14132694704932883</v>
      </c>
      <c r="AK35" s="62">
        <f t="shared" si="7"/>
        <v>6.736743463874581E-2</v>
      </c>
      <c r="AL35" s="62">
        <f t="shared" si="7"/>
        <v>0.15844155065717164</v>
      </c>
      <c r="AM35" s="62">
        <f t="shared" si="7"/>
        <v>6.5437043613244691E-2</v>
      </c>
      <c r="AN35" s="62">
        <f t="shared" si="7"/>
        <v>9.3437818356565089E-2</v>
      </c>
      <c r="AO35" s="62">
        <f t="shared" si="7"/>
        <v>0.10975290343210339</v>
      </c>
      <c r="AP35" s="62">
        <f t="shared" si="7"/>
        <v>0</v>
      </c>
      <c r="AQ35" s="38"/>
      <c r="AR35" s="62">
        <f t="shared" ref="AR35:AS35" si="8">SUM(AR4*$H4,AR5*$H5,AR6*$H6,AR7*$H7,AR9*$H9,AR10*$H10)</f>
        <v>2.7927248959102008E-2</v>
      </c>
      <c r="AS35" s="62">
        <f t="shared" si="8"/>
        <v>5.962201344427652E-2</v>
      </c>
      <c r="AT35" s="193"/>
      <c r="AU35" s="172">
        <f t="shared" ref="AU35:AV35" si="9">SUM(AU4*$H4,AU5*$H5,AU6*$H6,AU7*$H7,AU9*$H9,AU10*$H10)</f>
        <v>534638.08614245453</v>
      </c>
      <c r="AV35" s="172">
        <f t="shared" si="9"/>
        <v>364627.90073092998</v>
      </c>
      <c r="AW35" s="38"/>
      <c r="AX35" s="62">
        <f t="shared" ref="AX35:AZ35" si="10">SUM(AX4*$H4,AX5*$H5,AX6*$H6,AX7*$H7,AX9*$H9,AX10*$H10)</f>
        <v>2.0845630583194125E-2</v>
      </c>
      <c r="AY35" s="62">
        <f t="shared" si="10"/>
        <v>0.35133088327407436</v>
      </c>
      <c r="AZ35" s="62">
        <f t="shared" si="10"/>
        <v>0.62782348614273131</v>
      </c>
      <c r="BA35" s="38"/>
      <c r="BB35" s="62">
        <f t="shared" ref="BB35:BD35" si="11">SUM(BB4*$H4,BB5*$H5,BB6*$H6,BB7*$H7,BB9*$H9,BB10*$H10)</f>
        <v>8.4477907314012418E-3</v>
      </c>
      <c r="BC35" s="62">
        <f t="shared" si="11"/>
        <v>4.0288195182426679E-3</v>
      </c>
      <c r="BD35" s="62">
        <f t="shared" si="11"/>
        <v>8.3690203335502148E-3</v>
      </c>
      <c r="BE35" s="193"/>
      <c r="BF35" s="62">
        <f t="shared" ref="BF35:BK35" si="12">SUM(BF4*$H4,BF5*$H5,BF6*$H6,BF7*$H7,BF9*$H9,BF10*$H10)</f>
        <v>5.6884386987149779E-3</v>
      </c>
      <c r="BG35" s="62">
        <f t="shared" si="12"/>
        <v>5.7799345882471988E-3</v>
      </c>
      <c r="BH35" s="62">
        <f t="shared" si="12"/>
        <v>0</v>
      </c>
      <c r="BI35" s="62">
        <f t="shared" si="12"/>
        <v>7.6232310152872344E-3</v>
      </c>
      <c r="BJ35" s="62">
        <f t="shared" si="12"/>
        <v>0</v>
      </c>
      <c r="BK35" s="62">
        <f t="shared" si="12"/>
        <v>1.7540262809447129E-3</v>
      </c>
      <c r="BL35" s="193"/>
      <c r="BM35" s="62">
        <f t="shared" ref="BM35:BX35" si="13">SUM(BM4*$H4,BM5*$H5,BM6*$H6,BM7*$H7,BM9*$H9,BM10*$H10)</f>
        <v>8.8926985008436384E-3</v>
      </c>
      <c r="BN35" s="62">
        <f t="shared" si="13"/>
        <v>6.1517405682564457E-4</v>
      </c>
      <c r="BO35" s="62">
        <f t="shared" si="13"/>
        <v>3.5051413509492443E-3</v>
      </c>
      <c r="BP35" s="62">
        <f t="shared" si="13"/>
        <v>1.1373966186489774E-2</v>
      </c>
      <c r="BQ35" s="62">
        <f t="shared" si="13"/>
        <v>6.4872900021083479E-3</v>
      </c>
      <c r="BR35" s="62">
        <f t="shared" si="13"/>
        <v>1.1388522241190682E-3</v>
      </c>
      <c r="BS35" s="62">
        <f t="shared" si="13"/>
        <v>0</v>
      </c>
      <c r="BT35" s="62">
        <f t="shared" si="13"/>
        <v>0</v>
      </c>
      <c r="BU35" s="62">
        <f t="shared" si="13"/>
        <v>2.1441779758606186E-3</v>
      </c>
      <c r="BV35" s="62">
        <f t="shared" si="13"/>
        <v>0</v>
      </c>
      <c r="BW35" s="62">
        <f t="shared" si="13"/>
        <v>4.9582860830733738E-3</v>
      </c>
      <c r="BX35" s="62">
        <f t="shared" si="13"/>
        <v>4.4189712131585731E-3</v>
      </c>
      <c r="BY35" s="38"/>
      <c r="BZ35" s="62">
        <f t="shared" ref="BZ35:CA35" si="14">SUM(BZ4*$H4,BZ5*$H5,BZ6*$H6,BZ7*$H7,BZ9*$H9,BZ10*$H10)</f>
        <v>0.11910238793918497</v>
      </c>
      <c r="CA35" s="62">
        <f t="shared" si="14"/>
        <v>0.88089761206081496</v>
      </c>
      <c r="CB35" s="38"/>
      <c r="CC35" s="62">
        <f t="shared" ref="CC35:CD35" si="15">SUM(CC4*$H4,CC5*$H5,CC6*$H6,CC7*$H7,CC9*$H9,CC10*$H10)</f>
        <v>0.70756538564812888</v>
      </c>
      <c r="CD35" s="62">
        <f t="shared" si="15"/>
        <v>0.29243461435187101</v>
      </c>
      <c r="CE35" s="193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</row>
    <row r="36" spans="1:148" s="64" customFormat="1" ht="20.25" customHeight="1" x14ac:dyDescent="0.4">
      <c r="A36" s="59" t="s">
        <v>459</v>
      </c>
      <c r="B36" s="38"/>
      <c r="C36" s="141"/>
      <c r="D36" s="141"/>
      <c r="E36" s="141">
        <f>SUM(E12:E15)</f>
        <v>27047</v>
      </c>
      <c r="F36" s="163">
        <f>SUM(F12:F15)</f>
        <v>128942.39791695947</v>
      </c>
      <c r="G36" s="38"/>
      <c r="H36" s="60">
        <f t="shared" ref="H36:I37" si="16">E36/E$39</f>
        <v>0.20100775136187637</v>
      </c>
      <c r="I36" s="60">
        <f t="shared" si="16"/>
        <v>0.16760609195803539</v>
      </c>
      <c r="J36" s="38"/>
      <c r="K36" s="61">
        <f>SUM(K12*$C12,K13*$C13,K14*$C14,K15*$C15)</f>
        <v>4.7673456544888335</v>
      </c>
      <c r="L36" s="38"/>
      <c r="M36" s="62">
        <f>SUM(M12*$H12,M13*$H13,M14*$H14,M15*$H15)</f>
        <v>0</v>
      </c>
      <c r="N36" s="62">
        <f t="shared" ref="N36:U36" si="17">SUM(N12*$H12,N13*$H13,N14*$H14,N15*$H15)</f>
        <v>5.8859697206236503E-2</v>
      </c>
      <c r="O36" s="62">
        <f t="shared" si="17"/>
        <v>0.10565961188621367</v>
      </c>
      <c r="P36" s="62">
        <f t="shared" si="17"/>
        <v>9.0384126623622413E-2</v>
      </c>
      <c r="Q36" s="62">
        <f t="shared" si="17"/>
        <v>2.4756288436178997E-2</v>
      </c>
      <c r="R36" s="62">
        <f t="shared" si="17"/>
        <v>0.50280042287973692</v>
      </c>
      <c r="S36" s="62">
        <f t="shared" si="17"/>
        <v>0.11759237007185024</v>
      </c>
      <c r="T36" s="62">
        <f t="shared" si="17"/>
        <v>6.1890721090447492E-3</v>
      </c>
      <c r="U36" s="62">
        <f t="shared" si="17"/>
        <v>9.3758410787116497E-2</v>
      </c>
      <c r="V36" s="38"/>
      <c r="W36" s="62">
        <f t="shared" ref="W36:AA36" si="18">SUM(W12*$H12,W13*$H13,W14*$H14,W15*$H15)</f>
        <v>0.17645206727808674</v>
      </c>
      <c r="X36" s="62">
        <f t="shared" si="18"/>
        <v>0.10565961188621367</v>
      </c>
      <c r="Y36" s="62">
        <f t="shared" si="18"/>
        <v>2.4756288436178997E-2</v>
      </c>
      <c r="Z36" s="62">
        <f t="shared" si="18"/>
        <v>2.2304333424130178E-2</v>
      </c>
      <c r="AA36" s="62">
        <f t="shared" si="18"/>
        <v>0.67082769897539041</v>
      </c>
      <c r="AB36" s="38"/>
      <c r="AC36" s="62">
        <f t="shared" ref="AC36:AD36" si="19">SUM(AC12*$H12,AC13*$H13,AC14*$H14,AC15*$H15)</f>
        <v>0.35353501463042369</v>
      </c>
      <c r="AD36" s="62">
        <f t="shared" si="19"/>
        <v>0.64646498536957631</v>
      </c>
      <c r="AE36" s="38"/>
      <c r="AF36" s="62">
        <f t="shared" ref="AF36:AP36" si="20">SUM(AF12*$H12,AF13*$H13,AF14*$H14,AF15*$H15)</f>
        <v>1.9904855993954806E-2</v>
      </c>
      <c r="AG36" s="62">
        <f t="shared" si="20"/>
        <v>9.6612028086449073E-2</v>
      </c>
      <c r="AH36" s="62">
        <f t="shared" si="20"/>
        <v>0.2006229284184643</v>
      </c>
      <c r="AI36" s="62">
        <f t="shared" si="20"/>
        <v>0.19336819171950215</v>
      </c>
      <c r="AJ36" s="62">
        <f t="shared" si="20"/>
        <v>0.10214518780544422</v>
      </c>
      <c r="AK36" s="62">
        <f t="shared" si="20"/>
        <v>3.7970114423507173E-2</v>
      </c>
      <c r="AL36" s="62">
        <f t="shared" si="20"/>
        <v>0.17020961882510985</v>
      </c>
      <c r="AM36" s="62">
        <f t="shared" si="20"/>
        <v>5.1775874940167041E-2</v>
      </c>
      <c r="AN36" s="62">
        <f t="shared" si="20"/>
        <v>6.4571061162576673E-2</v>
      </c>
      <c r="AO36" s="62">
        <f t="shared" si="20"/>
        <v>0.1023678808216707</v>
      </c>
      <c r="AP36" s="62">
        <f t="shared" si="20"/>
        <v>0</v>
      </c>
      <c r="AQ36" s="38"/>
      <c r="AR36" s="62">
        <f t="shared" ref="AR36:AS36" si="21">SUM(AR12*$H12,AR13*$H13,AR14*$H14,AR15*$H15)</f>
        <v>0.22274577851167035</v>
      </c>
      <c r="AS36" s="62">
        <f t="shared" si="21"/>
        <v>0.2800546443680666</v>
      </c>
      <c r="AT36" s="193"/>
      <c r="AU36" s="172">
        <f t="shared" ref="AU36:AV36" si="22">SUM(AU12*$H12,AU13*$H13,AU14*$H14,AU15*$H15)</f>
        <v>636927.00753234269</v>
      </c>
      <c r="AV36" s="172">
        <f t="shared" si="22"/>
        <v>500376.84496148926</v>
      </c>
      <c r="AW36" s="38"/>
      <c r="AX36" s="62">
        <f t="shared" ref="AX36:AZ36" si="23">SUM(AX12*$H12,AX13*$H13,AX14*$H14,AX15*$H15)</f>
        <v>0.14883170883568042</v>
      </c>
      <c r="AY36" s="62">
        <f t="shared" si="23"/>
        <v>0.45083842259240675</v>
      </c>
      <c r="AZ36" s="62">
        <f t="shared" si="23"/>
        <v>0.40032986857191283</v>
      </c>
      <c r="BA36" s="38"/>
      <c r="BB36" s="62">
        <f t="shared" ref="BB36:BD36" si="24">SUM(BB12*$H12,BB13*$H13,BB14*$H14,BB15*$H15)</f>
        <v>0.12253441045119007</v>
      </c>
      <c r="BC36" s="62">
        <f t="shared" si="24"/>
        <v>2.6297298384490353E-2</v>
      </c>
      <c r="BD36" s="62">
        <f t="shared" si="24"/>
        <v>0</v>
      </c>
      <c r="BE36" s="193"/>
      <c r="BF36" s="62">
        <f t="shared" ref="BF36:BK36" si="25">SUM(BF12*$H12,BF13*$H13,BF14*$H14,BF15*$H15)</f>
        <v>3.2790018848114257E-2</v>
      </c>
      <c r="BG36" s="62">
        <f t="shared" si="25"/>
        <v>1.23781442180895E-2</v>
      </c>
      <c r="BH36" s="62">
        <f t="shared" si="25"/>
        <v>1.5166185896105772E-2</v>
      </c>
      <c r="BI36" s="62">
        <f t="shared" si="25"/>
        <v>1.1152166712065089E-2</v>
      </c>
      <c r="BJ36" s="62">
        <f t="shared" si="25"/>
        <v>3.3733402223240019E-2</v>
      </c>
      <c r="BK36" s="62">
        <f t="shared" si="25"/>
        <v>4.3611790938065782E-2</v>
      </c>
      <c r="BL36" s="193"/>
      <c r="BM36" s="62">
        <f t="shared" ref="BM36:BX36" si="26">SUM(BM12*$H12,BM13*$H13,BM14*$H14,BM15*$H15)</f>
        <v>9.2232915144525396E-4</v>
      </c>
      <c r="BN36" s="62">
        <f t="shared" si="26"/>
        <v>1.23781442180895E-2</v>
      </c>
      <c r="BO36" s="62">
        <f t="shared" si="26"/>
        <v>5.5376946403143078E-2</v>
      </c>
      <c r="BP36" s="62">
        <f t="shared" si="26"/>
        <v>0.14883170883568042</v>
      </c>
      <c r="BQ36" s="62">
        <f t="shared" si="26"/>
        <v>5.0744246422236301E-2</v>
      </c>
      <c r="BR36" s="62">
        <f t="shared" si="26"/>
        <v>1.8567216327134248E-2</v>
      </c>
      <c r="BS36" s="62">
        <f t="shared" si="26"/>
        <v>4.3632845161746293E-2</v>
      </c>
      <c r="BT36" s="62">
        <f t="shared" si="26"/>
        <v>2.7880416780162722E-3</v>
      </c>
      <c r="BU36" s="62">
        <f t="shared" si="26"/>
        <v>9.2232915144525396E-4</v>
      </c>
      <c r="BV36" s="62">
        <f t="shared" si="26"/>
        <v>6.1890721090447501E-3</v>
      </c>
      <c r="BW36" s="62">
        <f t="shared" si="26"/>
        <v>3.7443773052701544E-2</v>
      </c>
      <c r="BX36" s="62">
        <f t="shared" si="26"/>
        <v>7.3021833578832074E-2</v>
      </c>
      <c r="BY36" s="38"/>
      <c r="BZ36" s="62">
        <f t="shared" ref="BZ36:CA36" si="27">SUM(BZ12*$H12,BZ13*$H13,BZ14*$H14,BZ15*$H15)</f>
        <v>9.9643834541582085E-2</v>
      </c>
      <c r="CA36" s="62">
        <f t="shared" si="27"/>
        <v>0.9003561654584179</v>
      </c>
      <c r="CB36" s="38"/>
      <c r="CC36" s="62">
        <f t="shared" ref="CC36:CD36" si="28">SUM(CC12*$H12,CC13*$H13,CC14*$H14,CC15*$H15)</f>
        <v>0.13861152387382356</v>
      </c>
      <c r="CD36" s="62">
        <f t="shared" si="28"/>
        <v>0.86138847612617642</v>
      </c>
      <c r="CE36" s="193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</row>
    <row r="37" spans="1:148" s="64" customFormat="1" ht="20.25" customHeight="1" x14ac:dyDescent="0.4">
      <c r="A37" s="59" t="s">
        <v>481</v>
      </c>
      <c r="B37" s="38"/>
      <c r="C37" s="141"/>
      <c r="D37" s="141"/>
      <c r="E37" s="141">
        <f>SUM(E17:E27)</f>
        <v>22697</v>
      </c>
      <c r="F37" s="163">
        <f>SUM(F17:F27)</f>
        <v>139631.46310924509</v>
      </c>
      <c r="G37" s="38"/>
      <c r="H37" s="60">
        <f t="shared" si="16"/>
        <v>0.16867944439902793</v>
      </c>
      <c r="I37" s="60">
        <f t="shared" si="16"/>
        <v>0.1815002995461201</v>
      </c>
      <c r="J37" s="38"/>
      <c r="K37" s="61">
        <f>SUM(K17*$C17,K18*$C18,K19*$C19,K20*$C20,K21*$C21,K22*$C22,K23*$C23,K24*$C24,K26*$C26,K27*$C27)</f>
        <v>6.1519788125851473</v>
      </c>
      <c r="L37" s="38"/>
      <c r="M37" s="62">
        <f>SUM(M17*$H17,M18*$H18,M19*$H19,M20*$H20,M21*$H21,M22*$H22,M23*$H23,M24*$H24,M26*$H26,M27*$H27)</f>
        <v>1.0751995071114032E-2</v>
      </c>
      <c r="N37" s="62">
        <f t="shared" ref="N37:U37" si="29">SUM(N17*$H17,N18*$H18,N19*$H19,N20*$H20,N21*$H21,N22*$H22,N23*$H23,N24*$H24,N26*$H26,N27*$H27)</f>
        <v>1.2251071114897089E-2</v>
      </c>
      <c r="O37" s="62">
        <f t="shared" si="29"/>
        <v>9.9214660525410725E-2</v>
      </c>
      <c r="P37" s="62">
        <f t="shared" si="29"/>
        <v>1.8992297622271462E-2</v>
      </c>
      <c r="Q37" s="62">
        <f t="shared" si="29"/>
        <v>2.1111067310078074E-3</v>
      </c>
      <c r="R37" s="62">
        <f t="shared" si="29"/>
        <v>0.77537291332452196</v>
      </c>
      <c r="S37" s="62">
        <f t="shared" si="29"/>
        <v>5.0387115638029865E-3</v>
      </c>
      <c r="T37" s="62">
        <f t="shared" si="29"/>
        <v>5.8171247542586953E-3</v>
      </c>
      <c r="U37" s="62">
        <f t="shared" si="29"/>
        <v>7.0450119292715191E-2</v>
      </c>
      <c r="V37" s="38"/>
      <c r="W37" s="62">
        <f t="shared" ref="W37:AA37" si="30">SUM(W17*$H17,W18*$H18,W19*$H19,W20*$H20,W21*$H21,W22*$H22,W23*$H23,W24*$H24,W26*$H26,W27*$H27)</f>
        <v>1.7289782678700075E-2</v>
      </c>
      <c r="X37" s="62">
        <f t="shared" si="30"/>
        <v>9.9214660525410725E-2</v>
      </c>
      <c r="Y37" s="62">
        <f t="shared" si="30"/>
        <v>2.1111067310078074E-3</v>
      </c>
      <c r="Z37" s="62">
        <f t="shared" si="30"/>
        <v>0.1078325720447274</v>
      </c>
      <c r="AA37" s="62">
        <f t="shared" si="30"/>
        <v>0.7735518780201539</v>
      </c>
      <c r="AB37" s="38"/>
      <c r="AC37" s="62">
        <f t="shared" ref="AC37:AD37" si="31">SUM(AC17*$H17,AC18*$H18,AC19*$H19,AC20*$H20,AC21*$H21,AC22*$H22,AC23*$H23,AC24*$H24,AC26*$H26,AC27*$H27)</f>
        <v>0.37624374198239152</v>
      </c>
      <c r="AD37" s="62">
        <f t="shared" si="31"/>
        <v>0.62375625801760848</v>
      </c>
      <c r="AE37" s="38"/>
      <c r="AF37" s="62">
        <f t="shared" ref="AF37:AP37" si="32">SUM(AF17*$H17,AF18*$H18,AF19*$H19,AF20*$H20,AF21*$H21,AF22*$H22,AF23*$H23,AF24*$H24,AF26*$H26,AF27*$H27)</f>
        <v>0.20141184077198215</v>
      </c>
      <c r="AG37" s="62">
        <f t="shared" si="32"/>
        <v>0.13025361597473822</v>
      </c>
      <c r="AH37" s="62">
        <f t="shared" si="32"/>
        <v>0.16322815124554196</v>
      </c>
      <c r="AI37" s="62">
        <f t="shared" si="32"/>
        <v>0.21254745679467324</v>
      </c>
      <c r="AJ37" s="62">
        <f t="shared" si="32"/>
        <v>0.15627493782897517</v>
      </c>
      <c r="AK37" s="62">
        <f t="shared" si="32"/>
        <v>4.5036439572082088E-2</v>
      </c>
      <c r="AL37" s="62">
        <f t="shared" si="32"/>
        <v>0.17514882807794696</v>
      </c>
      <c r="AM37" s="62">
        <f t="shared" si="32"/>
        <v>4.0639160026800555E-2</v>
      </c>
      <c r="AN37" s="62">
        <f t="shared" si="32"/>
        <v>7.5175382194197879E-2</v>
      </c>
      <c r="AO37" s="62">
        <f t="shared" si="32"/>
        <v>0.14350016486257486</v>
      </c>
      <c r="AP37" s="62">
        <f t="shared" si="32"/>
        <v>6.6425189161244038E-3</v>
      </c>
      <c r="AQ37" s="38"/>
      <c r="AR37" s="62">
        <f t="shared" ref="AR37:AS37" si="33">SUM(AR17*$H17,AR18*$H18,AR19*$H19,AR20*$H20,AR21*$H21,AR22*$H22,AR23*$H23,AR24*$H24,AR26*$H26,AR27*$H27)</f>
        <v>0.48635421766112868</v>
      </c>
      <c r="AS37" s="62">
        <f t="shared" si="33"/>
        <v>0.28901869566339333</v>
      </c>
      <c r="AT37" s="193"/>
      <c r="AU37" s="172">
        <f t="shared" ref="AU37:AV37" si="34">SUM(AU17*$H17,AU18*$H18,AU19*$H19,AU20*$H20,AU21*$H21,AU22*$H22,AU23*$H23,AU24*$H24,AU26*$H26,AU27*$H27)</f>
        <v>52374.763184561838</v>
      </c>
      <c r="AV37" s="172">
        <f t="shared" si="34"/>
        <v>257698.53370097507</v>
      </c>
      <c r="AW37" s="38"/>
      <c r="AX37" s="62">
        <f t="shared" ref="AX37:AZ37" si="35">SUM(AX17*$H17,AX18*$H18,AX19*$H19,AX20*$H20,AX21*$H21,AX22*$H22,AX23*$H23,AX24*$H24,AX26*$H26,AX27*$H27)</f>
        <v>8.435244727496452E-2</v>
      </c>
      <c r="AY37" s="62">
        <f t="shared" si="35"/>
        <v>0.66254532884921735</v>
      </c>
      <c r="AZ37" s="62">
        <f t="shared" si="35"/>
        <v>0.25310222387581816</v>
      </c>
      <c r="BA37" s="38"/>
      <c r="BB37" s="62">
        <f t="shared" ref="BB37:BD37" si="36">SUM(BB17*$H17,BB18*$H18,BB19*$H19,BB20*$H20,BB21*$H21,BB22*$H22,BB23*$H23,BB24*$H24,BB26*$H26,BB27*$H27)</f>
        <v>3.039017212522202E-2</v>
      </c>
      <c r="BC37" s="62">
        <f t="shared" si="36"/>
        <v>3.7022813381260587E-2</v>
      </c>
      <c r="BD37" s="62">
        <f t="shared" si="36"/>
        <v>1.6939461768481923E-2</v>
      </c>
      <c r="BE37" s="193"/>
      <c r="BF37" s="62">
        <f t="shared" ref="BF37:BK37" si="37">SUM(BF17*$H17,BF18*$H18,BF19*$H19,BF20*$H20,BF21*$H21,BF22*$H22,BF23*$H23,BF24*$H24,BF26*$H26,BF27*$H27)</f>
        <v>1.3450989015335094E-2</v>
      </c>
      <c r="BG37" s="62">
        <f t="shared" si="37"/>
        <v>1.426501312838351E-2</v>
      </c>
      <c r="BH37" s="62">
        <f t="shared" si="37"/>
        <v>6.1682160637969779E-4</v>
      </c>
      <c r="BI37" s="62">
        <f t="shared" si="37"/>
        <v>4.3856106095249044E-3</v>
      </c>
      <c r="BJ37" s="62">
        <f t="shared" si="37"/>
        <v>9.5029048102528643E-3</v>
      </c>
      <c r="BK37" s="62">
        <f t="shared" si="37"/>
        <v>4.2131108105088452E-2</v>
      </c>
      <c r="BL37" s="193"/>
      <c r="BM37" s="62">
        <f t="shared" ref="BM37:BX37" si="38">SUM(BM17*$H17,BM18*$H18,BM19*$H19,BM20*$H20,BM21*$H21,BM22*$H22,BM23*$H23,BM24*$H24,BM26*$H26,BM27*$H27)</f>
        <v>1.1447047274806062E-2</v>
      </c>
      <c r="BN37" s="62">
        <f t="shared" si="38"/>
        <v>1.4155129857707047E-2</v>
      </c>
      <c r="BO37" s="62">
        <f t="shared" si="38"/>
        <v>4.413440495581835E-2</v>
      </c>
      <c r="BP37" s="62">
        <f t="shared" si="38"/>
        <v>7.0401342771083245E-2</v>
      </c>
      <c r="BQ37" s="62">
        <f t="shared" si="38"/>
        <v>7.2983512977103128E-3</v>
      </c>
      <c r="BR37" s="62">
        <f t="shared" si="38"/>
        <v>8.253015743747703E-3</v>
      </c>
      <c r="BS37" s="62">
        <f t="shared" si="38"/>
        <v>1.3149647328758779E-2</v>
      </c>
      <c r="BT37" s="62">
        <f t="shared" si="38"/>
        <v>2.4867866391542663E-3</v>
      </c>
      <c r="BU37" s="62">
        <f t="shared" si="38"/>
        <v>7.6060325287043169E-3</v>
      </c>
      <c r="BV37" s="62">
        <f t="shared" si="38"/>
        <v>1.5384792746778466E-3</v>
      </c>
      <c r="BW37" s="62">
        <f t="shared" si="38"/>
        <v>7.5144965518539573E-3</v>
      </c>
      <c r="BX37" s="62">
        <f t="shared" si="38"/>
        <v>1.1689669782529603E-2</v>
      </c>
      <c r="BY37" s="38"/>
      <c r="BZ37" s="62">
        <f t="shared" ref="BZ37:CA37" si="39">SUM(BZ17*$H17,BZ18*$H18,BZ19*$H19,BZ20*$H20,BZ21*$H21,BZ22*$H22,BZ23*$H23,BZ24*$H24,BZ26*$H26,BZ27*$H27)</f>
        <v>8.9322286889626928E-2</v>
      </c>
      <c r="CA37" s="62">
        <f t="shared" si="39"/>
        <v>0.91067771311037315</v>
      </c>
      <c r="CB37" s="38"/>
      <c r="CC37" s="62">
        <f t="shared" ref="CC37:CD37" si="40">SUM(CC17*$H17,CC18*$H18,CC19*$H19,CC20*$H20,CC21*$H21,CC22*$H22,CC23*$H23,CC24*$H24,CC26*$H26,CC27*$H27)</f>
        <v>0.21022017825920597</v>
      </c>
      <c r="CD37" s="62">
        <f t="shared" si="40"/>
        <v>0.78977982174079397</v>
      </c>
      <c r="CE37" s="193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</row>
    <row r="38" spans="1:148" s="57" customFormat="1" ht="7.5" customHeight="1" x14ac:dyDescent="0.4">
      <c r="A38" s="17"/>
      <c r="C38" s="137"/>
      <c r="D38" s="137"/>
      <c r="E38" s="137"/>
      <c r="F38" s="165"/>
      <c r="H38" s="58"/>
      <c r="I38" s="58"/>
      <c r="K38" s="45"/>
      <c r="AT38" s="196"/>
      <c r="AU38" s="173"/>
      <c r="AV38" s="173"/>
      <c r="BE38" s="196"/>
      <c r="BL38" s="196"/>
      <c r="CE38" s="196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</row>
    <row r="39" spans="1:148" s="70" customFormat="1" ht="20.25" customHeight="1" x14ac:dyDescent="0.4">
      <c r="A39" s="65" t="s">
        <v>472</v>
      </c>
      <c r="B39" s="38"/>
      <c r="C39" s="142"/>
      <c r="D39" s="142"/>
      <c r="E39" s="142">
        <f>SUM(E35:E37)</f>
        <v>134557</v>
      </c>
      <c r="F39" s="166">
        <f>SUM(F35:F37)</f>
        <v>769318.0862975053</v>
      </c>
      <c r="G39" s="38"/>
      <c r="H39" s="66">
        <v>1</v>
      </c>
      <c r="I39" s="66">
        <v>1</v>
      </c>
      <c r="J39" s="38"/>
      <c r="K39" s="67">
        <f>SUM(K35*$I35,K36*$I36,K37*$I37)</f>
        <v>5.7585615288608718</v>
      </c>
      <c r="L39" s="38"/>
      <c r="M39" s="68">
        <f>SUM(M35*$H35,M36*$H36,M37*$H37)</f>
        <v>3.1912481092754276E-2</v>
      </c>
      <c r="N39" s="68">
        <f t="shared" ref="N39:U39" si="41">SUM(N35*$H35,N36*$H36,N37*$H37)</f>
        <v>7.5266210290384258E-2</v>
      </c>
      <c r="O39" s="68">
        <f t="shared" si="41"/>
        <v>5.1913042297791881E-2</v>
      </c>
      <c r="P39" s="68">
        <f t="shared" si="41"/>
        <v>3.4358793030859328E-2</v>
      </c>
      <c r="Q39" s="68">
        <f t="shared" si="41"/>
        <v>3.7269883181716479E-2</v>
      </c>
      <c r="R39" s="68">
        <f t="shared" si="41"/>
        <v>0.28703967570303041</v>
      </c>
      <c r="S39" s="68">
        <f t="shared" si="41"/>
        <v>0.27495288785594219</v>
      </c>
      <c r="T39" s="68">
        <f t="shared" si="41"/>
        <v>2.2252808392037794E-3</v>
      </c>
      <c r="U39" s="68">
        <f t="shared" si="41"/>
        <v>0.20371024287556502</v>
      </c>
      <c r="V39" s="38"/>
      <c r="W39" s="68">
        <f t="shared" ref="W39:AA39" si="42">SUM(W35*$H35,W36*$H36,W37*$H37)</f>
        <v>0.35157060097907883</v>
      </c>
      <c r="X39" s="68">
        <f t="shared" si="42"/>
        <v>5.1913042297791881E-2</v>
      </c>
      <c r="Y39" s="68">
        <f t="shared" si="42"/>
        <v>3.7269883181716479E-2</v>
      </c>
      <c r="Z39" s="68">
        <f t="shared" si="42"/>
        <v>0.17148262118555993</v>
      </c>
      <c r="AA39" s="68">
        <f t="shared" si="42"/>
        <v>0.38776385235585292</v>
      </c>
      <c r="AB39" s="38"/>
      <c r="AC39" s="68">
        <f t="shared" ref="AC39:AD39" si="43">SUM(AC35*$H35,AC36*$H36,AC37*$H37)</f>
        <v>0.29783432495261436</v>
      </c>
      <c r="AD39" s="68">
        <f t="shared" si="43"/>
        <v>0.7021656750473857</v>
      </c>
      <c r="AE39" s="38"/>
      <c r="AF39" s="68">
        <f t="shared" ref="AF39:AP39" si="44">SUM(AF35*$H35,AF36*$H36,AF37*$H37)</f>
        <v>7.0713913998715447E-2</v>
      </c>
      <c r="AG39" s="68">
        <f t="shared" si="44"/>
        <v>9.0023093596871967E-2</v>
      </c>
      <c r="AH39" s="68">
        <f t="shared" si="44"/>
        <v>0.16902950809422415</v>
      </c>
      <c r="AI39" s="68">
        <f t="shared" si="44"/>
        <v>0.19057482923303834</v>
      </c>
      <c r="AJ39" s="68">
        <f t="shared" si="44"/>
        <v>0.1359725285089057</v>
      </c>
      <c r="AK39" s="68">
        <f t="shared" si="44"/>
        <v>5.7691565565493388E-2</v>
      </c>
      <c r="AL39" s="68">
        <f t="shared" si="44"/>
        <v>0.16362519785023899</v>
      </c>
      <c r="AM39" s="68">
        <f t="shared" si="44"/>
        <v>5.8508149591660875E-2</v>
      </c>
      <c r="AN39" s="68">
        <f t="shared" si="44"/>
        <v>8.4554878818651383E-2</v>
      </c>
      <c r="AO39" s="68">
        <f t="shared" si="44"/>
        <v>0.11396092595150438</v>
      </c>
      <c r="AP39" s="68">
        <f t="shared" si="44"/>
        <v>1.1204564001818977E-3</v>
      </c>
      <c r="AQ39" s="38"/>
      <c r="AR39" s="68">
        <f t="shared" ref="AR39:AS39" si="45">SUM(AR35*$H35,AR36*$H36,AR37*$H37)</f>
        <v>0.14441448988627947</v>
      </c>
      <c r="AS39" s="68">
        <f t="shared" si="45"/>
        <v>0.14262518581675099</v>
      </c>
      <c r="AT39" s="193"/>
      <c r="AU39" s="174">
        <f t="shared" ref="AU39:AV39" si="46">SUM(AU35*$H35,AU36*$H36,AU37*$H37)</f>
        <v>473851.04284970136</v>
      </c>
      <c r="AV39" s="174">
        <f t="shared" si="46"/>
        <v>373877.70453991095</v>
      </c>
      <c r="AW39" s="38"/>
      <c r="AX39" s="68">
        <f t="shared" ref="AX39:AZ39" si="47">SUM(AX35*$H35,AX36*$H36,AX37*$H37)</f>
        <v>5.7284118933470282E-2</v>
      </c>
      <c r="AY39" s="68">
        <f t="shared" si="47"/>
        <v>0.4238281497645725</v>
      </c>
      <c r="AZ39" s="68">
        <f t="shared" si="47"/>
        <v>0.5188877313019572</v>
      </c>
      <c r="BA39" s="38"/>
      <c r="BB39" s="68">
        <f t="shared" ref="BB39:BD39" si="48">SUM(BB35*$H35,BB36*$H36,BB37*$H37)</f>
        <v>3.5081314324054758E-2</v>
      </c>
      <c r="BC39" s="68">
        <f t="shared" si="48"/>
        <v>1.4070364934715382E-2</v>
      </c>
      <c r="BD39" s="68">
        <f t="shared" si="48"/>
        <v>8.1324396747001551E-3</v>
      </c>
      <c r="BE39" s="193"/>
      <c r="BF39" s="68">
        <f t="shared" ref="BF39:BK39" si="49">SUM(BF35*$H35,BF36*$H36,BF37*$H37)</f>
        <v>1.2445449057426373E-2</v>
      </c>
      <c r="BG39" s="68">
        <f t="shared" si="49"/>
        <v>8.5374842027883882E-3</v>
      </c>
      <c r="BH39" s="68">
        <f t="shared" si="49"/>
        <v>3.1525660495698685E-3</v>
      </c>
      <c r="BI39" s="68">
        <f t="shared" si="49"/>
        <v>7.7864544331782623E-3</v>
      </c>
      <c r="BJ39" s="68">
        <f t="shared" si="49"/>
        <v>8.3836200302495004E-3</v>
      </c>
      <c r="BK39" s="68">
        <f t="shared" si="49"/>
        <v>1.6978545160257898E-2</v>
      </c>
      <c r="BL39" s="193"/>
      <c r="BM39" s="68">
        <f t="shared" ref="BM39:BX39" si="50">SUM(BM35*$H35,BM36*$H36,BM37*$H37)</f>
        <v>7.7214586123907679E-3</v>
      </c>
      <c r="BN39" s="68">
        <f t="shared" si="50"/>
        <v>5.2635344599582107E-3</v>
      </c>
      <c r="BO39" s="68">
        <f t="shared" si="50"/>
        <v>2.0785097854783316E-2</v>
      </c>
      <c r="BP39" s="68">
        <f t="shared" si="50"/>
        <v>4.8960743030304496E-2</v>
      </c>
      <c r="BQ39" s="68">
        <f t="shared" si="50"/>
        <v>1.5520090662954521E-2</v>
      </c>
      <c r="BR39" s="68">
        <f t="shared" si="50"/>
        <v>5.8421016522369872E-3</v>
      </c>
      <c r="BS39" s="68">
        <f t="shared" si="50"/>
        <v>1.0988615296941742E-2</v>
      </c>
      <c r="BT39" s="68">
        <f t="shared" si="50"/>
        <v>9.7988777703271099E-4</v>
      </c>
      <c r="BU39" s="68">
        <f t="shared" si="50"/>
        <v>2.8198794825227101E-3</v>
      </c>
      <c r="BV39" s="68">
        <f t="shared" si="50"/>
        <v>1.5035612969276696E-3</v>
      </c>
      <c r="BW39" s="68">
        <f t="shared" si="50"/>
        <v>1.1919300932374755E-2</v>
      </c>
      <c r="BX39" s="68">
        <f t="shared" si="50"/>
        <v>1.943509570934521E-2</v>
      </c>
      <c r="BY39" s="38"/>
      <c r="BZ39" s="68">
        <f t="shared" ref="BZ39:CA39" si="51">SUM(BZ35*$H35,BZ36*$H36,BZ37*$H37)</f>
        <v>0.11016777697679146</v>
      </c>
      <c r="CA39" s="68">
        <f t="shared" si="51"/>
        <v>0.88983222302320863</v>
      </c>
      <c r="CB39" s="38"/>
      <c r="CC39" s="68">
        <f t="shared" ref="CC39:CD39" si="52">SUM(CC35*$H35,CC36*$H36,CC37*$H37)</f>
        <v>0.50930933600733708</v>
      </c>
      <c r="CD39" s="68">
        <f t="shared" si="52"/>
        <v>0.49069066399266287</v>
      </c>
      <c r="CE39" s="193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</row>
    <row r="40" spans="1:148" ht="20.25" customHeight="1" x14ac:dyDescent="0.4">
      <c r="A40" s="37"/>
      <c r="B40" s="22"/>
      <c r="C40" s="137"/>
      <c r="D40" s="137"/>
      <c r="E40" s="137"/>
      <c r="F40" s="137"/>
      <c r="G40" s="196"/>
      <c r="H40" s="209"/>
      <c r="I40" s="209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196"/>
      <c r="AU40" s="201"/>
      <c r="AV40" s="201"/>
      <c r="AW40" s="22"/>
      <c r="AX40" s="22"/>
      <c r="AY40" s="22"/>
      <c r="AZ40" s="22"/>
      <c r="BA40" s="22"/>
      <c r="BB40" s="22"/>
      <c r="BC40" s="22"/>
      <c r="BD40" s="22"/>
      <c r="BE40" s="196"/>
      <c r="BF40" s="22"/>
      <c r="BG40" s="22"/>
      <c r="BH40" s="22"/>
      <c r="BI40" s="22"/>
      <c r="BJ40" s="22"/>
      <c r="BK40" s="22"/>
      <c r="BL40" s="196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196"/>
    </row>
    <row r="41" spans="1:148" s="3" customFormat="1" ht="74.25" customHeight="1" x14ac:dyDescent="0.35">
      <c r="A41" s="89" t="s">
        <v>540</v>
      </c>
      <c r="B41" s="1"/>
      <c r="C41" s="162" t="s">
        <v>615</v>
      </c>
      <c r="D41" s="162"/>
      <c r="E41" s="162"/>
      <c r="F41" s="162"/>
      <c r="G41" s="1"/>
      <c r="H41" s="215" t="s">
        <v>621</v>
      </c>
      <c r="I41" s="215"/>
      <c r="J41" s="1"/>
      <c r="K41" s="169"/>
      <c r="L41" s="1"/>
      <c r="M41" s="212" t="s">
        <v>31</v>
      </c>
      <c r="N41" s="212"/>
      <c r="O41" s="212"/>
      <c r="P41" s="212"/>
      <c r="Q41" s="212"/>
      <c r="R41" s="212"/>
      <c r="S41" s="212"/>
      <c r="T41" s="212"/>
      <c r="U41" s="212"/>
      <c r="V41" s="1"/>
      <c r="W41" s="212" t="s">
        <v>32</v>
      </c>
      <c r="X41" s="212"/>
      <c r="Y41" s="212"/>
      <c r="Z41" s="212"/>
      <c r="AA41" s="212"/>
      <c r="AB41" s="1"/>
      <c r="AC41" s="212" t="s">
        <v>33</v>
      </c>
      <c r="AD41" s="212"/>
      <c r="AE41" s="1"/>
      <c r="AF41" s="212" t="s">
        <v>34</v>
      </c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1"/>
      <c r="AR41" s="212" t="s">
        <v>35</v>
      </c>
      <c r="AS41" s="212"/>
      <c r="AT41" s="185"/>
      <c r="AU41" s="212"/>
      <c r="AV41" s="212"/>
      <c r="AW41" s="1"/>
      <c r="AX41" s="212" t="s">
        <v>37</v>
      </c>
      <c r="AY41" s="212"/>
      <c r="AZ41" s="212"/>
      <c r="BA41" s="1"/>
      <c r="BB41" s="212" t="s">
        <v>38</v>
      </c>
      <c r="BC41" s="212"/>
      <c r="BD41" s="212"/>
      <c r="BE41" s="185"/>
      <c r="BF41" s="212" t="s">
        <v>39</v>
      </c>
      <c r="BG41" s="212"/>
      <c r="BH41" s="212"/>
      <c r="BI41" s="212"/>
      <c r="BJ41" s="212"/>
      <c r="BK41" s="212"/>
      <c r="BL41" s="185"/>
      <c r="BM41" s="212" t="s">
        <v>40</v>
      </c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1"/>
      <c r="BZ41" s="212" t="s">
        <v>41</v>
      </c>
      <c r="CA41" s="212"/>
      <c r="CB41" s="1"/>
      <c r="CC41" s="212" t="s">
        <v>42</v>
      </c>
      <c r="CD41" s="212"/>
      <c r="CE41" s="185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</row>
    <row r="42" spans="1:148" s="9" customFormat="1" ht="45" customHeight="1" x14ac:dyDescent="0.4">
      <c r="A42" s="6" t="s">
        <v>491</v>
      </c>
      <c r="B42" s="7"/>
      <c r="C42" s="136" t="s">
        <v>616</v>
      </c>
      <c r="D42" s="136" t="s">
        <v>617</v>
      </c>
      <c r="E42" s="136" t="s">
        <v>618</v>
      </c>
      <c r="F42" s="136" t="s">
        <v>619</v>
      </c>
      <c r="G42" s="7"/>
      <c r="H42" s="170" t="s">
        <v>620</v>
      </c>
      <c r="I42" s="170" t="s">
        <v>622</v>
      </c>
      <c r="J42" s="7"/>
      <c r="K42" s="9" t="s">
        <v>493</v>
      </c>
      <c r="L42" s="7"/>
      <c r="M42" s="9" t="s">
        <v>218</v>
      </c>
      <c r="N42" s="9" t="s">
        <v>219</v>
      </c>
      <c r="O42" s="9" t="s">
        <v>220</v>
      </c>
      <c r="P42" s="9" t="s">
        <v>221</v>
      </c>
      <c r="Q42" s="9" t="s">
        <v>222</v>
      </c>
      <c r="R42" s="9" t="s">
        <v>223</v>
      </c>
      <c r="S42" s="9" t="s">
        <v>224</v>
      </c>
      <c r="T42" s="9" t="s">
        <v>225</v>
      </c>
      <c r="U42" s="9" t="s">
        <v>226</v>
      </c>
      <c r="V42" s="7"/>
      <c r="W42" s="9" t="s">
        <v>227</v>
      </c>
      <c r="X42" s="9" t="s">
        <v>220</v>
      </c>
      <c r="Y42" s="9" t="s">
        <v>228</v>
      </c>
      <c r="Z42" s="9" t="s">
        <v>229</v>
      </c>
      <c r="AA42" s="9" t="s">
        <v>230</v>
      </c>
      <c r="AB42" s="7"/>
      <c r="AC42" s="9" t="s">
        <v>146</v>
      </c>
      <c r="AD42" s="9" t="s">
        <v>145</v>
      </c>
      <c r="AE42" s="7"/>
      <c r="AF42" s="9" t="s">
        <v>231</v>
      </c>
      <c r="AG42" s="9" t="s">
        <v>232</v>
      </c>
      <c r="AH42" s="9" t="s">
        <v>233</v>
      </c>
      <c r="AI42" s="9" t="s">
        <v>234</v>
      </c>
      <c r="AJ42" s="9" t="s">
        <v>235</v>
      </c>
      <c r="AK42" s="9" t="s">
        <v>236</v>
      </c>
      <c r="AL42" s="9" t="s">
        <v>237</v>
      </c>
      <c r="AM42" s="9" t="s">
        <v>238</v>
      </c>
      <c r="AN42" s="9" t="s">
        <v>239</v>
      </c>
      <c r="AO42" s="9" t="s">
        <v>240</v>
      </c>
      <c r="AP42" s="9" t="s">
        <v>166</v>
      </c>
      <c r="AQ42" s="7"/>
      <c r="AR42" s="9" t="s">
        <v>145</v>
      </c>
      <c r="AS42" s="9" t="s">
        <v>146</v>
      </c>
      <c r="AT42" s="186"/>
      <c r="AW42" s="7"/>
      <c r="AX42" s="9" t="s">
        <v>145</v>
      </c>
      <c r="AY42" s="9" t="s">
        <v>146</v>
      </c>
      <c r="AZ42" s="9" t="s">
        <v>165</v>
      </c>
      <c r="BA42" s="7"/>
      <c r="BB42" s="14" t="s">
        <v>242</v>
      </c>
      <c r="BC42" s="14" t="s">
        <v>521</v>
      </c>
      <c r="BD42" s="14" t="s">
        <v>243</v>
      </c>
      <c r="BE42" s="186"/>
      <c r="BF42" s="9" t="s">
        <v>244</v>
      </c>
      <c r="BG42" s="9" t="s">
        <v>165</v>
      </c>
      <c r="BH42" s="9" t="s">
        <v>245</v>
      </c>
      <c r="BI42" s="9" t="s">
        <v>246</v>
      </c>
      <c r="BJ42" s="9" t="s">
        <v>247</v>
      </c>
      <c r="BK42" s="9" t="s">
        <v>510</v>
      </c>
      <c r="BL42" s="186"/>
      <c r="BM42" s="9" t="s">
        <v>248</v>
      </c>
      <c r="BN42" s="9" t="s">
        <v>249</v>
      </c>
      <c r="BO42" s="9" t="s">
        <v>250</v>
      </c>
      <c r="BP42" s="9" t="s">
        <v>251</v>
      </c>
      <c r="BQ42" s="9" t="s">
        <v>252</v>
      </c>
      <c r="BR42" s="9" t="s">
        <v>253</v>
      </c>
      <c r="BS42" s="9" t="s">
        <v>254</v>
      </c>
      <c r="BT42" s="9" t="s">
        <v>255</v>
      </c>
      <c r="BU42" s="9" t="s">
        <v>256</v>
      </c>
      <c r="BV42" s="9" t="s">
        <v>257</v>
      </c>
      <c r="BW42" s="9" t="s">
        <v>258</v>
      </c>
      <c r="BX42" s="9" t="s">
        <v>259</v>
      </c>
      <c r="BY42" s="7"/>
      <c r="BZ42" s="9" t="s">
        <v>145</v>
      </c>
      <c r="CA42" s="9" t="s">
        <v>146</v>
      </c>
      <c r="CB42" s="7"/>
      <c r="CC42" s="9" t="s">
        <v>145</v>
      </c>
      <c r="CD42" s="9" t="s">
        <v>146</v>
      </c>
      <c r="CE42" s="186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</row>
    <row r="43" spans="1:148" s="22" customFormat="1" ht="20.25" customHeight="1" x14ac:dyDescent="0.4">
      <c r="A43" s="17"/>
      <c r="B43" s="18"/>
      <c r="C43" s="137"/>
      <c r="D43" s="137"/>
      <c r="E43" s="137"/>
      <c r="F43" s="137"/>
      <c r="G43" s="18"/>
      <c r="H43" s="19"/>
      <c r="I43" s="19"/>
      <c r="J43" s="18"/>
      <c r="K43" s="20"/>
      <c r="L43" s="18"/>
      <c r="M43" s="27"/>
      <c r="N43" s="27"/>
      <c r="O43" s="27"/>
      <c r="P43" s="27"/>
      <c r="Q43" s="27"/>
      <c r="R43" s="27"/>
      <c r="S43" s="27"/>
      <c r="T43" s="27"/>
      <c r="U43" s="27"/>
      <c r="V43" s="18"/>
      <c r="W43" s="27"/>
      <c r="X43" s="27"/>
      <c r="Y43" s="27"/>
      <c r="Z43" s="27"/>
      <c r="AA43" s="27"/>
      <c r="AB43" s="18"/>
      <c r="AC43" s="27"/>
      <c r="AD43" s="27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8"/>
      <c r="AU43" s="26"/>
      <c r="AV43" s="26"/>
      <c r="AW43" s="18"/>
      <c r="AX43" s="18"/>
      <c r="AY43" s="18"/>
      <c r="AZ43" s="18"/>
      <c r="BA43" s="18"/>
      <c r="BB43" s="18"/>
      <c r="BC43" s="18"/>
      <c r="BD43" s="18"/>
      <c r="BE43" s="188"/>
      <c r="BF43" s="18"/>
      <c r="BG43" s="18"/>
      <c r="BH43" s="18"/>
      <c r="BI43" s="18"/>
      <c r="BJ43" s="18"/>
      <c r="BK43" s="18"/>
      <c r="BL43" s="18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</row>
    <row r="44" spans="1:148" ht="20.25" customHeight="1" x14ac:dyDescent="0.4">
      <c r="A44" s="29" t="s">
        <v>455</v>
      </c>
      <c r="B44" s="77"/>
      <c r="C44" s="146">
        <f>VLOOKUP($A44,Sample!$B$2:$F$29,4)</f>
        <v>0.20584108568261941</v>
      </c>
      <c r="D44" s="138">
        <f>VLOOKUP($A44,Sample!$B$2:$F$29,5)</f>
        <v>0.12974427194423183</v>
      </c>
      <c r="E44" s="138">
        <f>VLOOKUP($A44,Sample!$B$2:$F$29,2)</f>
        <v>17458</v>
      </c>
      <c r="F44" s="160">
        <f>E44*$K4</f>
        <v>98746.8125</v>
      </c>
      <c r="G44" s="77"/>
      <c r="H44" s="171">
        <f>E44/SUM(E$4:E$10)</f>
        <v>0.20584108568261941</v>
      </c>
      <c r="I44" s="171">
        <f>F44/SUM(F$4:F$10)</f>
        <v>0.19720010240058075</v>
      </c>
      <c r="J44" s="30"/>
      <c r="K44" s="32">
        <v>5.65625</v>
      </c>
      <c r="L44" s="77"/>
      <c r="M44" s="74">
        <f>M4*$E44</f>
        <v>0</v>
      </c>
      <c r="N44" s="74">
        <f t="shared" ref="N44:U44" si="53">N4*$E44</f>
        <v>0</v>
      </c>
      <c r="O44" s="74">
        <f t="shared" si="53"/>
        <v>0</v>
      </c>
      <c r="P44" s="74">
        <f t="shared" si="53"/>
        <v>0</v>
      </c>
      <c r="Q44" s="74">
        <f t="shared" si="53"/>
        <v>545.5625</v>
      </c>
      <c r="R44" s="74">
        <f t="shared" si="53"/>
        <v>0</v>
      </c>
      <c r="S44" s="74">
        <f t="shared" si="53"/>
        <v>11820.520833333334</v>
      </c>
      <c r="T44" s="74">
        <f t="shared" si="53"/>
        <v>0</v>
      </c>
      <c r="U44" s="74">
        <f t="shared" si="53"/>
        <v>4910.0625</v>
      </c>
      <c r="V44" s="77"/>
      <c r="W44" s="74">
        <f t="shared" ref="W44:AA44" si="54">W4*$E44</f>
        <v>12002.375</v>
      </c>
      <c r="X44" s="74">
        <f t="shared" si="54"/>
        <v>0</v>
      </c>
      <c r="Y44" s="74">
        <f t="shared" si="54"/>
        <v>545.5625</v>
      </c>
      <c r="Z44" s="74">
        <f t="shared" si="54"/>
        <v>2364.1041666666665</v>
      </c>
      <c r="AA44" s="74">
        <f t="shared" si="54"/>
        <v>2545.9583333333335</v>
      </c>
      <c r="AB44" s="77"/>
      <c r="AC44" s="74">
        <f t="shared" ref="AC44:AD44" si="55">AC4*$E44</f>
        <v>5819.333333333333</v>
      </c>
      <c r="AD44" s="74">
        <f t="shared" si="55"/>
        <v>11638.666666666666</v>
      </c>
      <c r="AE44" s="77"/>
      <c r="AF44" s="74">
        <f t="shared" ref="AF44:AP44" si="56">AF4*$E44</f>
        <v>363.70833333333331</v>
      </c>
      <c r="AG44" s="74">
        <f t="shared" si="56"/>
        <v>2182.25</v>
      </c>
      <c r="AH44" s="74">
        <f t="shared" si="56"/>
        <v>4000.7916666666665</v>
      </c>
      <c r="AI44" s="74">
        <f t="shared" si="56"/>
        <v>4364.5</v>
      </c>
      <c r="AJ44" s="74">
        <f t="shared" si="56"/>
        <v>2909.6666666666665</v>
      </c>
      <c r="AK44" s="74">
        <f t="shared" si="56"/>
        <v>1818.5416666666665</v>
      </c>
      <c r="AL44" s="74">
        <f t="shared" si="56"/>
        <v>4000.7916666666665</v>
      </c>
      <c r="AM44" s="74">
        <f t="shared" si="56"/>
        <v>1818.5416666666665</v>
      </c>
      <c r="AN44" s="74">
        <f t="shared" si="56"/>
        <v>1636.6875</v>
      </c>
      <c r="AO44" s="74">
        <f t="shared" si="56"/>
        <v>2182.25</v>
      </c>
      <c r="AP44" s="74">
        <f t="shared" si="56"/>
        <v>0</v>
      </c>
      <c r="AQ44" s="74"/>
      <c r="AR44" s="74">
        <f t="shared" ref="AR44:AS44" si="57">AR4*$E44</f>
        <v>0</v>
      </c>
      <c r="AS44" s="74">
        <f t="shared" si="57"/>
        <v>0</v>
      </c>
      <c r="AT44" s="201"/>
      <c r="AU44" s="74"/>
      <c r="AV44" s="74"/>
      <c r="AW44" s="77"/>
      <c r="AX44" s="74">
        <f t="shared" ref="AX44:AZ44" si="58">AX4*$E44</f>
        <v>181.85416666666666</v>
      </c>
      <c r="AY44" s="74">
        <f t="shared" si="58"/>
        <v>5637.479166666667</v>
      </c>
      <c r="AZ44" s="74">
        <f t="shared" si="58"/>
        <v>11638.666666666666</v>
      </c>
      <c r="BA44" s="77"/>
      <c r="BB44" s="74">
        <f t="shared" ref="BB44:BD44" si="59">BB4*$E44</f>
        <v>181.85416666666666</v>
      </c>
      <c r="BC44" s="74">
        <f t="shared" si="59"/>
        <v>0</v>
      </c>
      <c r="BD44" s="74">
        <f t="shared" si="59"/>
        <v>0</v>
      </c>
      <c r="BE44" s="201"/>
      <c r="BF44" s="74">
        <f t="shared" ref="BF44:BK44" si="60">BF4*$E44</f>
        <v>0</v>
      </c>
      <c r="BG44" s="74">
        <f t="shared" si="60"/>
        <v>0</v>
      </c>
      <c r="BH44" s="74">
        <f t="shared" si="60"/>
        <v>0</v>
      </c>
      <c r="BI44" s="74">
        <f t="shared" si="60"/>
        <v>181.85416666666666</v>
      </c>
      <c r="BJ44" s="74">
        <f t="shared" si="60"/>
        <v>0</v>
      </c>
      <c r="BK44" s="74">
        <f t="shared" si="60"/>
        <v>0</v>
      </c>
      <c r="BL44" s="201"/>
      <c r="BM44" s="74">
        <f t="shared" ref="BM44:BX44" si="61">BM4*$E44</f>
        <v>0</v>
      </c>
      <c r="BN44" s="74">
        <f t="shared" si="61"/>
        <v>0</v>
      </c>
      <c r="BO44" s="74">
        <f t="shared" si="61"/>
        <v>0</v>
      </c>
      <c r="BP44" s="74">
        <f t="shared" si="61"/>
        <v>0</v>
      </c>
      <c r="BQ44" s="74">
        <f t="shared" si="61"/>
        <v>181.85416666666666</v>
      </c>
      <c r="BR44" s="74">
        <f t="shared" si="61"/>
        <v>0</v>
      </c>
      <c r="BS44" s="74">
        <f t="shared" si="61"/>
        <v>0</v>
      </c>
      <c r="BT44" s="74">
        <f t="shared" si="61"/>
        <v>0</v>
      </c>
      <c r="BU44" s="74">
        <f t="shared" si="61"/>
        <v>181.85416666666666</v>
      </c>
      <c r="BV44" s="74">
        <f t="shared" si="61"/>
        <v>0</v>
      </c>
      <c r="BW44" s="74">
        <f t="shared" si="61"/>
        <v>0</v>
      </c>
      <c r="BX44" s="74">
        <f t="shared" si="61"/>
        <v>181.85416666666666</v>
      </c>
      <c r="BY44" s="77"/>
      <c r="BZ44" s="74">
        <f t="shared" ref="BZ44:CA44" si="62">BZ4*$E44</f>
        <v>1454.8333333333333</v>
      </c>
      <c r="CA44" s="74">
        <f t="shared" si="62"/>
        <v>16003.166666666666</v>
      </c>
      <c r="CB44" s="77"/>
      <c r="CC44" s="74">
        <f t="shared" ref="CC44:CD44" si="63">CC4*$E44</f>
        <v>15457.604166666666</v>
      </c>
      <c r="CD44" s="74">
        <f t="shared" si="63"/>
        <v>2000.3958333333333</v>
      </c>
      <c r="CE44" s="201"/>
    </row>
    <row r="45" spans="1:148" ht="20.25" customHeight="1" x14ac:dyDescent="0.4">
      <c r="A45" s="29" t="s">
        <v>456</v>
      </c>
      <c r="B45" s="77"/>
      <c r="C45" s="146">
        <f>VLOOKUP($A45,Sample!$B$2:$F$29,4)</f>
        <v>0.31081320080648012</v>
      </c>
      <c r="D45" s="138">
        <f>VLOOKUP($A45,Sample!$B$2:$F$29,5)</f>
        <v>0.19590954019486165</v>
      </c>
      <c r="E45" s="138">
        <f>VLOOKUP($A45,Sample!$B$2:$F$29,2)</f>
        <v>26361</v>
      </c>
      <c r="F45" s="160">
        <f>E45*$K5</f>
        <v>153274.26804123711</v>
      </c>
      <c r="G45" s="77"/>
      <c r="H45" s="171">
        <f t="shared" ref="H45:I47" si="64">E45/SUM(E$4:E$10)</f>
        <v>0.31081320080648012</v>
      </c>
      <c r="I45" s="171">
        <f t="shared" si="64"/>
        <v>0.30609293189191317</v>
      </c>
      <c r="J45" s="30"/>
      <c r="K45" s="32">
        <v>5.8144329896907214</v>
      </c>
      <c r="L45" s="77"/>
      <c r="M45" s="74">
        <f t="shared" ref="M45:U47" si="65">M5*$E45</f>
        <v>2717.6288659793813</v>
      </c>
      <c r="N45" s="74">
        <f t="shared" si="65"/>
        <v>2717.6288659793813</v>
      </c>
      <c r="O45" s="74">
        <f t="shared" si="65"/>
        <v>0</v>
      </c>
      <c r="P45" s="74">
        <f t="shared" si="65"/>
        <v>0</v>
      </c>
      <c r="Q45" s="74">
        <f t="shared" si="65"/>
        <v>3261.1546391752577</v>
      </c>
      <c r="R45" s="74">
        <f t="shared" si="65"/>
        <v>271.76288659793812</v>
      </c>
      <c r="S45" s="74">
        <f t="shared" si="65"/>
        <v>7881.1237113402058</v>
      </c>
      <c r="T45" s="74">
        <f t="shared" si="65"/>
        <v>0</v>
      </c>
      <c r="U45" s="74">
        <f t="shared" si="65"/>
        <v>9511.7010309278357</v>
      </c>
      <c r="V45" s="77"/>
      <c r="W45" s="74">
        <f t="shared" ref="W45:AA45" si="66">W5*$E45</f>
        <v>10598.752577319588</v>
      </c>
      <c r="X45" s="74">
        <f t="shared" si="66"/>
        <v>0</v>
      </c>
      <c r="Y45" s="74">
        <f t="shared" si="66"/>
        <v>3261.1546391752577</v>
      </c>
      <c r="Z45" s="74">
        <f t="shared" si="66"/>
        <v>7337.5979381443303</v>
      </c>
      <c r="AA45" s="74">
        <f t="shared" si="66"/>
        <v>5163.4948453608249</v>
      </c>
      <c r="AB45" s="77"/>
      <c r="AC45" s="74">
        <f t="shared" ref="AC45:AD45" si="67">AC5*$E45</f>
        <v>3532.9175257731958</v>
      </c>
      <c r="AD45" s="74">
        <f t="shared" si="67"/>
        <v>22828.082474226805</v>
      </c>
      <c r="AE45" s="77"/>
      <c r="AF45" s="74">
        <f t="shared" ref="AF45:AP45" si="68">AF5*$E45</f>
        <v>815.28865979381442</v>
      </c>
      <c r="AG45" s="74">
        <f t="shared" si="68"/>
        <v>271.76288659793812</v>
      </c>
      <c r="AH45" s="74">
        <f t="shared" si="68"/>
        <v>2717.6288659793818</v>
      </c>
      <c r="AI45" s="74">
        <f t="shared" si="68"/>
        <v>3532.9175257731958</v>
      </c>
      <c r="AJ45" s="74">
        <f t="shared" si="68"/>
        <v>2989.3917525773195</v>
      </c>
      <c r="AK45" s="74">
        <f t="shared" si="68"/>
        <v>2445.8659793814431</v>
      </c>
      <c r="AL45" s="74">
        <f t="shared" si="68"/>
        <v>1630.5773195876288</v>
      </c>
      <c r="AM45" s="74">
        <f t="shared" si="68"/>
        <v>815.28865979381442</v>
      </c>
      <c r="AN45" s="74">
        <f t="shared" si="68"/>
        <v>2174.103092783505</v>
      </c>
      <c r="AO45" s="74">
        <f t="shared" si="68"/>
        <v>1358.8144329896909</v>
      </c>
      <c r="AP45" s="74">
        <f t="shared" si="68"/>
        <v>0</v>
      </c>
      <c r="AQ45" s="74"/>
      <c r="AR45" s="74">
        <f t="shared" ref="AR45:AS45" si="69">AR5*$E45</f>
        <v>0</v>
      </c>
      <c r="AS45" s="74">
        <f t="shared" si="69"/>
        <v>271.76288659793812</v>
      </c>
      <c r="AT45" s="201"/>
      <c r="AU45" s="74"/>
      <c r="AV45" s="74"/>
      <c r="AW45" s="77"/>
      <c r="AX45" s="74">
        <f t="shared" ref="AX45:AZ45" si="70">AX5*$E45</f>
        <v>271.76288659793812</v>
      </c>
      <c r="AY45" s="74">
        <f t="shared" si="70"/>
        <v>7609.3608247422671</v>
      </c>
      <c r="AZ45" s="74">
        <f t="shared" si="70"/>
        <v>18479.876288659794</v>
      </c>
      <c r="BA45" s="77"/>
      <c r="BB45" s="74">
        <f t="shared" ref="BB45:BD45" si="71">BB5*$E45</f>
        <v>0</v>
      </c>
      <c r="BC45" s="74">
        <f t="shared" si="71"/>
        <v>0</v>
      </c>
      <c r="BD45" s="74">
        <f t="shared" si="71"/>
        <v>271.76288659793812</v>
      </c>
      <c r="BE45" s="201"/>
      <c r="BF45" s="74">
        <f t="shared" ref="BF45:BK45" si="72">BF5*$E45</f>
        <v>0</v>
      </c>
      <c r="BG45" s="74">
        <f t="shared" si="72"/>
        <v>0</v>
      </c>
      <c r="BH45" s="74">
        <f t="shared" si="72"/>
        <v>0</v>
      </c>
      <c r="BI45" s="74">
        <f t="shared" si="72"/>
        <v>271.76288659793812</v>
      </c>
      <c r="BJ45" s="74">
        <f t="shared" si="72"/>
        <v>0</v>
      </c>
      <c r="BK45" s="74">
        <f t="shared" si="72"/>
        <v>0</v>
      </c>
      <c r="BL45" s="201"/>
      <c r="BM45" s="74">
        <f t="shared" ref="BM45:BX45" si="73">BM5*$E45</f>
        <v>271.76288659793812</v>
      </c>
      <c r="BN45" s="74">
        <f t="shared" si="73"/>
        <v>0</v>
      </c>
      <c r="BO45" s="74">
        <f t="shared" si="73"/>
        <v>0</v>
      </c>
      <c r="BP45" s="74">
        <f t="shared" si="73"/>
        <v>0</v>
      </c>
      <c r="BQ45" s="74">
        <f t="shared" si="73"/>
        <v>271.76288659793812</v>
      </c>
      <c r="BR45" s="74">
        <f t="shared" si="73"/>
        <v>0</v>
      </c>
      <c r="BS45" s="74">
        <f t="shared" si="73"/>
        <v>0</v>
      </c>
      <c r="BT45" s="74">
        <f t="shared" si="73"/>
        <v>0</v>
      </c>
      <c r="BU45" s="74">
        <f t="shared" si="73"/>
        <v>0</v>
      </c>
      <c r="BV45" s="74">
        <f t="shared" si="73"/>
        <v>0</v>
      </c>
      <c r="BW45" s="74">
        <f t="shared" si="73"/>
        <v>271.76288659793812</v>
      </c>
      <c r="BX45" s="74">
        <f t="shared" si="73"/>
        <v>0</v>
      </c>
      <c r="BY45" s="77"/>
      <c r="BZ45" s="74">
        <f t="shared" ref="BZ45:CA45" si="74">BZ5*$E45</f>
        <v>3804.6804123711336</v>
      </c>
      <c r="CA45" s="74">
        <f t="shared" si="74"/>
        <v>22556.319587628866</v>
      </c>
      <c r="CB45" s="77"/>
      <c r="CC45" s="74">
        <f t="shared" ref="CC45:CD45" si="75">CC5*$E45</f>
        <v>20653.9793814433</v>
      </c>
      <c r="CD45" s="74">
        <f t="shared" si="75"/>
        <v>5707.0206185567013</v>
      </c>
      <c r="CE45" s="201"/>
    </row>
    <row r="46" spans="1:148" ht="20.25" customHeight="1" x14ac:dyDescent="0.4">
      <c r="A46" s="29" t="s">
        <v>457</v>
      </c>
      <c r="B46" s="77"/>
      <c r="C46" s="146">
        <f>VLOOKUP($A46,Sample!$B$2:$F$29,4)</f>
        <v>0.23430370344168935</v>
      </c>
      <c r="D46" s="138">
        <f>VLOOKUP($A46,Sample!$B$2:$F$29,5)</f>
        <v>0.14768462435993668</v>
      </c>
      <c r="E46" s="138">
        <f>VLOOKUP($A46,Sample!$B$2:$F$29,2)</f>
        <v>19872</v>
      </c>
      <c r="F46" s="160">
        <f>E46*$K6</f>
        <v>125212.8932038835</v>
      </c>
      <c r="G46" s="77"/>
      <c r="H46" s="171">
        <f t="shared" si="64"/>
        <v>0.23430370344168935</v>
      </c>
      <c r="I46" s="171">
        <f t="shared" si="64"/>
        <v>0.25005359400009808</v>
      </c>
      <c r="J46" s="30"/>
      <c r="K46" s="32">
        <v>6.3009708737864081</v>
      </c>
      <c r="L46" s="77"/>
      <c r="M46" s="74">
        <f>M6*$E46</f>
        <v>385.86407766990288</v>
      </c>
      <c r="N46" s="74">
        <f t="shared" si="65"/>
        <v>2315.1844660194174</v>
      </c>
      <c r="O46" s="74">
        <f t="shared" si="65"/>
        <v>0</v>
      </c>
      <c r="P46" s="74">
        <f t="shared" si="65"/>
        <v>771.72815533980577</v>
      </c>
      <c r="Q46" s="74">
        <f t="shared" si="65"/>
        <v>0</v>
      </c>
      <c r="R46" s="74">
        <f t="shared" si="65"/>
        <v>1350.5242718446602</v>
      </c>
      <c r="S46" s="74">
        <f t="shared" si="65"/>
        <v>12733.514563106797</v>
      </c>
      <c r="T46" s="74">
        <f t="shared" si="65"/>
        <v>0</v>
      </c>
      <c r="U46" s="74">
        <f t="shared" si="65"/>
        <v>2315.1844660194174</v>
      </c>
      <c r="V46" s="77"/>
      <c r="W46" s="74">
        <f t="shared" ref="W46:AA46" si="76">W6*$E46</f>
        <v>15048.699029126214</v>
      </c>
      <c r="X46" s="74">
        <f t="shared" si="76"/>
        <v>0</v>
      </c>
      <c r="Y46" s="74">
        <f t="shared" si="76"/>
        <v>0</v>
      </c>
      <c r="Z46" s="74">
        <f t="shared" si="76"/>
        <v>0</v>
      </c>
      <c r="AA46" s="74">
        <f t="shared" si="76"/>
        <v>4823.3009708737864</v>
      </c>
      <c r="AB46" s="77"/>
      <c r="AC46" s="74">
        <f t="shared" ref="AC46:AD46" si="77">AC6*$E46</f>
        <v>4051.5728155339802</v>
      </c>
      <c r="AD46" s="74">
        <f t="shared" si="77"/>
        <v>15820.42718446602</v>
      </c>
      <c r="AE46" s="77"/>
      <c r="AF46" s="74">
        <f t="shared" ref="AF46:AP46" si="78">AF6*$E46</f>
        <v>771.72815533980577</v>
      </c>
      <c r="AG46" s="74">
        <f t="shared" si="78"/>
        <v>578.79611650485435</v>
      </c>
      <c r="AH46" s="74">
        <f t="shared" si="78"/>
        <v>578.79611650485435</v>
      </c>
      <c r="AI46" s="74">
        <f t="shared" si="78"/>
        <v>2508.1165048543689</v>
      </c>
      <c r="AJ46" s="74">
        <f t="shared" si="78"/>
        <v>1929.3203883495144</v>
      </c>
      <c r="AK46" s="74">
        <f t="shared" si="78"/>
        <v>385.86407766990288</v>
      </c>
      <c r="AL46" s="74">
        <f t="shared" si="78"/>
        <v>2122.2524271844663</v>
      </c>
      <c r="AM46" s="74">
        <f t="shared" si="78"/>
        <v>192.93203883495144</v>
      </c>
      <c r="AN46" s="74">
        <f t="shared" si="78"/>
        <v>578.79611650485435</v>
      </c>
      <c r="AO46" s="74">
        <f t="shared" si="78"/>
        <v>2701.0485436893205</v>
      </c>
      <c r="AP46" s="74">
        <f t="shared" si="78"/>
        <v>0</v>
      </c>
      <c r="AQ46" s="74"/>
      <c r="AR46" s="74">
        <f t="shared" ref="AR46:AS46" si="79">AR6*$E46</f>
        <v>1350.5242718446602</v>
      </c>
      <c r="AS46" s="74">
        <f t="shared" si="79"/>
        <v>0</v>
      </c>
      <c r="AT46" s="201"/>
      <c r="AU46" s="74"/>
      <c r="AV46" s="74"/>
      <c r="AW46" s="77"/>
      <c r="AX46" s="74">
        <f t="shared" ref="AX46:AZ46" si="80">AX6*$E46</f>
        <v>964.66019417475729</v>
      </c>
      <c r="AY46" s="74">
        <f t="shared" si="80"/>
        <v>5595.0291262135916</v>
      </c>
      <c r="AZ46" s="74">
        <f t="shared" si="80"/>
        <v>13312.310679611652</v>
      </c>
      <c r="BA46" s="77"/>
      <c r="BB46" s="74">
        <f t="shared" ref="BB46:BD46" si="81">BB6*$E46</f>
        <v>385.86407766990294</v>
      </c>
      <c r="BC46" s="74">
        <f t="shared" si="81"/>
        <v>192.93203883495147</v>
      </c>
      <c r="BD46" s="74">
        <f t="shared" si="81"/>
        <v>385.86407766990294</v>
      </c>
      <c r="BE46" s="201"/>
      <c r="BF46" s="74">
        <f>BF6*$E46</f>
        <v>385.86407766990294</v>
      </c>
      <c r="BG46" s="74">
        <f t="shared" ref="BG46:BK46" si="82">BG6*$E46</f>
        <v>385.86407766990294</v>
      </c>
      <c r="BH46" s="74">
        <f t="shared" si="82"/>
        <v>0</v>
      </c>
      <c r="BI46" s="74">
        <f t="shared" si="82"/>
        <v>192.93203883495147</v>
      </c>
      <c r="BJ46" s="74">
        <f t="shared" si="82"/>
        <v>0</v>
      </c>
      <c r="BK46" s="74">
        <f t="shared" si="82"/>
        <v>0</v>
      </c>
      <c r="BL46" s="201"/>
      <c r="BM46" s="74">
        <f t="shared" ref="BM46:BX46" si="83">BM6*$E46</f>
        <v>385.86407766990294</v>
      </c>
      <c r="BN46" s="74">
        <f t="shared" si="83"/>
        <v>0</v>
      </c>
      <c r="BO46" s="74">
        <f t="shared" si="83"/>
        <v>192.93203883495147</v>
      </c>
      <c r="BP46" s="74">
        <f t="shared" si="83"/>
        <v>964.66019417475729</v>
      </c>
      <c r="BQ46" s="74">
        <f t="shared" si="83"/>
        <v>0</v>
      </c>
      <c r="BR46" s="74">
        <f t="shared" si="83"/>
        <v>0</v>
      </c>
      <c r="BS46" s="74">
        <f t="shared" si="83"/>
        <v>0</v>
      </c>
      <c r="BT46" s="74">
        <f t="shared" si="83"/>
        <v>0</v>
      </c>
      <c r="BU46" s="74">
        <f t="shared" si="83"/>
        <v>0</v>
      </c>
      <c r="BV46" s="74">
        <f t="shared" si="83"/>
        <v>0</v>
      </c>
      <c r="BW46" s="74">
        <f t="shared" si="83"/>
        <v>0</v>
      </c>
      <c r="BX46" s="74">
        <f t="shared" si="83"/>
        <v>192.93203883495147</v>
      </c>
      <c r="BY46" s="77"/>
      <c r="BZ46" s="74">
        <f t="shared" ref="BZ46:CA46" si="84">BZ6*$E46</f>
        <v>3472.7766990291261</v>
      </c>
      <c r="CA46" s="74">
        <f t="shared" si="84"/>
        <v>16399.223300970873</v>
      </c>
      <c r="CB46" s="77"/>
      <c r="CC46" s="74">
        <f t="shared" ref="CC46:CD46" si="85">CC6*$E46</f>
        <v>14662.834951456311</v>
      </c>
      <c r="CD46" s="74">
        <f t="shared" si="85"/>
        <v>5209.1650485436894</v>
      </c>
      <c r="CE46" s="201"/>
    </row>
    <row r="47" spans="1:148" ht="20.25" customHeight="1" x14ac:dyDescent="0.4">
      <c r="A47" s="29" t="s">
        <v>458</v>
      </c>
      <c r="B47" s="77"/>
      <c r="C47" s="146">
        <f>VLOOKUP($A47,Sample!$B$2:$F$29,4)</f>
        <v>6.3362927853041401E-2</v>
      </c>
      <c r="D47" s="138">
        <f>VLOOKUP($A47,Sample!$B$2:$F$29,5)</f>
        <v>3.9938464739850028E-2</v>
      </c>
      <c r="E47" s="138">
        <f>VLOOKUP($A47,Sample!$B$2:$F$29,2)</f>
        <v>5374</v>
      </c>
      <c r="F47" s="160">
        <f>E47*$K7</f>
        <v>28435.2427184466</v>
      </c>
      <c r="G47" s="77"/>
      <c r="H47" s="171">
        <f t="shared" si="64"/>
        <v>6.3362927853041401E-2</v>
      </c>
      <c r="I47" s="171">
        <f t="shared" si="64"/>
        <v>5.6785962340435425E-2</v>
      </c>
      <c r="J47" s="30"/>
      <c r="K47" s="32">
        <v>5.29126213592233</v>
      </c>
      <c r="L47" s="77"/>
      <c r="M47" s="74">
        <f t="shared" si="65"/>
        <v>678.27184466019412</v>
      </c>
      <c r="N47" s="74">
        <f t="shared" si="65"/>
        <v>939.14563106796118</v>
      </c>
      <c r="O47" s="74">
        <f t="shared" si="65"/>
        <v>365.22330097087377</v>
      </c>
      <c r="P47" s="74">
        <f t="shared" si="65"/>
        <v>782.62135922330094</v>
      </c>
      <c r="Q47" s="74">
        <f t="shared" si="65"/>
        <v>104.34951456310678</v>
      </c>
      <c r="R47" s="74">
        <f t="shared" si="65"/>
        <v>1513.0679611650485</v>
      </c>
      <c r="S47" s="74">
        <f t="shared" si="65"/>
        <v>260.873786407767</v>
      </c>
      <c r="T47" s="74">
        <f t="shared" si="65"/>
        <v>0</v>
      </c>
      <c r="U47" s="74">
        <f t="shared" si="65"/>
        <v>730.44660194174753</v>
      </c>
      <c r="V47" s="77"/>
      <c r="W47" s="74">
        <f t="shared" ref="W47:AA47" si="86">W7*$E47</f>
        <v>1200.0194174757282</v>
      </c>
      <c r="X47" s="74">
        <f t="shared" si="86"/>
        <v>365.22330097087377</v>
      </c>
      <c r="Y47" s="74">
        <f t="shared" si="86"/>
        <v>104.34951456310678</v>
      </c>
      <c r="Z47" s="74">
        <f t="shared" si="86"/>
        <v>3182.6601941747572</v>
      </c>
      <c r="AA47" s="74">
        <f t="shared" si="86"/>
        <v>521.747572815534</v>
      </c>
      <c r="AB47" s="77"/>
      <c r="AC47" s="74">
        <f t="shared" ref="AC47:AD47" si="87">AC7*$E47</f>
        <v>1565.2427184466019</v>
      </c>
      <c r="AD47" s="74">
        <f t="shared" si="87"/>
        <v>3808.7572815533981</v>
      </c>
      <c r="AE47" s="77"/>
      <c r="AF47" s="74">
        <f t="shared" ref="AF47:AP47" si="88">AF7*$E47</f>
        <v>104.34951456310678</v>
      </c>
      <c r="AG47" s="74">
        <f t="shared" si="88"/>
        <v>313.04854368932041</v>
      </c>
      <c r="AH47" s="74">
        <f t="shared" si="88"/>
        <v>834.79611650485424</v>
      </c>
      <c r="AI47" s="74">
        <f t="shared" si="88"/>
        <v>469.57281553398053</v>
      </c>
      <c r="AJ47" s="74">
        <f t="shared" si="88"/>
        <v>678.27184466019412</v>
      </c>
      <c r="AK47" s="74">
        <f t="shared" si="88"/>
        <v>156.52427184466021</v>
      </c>
      <c r="AL47" s="74">
        <f t="shared" si="88"/>
        <v>1252.1941747572816</v>
      </c>
      <c r="AM47" s="74">
        <f t="shared" si="88"/>
        <v>469.57281553398053</v>
      </c>
      <c r="AN47" s="74">
        <f t="shared" si="88"/>
        <v>782.62135922330094</v>
      </c>
      <c r="AO47" s="74">
        <f t="shared" si="88"/>
        <v>1043.4951456310678</v>
      </c>
      <c r="AP47" s="74">
        <f t="shared" si="88"/>
        <v>0</v>
      </c>
      <c r="AQ47" s="74"/>
      <c r="AR47" s="74">
        <f t="shared" ref="AR47:AS47" si="89">AR7*$E47</f>
        <v>52.17475728155339</v>
      </c>
      <c r="AS47" s="74">
        <f t="shared" si="89"/>
        <v>1460.8932038834951</v>
      </c>
      <c r="AT47" s="201"/>
      <c r="AU47" s="74"/>
      <c r="AV47" s="74"/>
      <c r="AW47" s="77"/>
      <c r="AX47" s="74">
        <f t="shared" ref="AX47:AZ47" si="90">AX7*$E47</f>
        <v>156.52427184466021</v>
      </c>
      <c r="AY47" s="74">
        <f t="shared" si="90"/>
        <v>2869.6116504854367</v>
      </c>
      <c r="AZ47" s="74">
        <f t="shared" si="90"/>
        <v>2347.8640776699026</v>
      </c>
      <c r="BA47" s="77"/>
      <c r="BB47" s="74">
        <f t="shared" ref="BB47:BD47" si="91">BB7*$E47</f>
        <v>52.17475728155339</v>
      </c>
      <c r="BC47" s="74">
        <f t="shared" si="91"/>
        <v>52.17475728155339</v>
      </c>
      <c r="BD47" s="74">
        <f t="shared" si="91"/>
        <v>52.17475728155339</v>
      </c>
      <c r="BE47" s="201"/>
      <c r="BF47" s="74">
        <f t="shared" ref="BF47:BK47" si="92">BF7*$E47</f>
        <v>0</v>
      </c>
      <c r="BG47" s="74">
        <f t="shared" si="92"/>
        <v>104.34951456310678</v>
      </c>
      <c r="BH47" s="74">
        <f t="shared" si="92"/>
        <v>0</v>
      </c>
      <c r="BI47" s="74">
        <f t="shared" si="92"/>
        <v>0</v>
      </c>
      <c r="BJ47" s="74">
        <f t="shared" si="92"/>
        <v>0</v>
      </c>
      <c r="BK47" s="74">
        <f t="shared" si="92"/>
        <v>52.17475728155339</v>
      </c>
      <c r="BL47" s="201"/>
      <c r="BM47" s="74">
        <f t="shared" ref="BM47:BX47" si="93">BM7*$E47</f>
        <v>0</v>
      </c>
      <c r="BN47" s="74">
        <f t="shared" si="93"/>
        <v>52.17475728155339</v>
      </c>
      <c r="BO47" s="74">
        <f t="shared" si="93"/>
        <v>104.34951456310678</v>
      </c>
      <c r="BP47" s="74">
        <f t="shared" si="93"/>
        <v>0</v>
      </c>
      <c r="BQ47" s="74">
        <f t="shared" si="93"/>
        <v>0</v>
      </c>
      <c r="BR47" s="74">
        <f t="shared" si="93"/>
        <v>0</v>
      </c>
      <c r="BS47" s="74">
        <f t="shared" si="93"/>
        <v>0</v>
      </c>
      <c r="BT47" s="74">
        <f t="shared" si="93"/>
        <v>0</v>
      </c>
      <c r="BU47" s="74">
        <f t="shared" si="93"/>
        <v>0</v>
      </c>
      <c r="BV47" s="74">
        <f t="shared" si="93"/>
        <v>0</v>
      </c>
      <c r="BW47" s="74">
        <f t="shared" si="93"/>
        <v>52.17475728155339</v>
      </c>
      <c r="BX47" s="74">
        <f t="shared" si="93"/>
        <v>0</v>
      </c>
      <c r="BY47" s="77"/>
      <c r="BZ47" s="74">
        <f t="shared" ref="BZ47:CA47" si="94">BZ7*$E47</f>
        <v>156.52427184466021</v>
      </c>
      <c r="CA47" s="74">
        <f t="shared" si="94"/>
        <v>5217.4757281553402</v>
      </c>
      <c r="CB47" s="77"/>
      <c r="CC47" s="74">
        <f t="shared" ref="CC47:CD47" si="95">CC7*$E47</f>
        <v>2191.3398058252428</v>
      </c>
      <c r="CD47" s="74">
        <f t="shared" si="95"/>
        <v>3182.6601941747572</v>
      </c>
      <c r="CE47" s="201"/>
    </row>
    <row r="48" spans="1:148" s="22" customFormat="1" ht="7.5" customHeight="1" x14ac:dyDescent="0.4">
      <c r="A48" s="37"/>
      <c r="B48" s="77"/>
      <c r="C48" s="148"/>
      <c r="D48" s="139"/>
      <c r="E48" s="139"/>
      <c r="F48" s="161"/>
      <c r="G48" s="77"/>
      <c r="H48" s="39"/>
      <c r="I48" s="39"/>
      <c r="J48" s="38"/>
      <c r="K48" s="40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4"/>
      <c r="AR48" s="77"/>
      <c r="AS48" s="77"/>
      <c r="AT48" s="201"/>
      <c r="AU48" s="74"/>
      <c r="AV48" s="74"/>
      <c r="AW48" s="77"/>
      <c r="AX48" s="77"/>
      <c r="AY48" s="77"/>
      <c r="AZ48" s="77"/>
      <c r="BA48" s="77"/>
      <c r="BB48" s="77"/>
      <c r="BC48" s="77"/>
      <c r="BD48" s="77"/>
      <c r="BE48" s="201"/>
      <c r="BF48" s="77"/>
      <c r="BG48" s="77"/>
      <c r="BH48" s="77"/>
      <c r="BI48" s="77"/>
      <c r="BJ48" s="77"/>
      <c r="BK48" s="77"/>
      <c r="BL48" s="201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201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</row>
    <row r="49" spans="1:148" ht="20.25" customHeight="1" x14ac:dyDescent="0.4">
      <c r="A49" s="29" t="s">
        <v>113</v>
      </c>
      <c r="B49" s="77"/>
      <c r="C49" s="146">
        <f>VLOOKUP($A49,Sample!$B$2:$F$29,4)</f>
        <v>7.7488120924858211E-2</v>
      </c>
      <c r="D49" s="138">
        <f>VLOOKUP($A49,Sample!$B$2:$F$29,5)</f>
        <v>4.8841754795365531E-2</v>
      </c>
      <c r="E49" s="138">
        <f>VLOOKUP($A49,Sample!$B$2:$F$29,2)</f>
        <v>6572</v>
      </c>
      <c r="F49" s="160">
        <f>E49*$K9</f>
        <v>42047.387755102041</v>
      </c>
      <c r="G49" s="77"/>
      <c r="H49" s="171">
        <f t="shared" ref="H49:I50" si="96">E49/SUM(E$4:E$10)</f>
        <v>7.7488120924858211E-2</v>
      </c>
      <c r="I49" s="171">
        <f t="shared" si="96"/>
        <v>8.3969790629779037E-2</v>
      </c>
      <c r="J49" s="30"/>
      <c r="K49" s="32">
        <v>6.3979591836734695</v>
      </c>
      <c r="L49" s="77"/>
      <c r="M49" s="74">
        <f t="shared" ref="M49:U50" si="97">M9*$E49</f>
        <v>268.24489795918367</v>
      </c>
      <c r="N49" s="74">
        <f t="shared" si="97"/>
        <v>1609.4693877551019</v>
      </c>
      <c r="O49" s="74">
        <f t="shared" si="97"/>
        <v>737.67346938775506</v>
      </c>
      <c r="P49" s="74">
        <f t="shared" si="97"/>
        <v>0</v>
      </c>
      <c r="Q49" s="74">
        <f t="shared" si="97"/>
        <v>0</v>
      </c>
      <c r="R49" s="74">
        <f t="shared" si="97"/>
        <v>1005.9183673469388</v>
      </c>
      <c r="S49" s="74">
        <f t="shared" si="97"/>
        <v>1005.9183673469388</v>
      </c>
      <c r="T49" s="74">
        <f t="shared" si="97"/>
        <v>0</v>
      </c>
      <c r="U49" s="74">
        <f t="shared" si="97"/>
        <v>1944.7755102040817</v>
      </c>
      <c r="V49" s="77"/>
      <c r="W49" s="74">
        <f t="shared" ref="W49:AA49" si="98">W9*$E49</f>
        <v>2615.387755102041</v>
      </c>
      <c r="X49" s="74">
        <f t="shared" si="98"/>
        <v>737.67346938775506</v>
      </c>
      <c r="Y49" s="74">
        <f t="shared" si="98"/>
        <v>0</v>
      </c>
      <c r="Z49" s="74">
        <f t="shared" si="98"/>
        <v>2213.0204081632651</v>
      </c>
      <c r="AA49" s="74">
        <f t="shared" si="98"/>
        <v>1005.9183673469388</v>
      </c>
      <c r="AB49" s="77"/>
      <c r="AC49" s="74">
        <f t="shared" ref="AC49:AD49" si="99">AC9*$E49</f>
        <v>2078.8979591836737</v>
      </c>
      <c r="AD49" s="74">
        <f t="shared" si="99"/>
        <v>4493.1020408163267</v>
      </c>
      <c r="AE49" s="77"/>
      <c r="AF49" s="74">
        <f t="shared" ref="AF49:AP49" si="100">AF9*$E49</f>
        <v>804.73469387755097</v>
      </c>
      <c r="AG49" s="74">
        <f t="shared" si="100"/>
        <v>1072.9795918367347</v>
      </c>
      <c r="AH49" s="74">
        <f t="shared" si="100"/>
        <v>1810.6530612244899</v>
      </c>
      <c r="AI49" s="74">
        <f t="shared" si="100"/>
        <v>1140.0408163265306</v>
      </c>
      <c r="AJ49" s="74">
        <f t="shared" si="100"/>
        <v>871.79591836734699</v>
      </c>
      <c r="AK49" s="74">
        <f t="shared" si="100"/>
        <v>134.12244897959184</v>
      </c>
      <c r="AL49" s="74">
        <f t="shared" si="100"/>
        <v>1341.2244897959183</v>
      </c>
      <c r="AM49" s="74">
        <f t="shared" si="100"/>
        <v>804.73469387755097</v>
      </c>
      <c r="AN49" s="74">
        <f t="shared" si="100"/>
        <v>1207.1020408163265</v>
      </c>
      <c r="AO49" s="74">
        <f t="shared" si="100"/>
        <v>670.61224489795916</v>
      </c>
      <c r="AP49" s="74">
        <f t="shared" si="100"/>
        <v>0</v>
      </c>
      <c r="AQ49" s="74"/>
      <c r="AR49" s="74">
        <f t="shared" ref="AR49:AS49" si="101">AR9*$E49</f>
        <v>0</v>
      </c>
      <c r="AS49" s="74">
        <f t="shared" si="101"/>
        <v>1005.9183673469388</v>
      </c>
      <c r="AT49" s="201"/>
      <c r="AU49" s="74"/>
      <c r="AV49" s="74"/>
      <c r="AW49" s="77"/>
      <c r="AX49" s="74">
        <f t="shared" ref="AX49:AZ49" si="102">AX9*$E49</f>
        <v>0</v>
      </c>
      <c r="AY49" s="74">
        <f t="shared" si="102"/>
        <v>3353.0612244897961</v>
      </c>
      <c r="AZ49" s="74">
        <f t="shared" si="102"/>
        <v>3218.9387755102039</v>
      </c>
      <c r="BA49" s="77"/>
      <c r="BB49" s="74">
        <f t="shared" ref="BB49:BD49" si="103">BB9*$E49</f>
        <v>0</v>
      </c>
      <c r="BC49" s="74">
        <f t="shared" si="103"/>
        <v>0</v>
      </c>
      <c r="BD49" s="74">
        <f t="shared" si="103"/>
        <v>0</v>
      </c>
      <c r="BE49" s="201"/>
      <c r="BF49" s="74">
        <f t="shared" ref="BF49:BK49" si="104">BF9*$E49</f>
        <v>0</v>
      </c>
      <c r="BG49" s="74">
        <f t="shared" si="104"/>
        <v>0</v>
      </c>
      <c r="BH49" s="74">
        <f t="shared" si="104"/>
        <v>0</v>
      </c>
      <c r="BI49" s="74">
        <f t="shared" si="104"/>
        <v>0</v>
      </c>
      <c r="BJ49" s="74">
        <f t="shared" si="104"/>
        <v>0</v>
      </c>
      <c r="BK49" s="74">
        <f t="shared" si="104"/>
        <v>0</v>
      </c>
      <c r="BL49" s="201"/>
      <c r="BM49" s="74">
        <f t="shared" ref="BM49:BX49" si="105">BM9*$E49</f>
        <v>0</v>
      </c>
      <c r="BN49" s="74">
        <f t="shared" si="105"/>
        <v>0</v>
      </c>
      <c r="BO49" s="74">
        <f t="shared" si="105"/>
        <v>0</v>
      </c>
      <c r="BP49" s="74">
        <f t="shared" si="105"/>
        <v>0</v>
      </c>
      <c r="BQ49" s="74">
        <f t="shared" si="105"/>
        <v>0</v>
      </c>
      <c r="BR49" s="74">
        <f t="shared" si="105"/>
        <v>0</v>
      </c>
      <c r="BS49" s="74">
        <f t="shared" si="105"/>
        <v>0</v>
      </c>
      <c r="BT49" s="74">
        <f t="shared" si="105"/>
        <v>0</v>
      </c>
      <c r="BU49" s="74">
        <f t="shared" si="105"/>
        <v>0</v>
      </c>
      <c r="BV49" s="74">
        <f t="shared" si="105"/>
        <v>0</v>
      </c>
      <c r="BW49" s="74">
        <f t="shared" si="105"/>
        <v>0</v>
      </c>
      <c r="BX49" s="74">
        <f t="shared" si="105"/>
        <v>0</v>
      </c>
      <c r="BY49" s="77"/>
      <c r="BZ49" s="74">
        <f t="shared" ref="BZ49:CA49" si="106">BZ9*$E49</f>
        <v>536.48979591836735</v>
      </c>
      <c r="CA49" s="74">
        <f t="shared" si="106"/>
        <v>6035.5102040816328</v>
      </c>
      <c r="CB49" s="77"/>
      <c r="CC49" s="74">
        <f t="shared" ref="CC49:CD49" si="107">CC9*$E49</f>
        <v>3084.8163265306125</v>
      </c>
      <c r="CD49" s="74">
        <f t="shared" si="107"/>
        <v>3487.1836734693879</v>
      </c>
      <c r="CE49" s="201"/>
    </row>
    <row r="50" spans="1:148" ht="20.25" customHeight="1" x14ac:dyDescent="0.4">
      <c r="A50" s="29" t="s">
        <v>108</v>
      </c>
      <c r="B50" s="77"/>
      <c r="C50" s="146">
        <f>VLOOKUP($A50,Sample!$B$2:$F$29,4)</f>
        <v>0.10819096129131148</v>
      </c>
      <c r="D50" s="138">
        <f>VLOOKUP($A50,Sample!$B$2:$F$29,5)</f>
        <v>6.8194148204849994E-2</v>
      </c>
      <c r="E50" s="138">
        <f>VLOOKUP($A50,Sample!$B$2:$F$29,2)</f>
        <v>9176</v>
      </c>
      <c r="F50" s="160">
        <f>E50*$K10</f>
        <v>53027.621052631577</v>
      </c>
      <c r="G50" s="77"/>
      <c r="H50" s="171">
        <f t="shared" si="96"/>
        <v>0.10819096129131148</v>
      </c>
      <c r="I50" s="171">
        <f t="shared" si="96"/>
        <v>0.10589761873719356</v>
      </c>
      <c r="J50" s="30"/>
      <c r="K50" s="32">
        <v>5.7789473684210524</v>
      </c>
      <c r="L50" s="77"/>
      <c r="M50" s="74">
        <f t="shared" si="97"/>
        <v>0</v>
      </c>
      <c r="N50" s="74">
        <f t="shared" si="97"/>
        <v>676.12631578947367</v>
      </c>
      <c r="O50" s="74">
        <f t="shared" si="97"/>
        <v>772.71578947368414</v>
      </c>
      <c r="P50" s="74">
        <f t="shared" si="97"/>
        <v>193.17894736842103</v>
      </c>
      <c r="Q50" s="74">
        <f t="shared" si="97"/>
        <v>386.35789473684207</v>
      </c>
      <c r="R50" s="74">
        <f t="shared" si="97"/>
        <v>3284.0421052631577</v>
      </c>
      <c r="S50" s="74">
        <f t="shared" si="97"/>
        <v>0</v>
      </c>
      <c r="T50" s="74">
        <f t="shared" si="97"/>
        <v>0</v>
      </c>
      <c r="U50" s="74">
        <f t="shared" si="97"/>
        <v>3863.5789473684208</v>
      </c>
      <c r="V50" s="77"/>
      <c r="W50" s="74">
        <f t="shared" ref="W50:AA50" si="108">W10*$E50</f>
        <v>676.12631578947367</v>
      </c>
      <c r="X50" s="74">
        <f t="shared" si="108"/>
        <v>772.71578947368414</v>
      </c>
      <c r="Y50" s="74">
        <f t="shared" si="108"/>
        <v>386.35789473684207</v>
      </c>
      <c r="Z50" s="74">
        <f t="shared" si="108"/>
        <v>4926.0631578947368</v>
      </c>
      <c r="AA50" s="74">
        <f t="shared" si="108"/>
        <v>2414.7368421052629</v>
      </c>
      <c r="AB50" s="77"/>
      <c r="AC50" s="74">
        <f t="shared" ref="AC50:AD50" si="109">AC10*$E50</f>
        <v>4926.0631578947368</v>
      </c>
      <c r="AD50" s="74">
        <f t="shared" si="109"/>
        <v>4249.9368421052632</v>
      </c>
      <c r="AE50" s="77"/>
      <c r="AF50" s="74">
        <f t="shared" ref="AF50:AP50" si="110">AF10*$E50</f>
        <v>1545.4315789473683</v>
      </c>
      <c r="AG50" s="74">
        <f t="shared" si="110"/>
        <v>2124.968421052632</v>
      </c>
      <c r="AH50" s="74">
        <f t="shared" si="110"/>
        <v>3670.4</v>
      </c>
      <c r="AI50" s="74">
        <f t="shared" si="110"/>
        <v>3573.8105263157895</v>
      </c>
      <c r="AJ50" s="74">
        <f t="shared" si="110"/>
        <v>2607.9157894736841</v>
      </c>
      <c r="AK50" s="74">
        <f t="shared" si="110"/>
        <v>772.71578947368414</v>
      </c>
      <c r="AL50" s="74">
        <f t="shared" si="110"/>
        <v>3090.8631578947366</v>
      </c>
      <c r="AM50" s="74">
        <f t="shared" si="110"/>
        <v>1448.8421052631581</v>
      </c>
      <c r="AN50" s="74">
        <f t="shared" si="110"/>
        <v>1545.4315789473683</v>
      </c>
      <c r="AO50" s="74">
        <f t="shared" si="110"/>
        <v>1352.2526315789476</v>
      </c>
      <c r="AP50" s="74">
        <f t="shared" si="110"/>
        <v>0</v>
      </c>
      <c r="AQ50" s="74"/>
      <c r="AR50" s="74">
        <f t="shared" ref="AR50:AS50" si="111">AR10*$E50</f>
        <v>965.89473684210532</v>
      </c>
      <c r="AS50" s="74">
        <f t="shared" si="111"/>
        <v>2318.1473684210528</v>
      </c>
      <c r="AT50" s="201"/>
      <c r="AU50" s="74"/>
      <c r="AV50" s="74"/>
      <c r="AW50" s="77"/>
      <c r="AX50" s="74">
        <f t="shared" ref="AX50:AZ50" si="112">AX10*$E50</f>
        <v>193.17894736842103</v>
      </c>
      <c r="AY50" s="74">
        <f t="shared" si="112"/>
        <v>4732.8842105263166</v>
      </c>
      <c r="AZ50" s="74">
        <f t="shared" si="112"/>
        <v>4249.9368421052632</v>
      </c>
      <c r="BA50" s="77"/>
      <c r="BB50" s="74">
        <f t="shared" ref="BB50:BD50" si="113">BB10*$E50</f>
        <v>96.589473684210517</v>
      </c>
      <c r="BC50" s="74">
        <f t="shared" si="113"/>
        <v>96.589473684210517</v>
      </c>
      <c r="BD50" s="74">
        <f t="shared" si="113"/>
        <v>0</v>
      </c>
      <c r="BE50" s="201"/>
      <c r="BF50" s="74">
        <f t="shared" ref="BF50:BK50" si="114">BF10*$E50</f>
        <v>96.589473684210517</v>
      </c>
      <c r="BG50" s="74">
        <f t="shared" si="114"/>
        <v>0</v>
      </c>
      <c r="BH50" s="74">
        <f t="shared" si="114"/>
        <v>0</v>
      </c>
      <c r="BI50" s="74">
        <f t="shared" si="114"/>
        <v>0</v>
      </c>
      <c r="BJ50" s="74">
        <f t="shared" si="114"/>
        <v>0</v>
      </c>
      <c r="BK50" s="74">
        <f t="shared" si="114"/>
        <v>96.589473684210517</v>
      </c>
      <c r="BL50" s="201"/>
      <c r="BM50" s="74">
        <f t="shared" ref="BM50:BX50" si="115">BM10*$E50</f>
        <v>96.589473684210517</v>
      </c>
      <c r="BN50" s="74">
        <f t="shared" si="115"/>
        <v>0</v>
      </c>
      <c r="BO50" s="74">
        <f t="shared" si="115"/>
        <v>0</v>
      </c>
      <c r="BP50" s="74">
        <f t="shared" si="115"/>
        <v>0</v>
      </c>
      <c r="BQ50" s="74">
        <f t="shared" si="115"/>
        <v>96.589473684210517</v>
      </c>
      <c r="BR50" s="74">
        <f t="shared" si="115"/>
        <v>96.589473684210517</v>
      </c>
      <c r="BS50" s="74">
        <f t="shared" si="115"/>
        <v>0</v>
      </c>
      <c r="BT50" s="74">
        <f t="shared" si="115"/>
        <v>0</v>
      </c>
      <c r="BU50" s="74">
        <f t="shared" si="115"/>
        <v>0</v>
      </c>
      <c r="BV50" s="74">
        <f t="shared" si="115"/>
        <v>0</v>
      </c>
      <c r="BW50" s="74">
        <f t="shared" si="115"/>
        <v>96.589473684210517</v>
      </c>
      <c r="BX50" s="74">
        <f t="shared" si="115"/>
        <v>0</v>
      </c>
      <c r="BY50" s="77"/>
      <c r="BZ50" s="74">
        <f t="shared" ref="BZ50:CA50" si="116">BZ10*$E50</f>
        <v>676.12631578947367</v>
      </c>
      <c r="CA50" s="74">
        <f t="shared" si="116"/>
        <v>8499.8736842105263</v>
      </c>
      <c r="CB50" s="77"/>
      <c r="CC50" s="74">
        <f t="shared" ref="CC50:CD50" si="117">CC10*$E50</f>
        <v>3960.1684210526319</v>
      </c>
      <c r="CD50" s="74">
        <f t="shared" si="117"/>
        <v>5215.8315789473681</v>
      </c>
      <c r="CE50" s="201"/>
    </row>
    <row r="51" spans="1:148" s="22" customFormat="1" ht="7.5" customHeight="1" x14ac:dyDescent="0.4">
      <c r="A51" s="37"/>
      <c r="B51" s="77"/>
      <c r="C51" s="149"/>
      <c r="D51" s="139"/>
      <c r="E51" s="139"/>
      <c r="F51" s="161"/>
      <c r="G51" s="77"/>
      <c r="H51" s="39"/>
      <c r="I51" s="39"/>
      <c r="J51" s="38"/>
      <c r="K51" s="40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4"/>
      <c r="AR51" s="77"/>
      <c r="AS51" s="77"/>
      <c r="AT51" s="201"/>
      <c r="AU51" s="74"/>
      <c r="AV51" s="74"/>
      <c r="AW51" s="77"/>
      <c r="AX51" s="77"/>
      <c r="AY51" s="77"/>
      <c r="AZ51" s="77"/>
      <c r="BA51" s="77"/>
      <c r="BB51" s="77"/>
      <c r="BC51" s="77"/>
      <c r="BD51" s="77"/>
      <c r="BE51" s="201"/>
      <c r="BF51" s="77"/>
      <c r="BG51" s="77"/>
      <c r="BH51" s="77"/>
      <c r="BI51" s="77"/>
      <c r="BJ51" s="77"/>
      <c r="BK51" s="77"/>
      <c r="BL51" s="201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201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</row>
    <row r="52" spans="1:148" ht="20.25" customHeight="1" x14ac:dyDescent="0.4">
      <c r="A52" s="29" t="s">
        <v>459</v>
      </c>
      <c r="B52" s="77"/>
      <c r="C52" s="147">
        <f>VLOOKUP($A52,Sample!$B$2:$F$29,4)</f>
        <v>0.59415092246829593</v>
      </c>
      <c r="D52" s="138">
        <f>VLOOKUP($A52,Sample!$B$2:$F$29,5)</f>
        <v>0.11942894089493672</v>
      </c>
      <c r="E52" s="138">
        <f>VLOOKUP($A52,Sample!$B$2:$F$29,2)</f>
        <v>16070</v>
      </c>
      <c r="F52" s="160">
        <f>E52*$K12</f>
        <v>71980.208333333343</v>
      </c>
      <c r="G52" s="77"/>
      <c r="H52" s="31">
        <f>E52/SUM(E$12:E$15)</f>
        <v>0.59415092246829593</v>
      </c>
      <c r="I52" s="31">
        <f>F52/SUM(F$12:F$15)</f>
        <v>0.55823537871297779</v>
      </c>
      <c r="J52" s="30"/>
      <c r="K52" s="32">
        <v>4.479166666666667</v>
      </c>
      <c r="L52" s="77"/>
      <c r="M52" s="74">
        <f t="shared" ref="M52:U54" si="118">M12*$E52</f>
        <v>0</v>
      </c>
      <c r="N52" s="74">
        <f t="shared" si="118"/>
        <v>1506.5625</v>
      </c>
      <c r="O52" s="74">
        <f t="shared" si="118"/>
        <v>2176.145833333333</v>
      </c>
      <c r="P52" s="74">
        <f t="shared" si="118"/>
        <v>1841.3541666666665</v>
      </c>
      <c r="Q52" s="74">
        <f t="shared" si="118"/>
        <v>669.58333333333326</v>
      </c>
      <c r="R52" s="74">
        <f t="shared" si="118"/>
        <v>4017.5</v>
      </c>
      <c r="S52" s="74">
        <f t="shared" si="118"/>
        <v>3180.520833333333</v>
      </c>
      <c r="T52" s="74">
        <f t="shared" si="118"/>
        <v>167.39583333333331</v>
      </c>
      <c r="U52" s="74">
        <f t="shared" si="118"/>
        <v>2510.9375</v>
      </c>
      <c r="V52" s="77"/>
      <c r="W52" s="74">
        <f t="shared" ref="W52:AA52" si="119">W12*$E52</f>
        <v>4687.0833333333339</v>
      </c>
      <c r="X52" s="74">
        <f t="shared" si="119"/>
        <v>2176.145833333333</v>
      </c>
      <c r="Y52" s="74">
        <f t="shared" si="119"/>
        <v>669.58333333333326</v>
      </c>
      <c r="Z52" s="74">
        <f t="shared" si="119"/>
        <v>0</v>
      </c>
      <c r="AA52" s="74">
        <f t="shared" si="119"/>
        <v>8537.1875</v>
      </c>
      <c r="AB52" s="77"/>
      <c r="AC52" s="74">
        <f t="shared" ref="AC52:AD52" si="120">AC12*$E52</f>
        <v>6026.25</v>
      </c>
      <c r="AD52" s="74">
        <f t="shared" si="120"/>
        <v>10043.75</v>
      </c>
      <c r="AE52" s="77"/>
      <c r="AF52" s="74">
        <f t="shared" ref="AF52:AP52" si="121">AF12*$E52</f>
        <v>167.39583333333331</v>
      </c>
      <c r="AG52" s="74">
        <f t="shared" si="121"/>
        <v>334.79166666666663</v>
      </c>
      <c r="AH52" s="74">
        <f t="shared" si="121"/>
        <v>2678.333333333333</v>
      </c>
      <c r="AI52" s="74">
        <f t="shared" si="121"/>
        <v>3682.7083333333335</v>
      </c>
      <c r="AJ52" s="74">
        <f t="shared" si="121"/>
        <v>2343.541666666667</v>
      </c>
      <c r="AK52" s="74">
        <f t="shared" si="121"/>
        <v>836.97916666666674</v>
      </c>
      <c r="AL52" s="74">
        <f t="shared" si="121"/>
        <v>3682.7083333333335</v>
      </c>
      <c r="AM52" s="74">
        <f t="shared" si="121"/>
        <v>1171.7708333333335</v>
      </c>
      <c r="AN52" s="74">
        <f t="shared" si="121"/>
        <v>1506.5625</v>
      </c>
      <c r="AO52" s="74">
        <f t="shared" si="121"/>
        <v>2008.75</v>
      </c>
      <c r="AP52" s="74">
        <f t="shared" si="121"/>
        <v>0</v>
      </c>
      <c r="AQ52" s="74"/>
      <c r="AR52" s="74">
        <f t="shared" ref="AR52:AS52" si="122">AR12*$E52</f>
        <v>3013.125</v>
      </c>
      <c r="AS52" s="74">
        <f t="shared" si="122"/>
        <v>1004.375</v>
      </c>
      <c r="AT52" s="201"/>
      <c r="AU52" s="74"/>
      <c r="AV52" s="74"/>
      <c r="AW52" s="77"/>
      <c r="AX52" s="74">
        <f t="shared" ref="AX52:AZ52" si="123">AX12*$E52</f>
        <v>3347.916666666667</v>
      </c>
      <c r="AY52" s="74">
        <f t="shared" si="123"/>
        <v>6528.4375</v>
      </c>
      <c r="AZ52" s="74">
        <f t="shared" si="123"/>
        <v>6193.6458333333339</v>
      </c>
      <c r="BA52" s="77"/>
      <c r="BB52" s="74">
        <f t="shared" ref="BB52:BD52" si="124">BB12*$E52</f>
        <v>3013.125</v>
      </c>
      <c r="BC52" s="74">
        <f t="shared" si="124"/>
        <v>334.79166666666669</v>
      </c>
      <c r="BD52" s="74">
        <f t="shared" si="124"/>
        <v>0</v>
      </c>
      <c r="BE52" s="201"/>
      <c r="BF52" s="74">
        <f t="shared" ref="BF52:BK52" si="125">BF12*$E52</f>
        <v>836.97916666666674</v>
      </c>
      <c r="BG52" s="74">
        <f t="shared" si="125"/>
        <v>334.79166666666669</v>
      </c>
      <c r="BH52" s="74">
        <f t="shared" si="125"/>
        <v>334.79166666666669</v>
      </c>
      <c r="BI52" s="74">
        <f t="shared" si="125"/>
        <v>0</v>
      </c>
      <c r="BJ52" s="74">
        <f t="shared" si="125"/>
        <v>836.97916666666674</v>
      </c>
      <c r="BK52" s="74">
        <f t="shared" si="125"/>
        <v>1004.375</v>
      </c>
      <c r="BL52" s="201"/>
      <c r="BM52" s="74">
        <f t="shared" ref="BM52:BX52" si="126">BM12*$E52</f>
        <v>0</v>
      </c>
      <c r="BN52" s="74">
        <f t="shared" si="126"/>
        <v>334.79166666666669</v>
      </c>
      <c r="BO52" s="74">
        <f t="shared" si="126"/>
        <v>1171.7708333333335</v>
      </c>
      <c r="BP52" s="74">
        <f t="shared" si="126"/>
        <v>3347.916666666667</v>
      </c>
      <c r="BQ52" s="74">
        <f t="shared" si="126"/>
        <v>1171.7708333333335</v>
      </c>
      <c r="BR52" s="74">
        <f t="shared" si="126"/>
        <v>502.1875</v>
      </c>
      <c r="BS52" s="74">
        <f t="shared" si="126"/>
        <v>1004.375</v>
      </c>
      <c r="BT52" s="74">
        <f t="shared" si="126"/>
        <v>0</v>
      </c>
      <c r="BU52" s="74">
        <f t="shared" si="126"/>
        <v>0</v>
      </c>
      <c r="BV52" s="74">
        <f t="shared" si="126"/>
        <v>167.39583333333334</v>
      </c>
      <c r="BW52" s="74">
        <f t="shared" si="126"/>
        <v>836.97916666666674</v>
      </c>
      <c r="BX52" s="74">
        <f t="shared" si="126"/>
        <v>1673.9583333333335</v>
      </c>
      <c r="BY52" s="77"/>
      <c r="BZ52" s="74">
        <f t="shared" ref="BZ52:CA52" si="127">BZ12*$E52</f>
        <v>2343.541666666667</v>
      </c>
      <c r="CA52" s="74">
        <f t="shared" si="127"/>
        <v>13726.458333333332</v>
      </c>
      <c r="CB52" s="77"/>
      <c r="CC52" s="74">
        <f t="shared" ref="CC52:CD52" si="128">CC12*$E52</f>
        <v>2008.75</v>
      </c>
      <c r="CD52" s="74">
        <f t="shared" si="128"/>
        <v>14061.25</v>
      </c>
      <c r="CE52" s="201"/>
    </row>
    <row r="53" spans="1:148" ht="20.25" customHeight="1" x14ac:dyDescent="0.4">
      <c r="A53" s="29" t="s">
        <v>460</v>
      </c>
      <c r="B53" s="77"/>
      <c r="C53" s="147">
        <f>VLOOKUP($A53,Sample!$B$2:$F$29,4)</f>
        <v>0.27322808444559471</v>
      </c>
      <c r="D53" s="138">
        <f>VLOOKUP($A53,Sample!$B$2:$F$29,5)</f>
        <v>5.4920962863321862E-2</v>
      </c>
      <c r="E53" s="138">
        <f>VLOOKUP($A53,Sample!$B$2:$F$29,2)</f>
        <v>7390</v>
      </c>
      <c r="F53" s="160">
        <f>E53*$K13</f>
        <v>38835.204081632648</v>
      </c>
      <c r="G53" s="77"/>
      <c r="H53" s="31">
        <f t="shared" ref="H53:I55" si="129">E53/SUM(E$12:E$15)</f>
        <v>0.27322808444559471</v>
      </c>
      <c r="I53" s="31">
        <f t="shared" si="129"/>
        <v>0.30118258004355564</v>
      </c>
      <c r="J53" s="30"/>
      <c r="K53" s="32">
        <v>5.2551020408163263</v>
      </c>
      <c r="L53" s="77"/>
      <c r="M53" s="74">
        <f t="shared" si="118"/>
        <v>0</v>
      </c>
      <c r="N53" s="74">
        <f t="shared" si="118"/>
        <v>0</v>
      </c>
      <c r="O53" s="74">
        <f t="shared" si="118"/>
        <v>603.26530612244892</v>
      </c>
      <c r="P53" s="74">
        <f t="shared" si="118"/>
        <v>603.26530612244892</v>
      </c>
      <c r="Q53" s="74">
        <f t="shared" si="118"/>
        <v>0</v>
      </c>
      <c r="R53" s="74">
        <f t="shared" si="118"/>
        <v>6183.4693877551026</v>
      </c>
      <c r="S53" s="74">
        <f t="shared" si="118"/>
        <v>0</v>
      </c>
      <c r="T53" s="74">
        <f t="shared" si="118"/>
        <v>0</v>
      </c>
      <c r="U53" s="74">
        <f t="shared" si="118"/>
        <v>0</v>
      </c>
      <c r="V53" s="77"/>
      <c r="W53" s="74">
        <f t="shared" ref="W53:AA53" si="130">W13*$E53</f>
        <v>0</v>
      </c>
      <c r="X53" s="74">
        <f t="shared" si="130"/>
        <v>603.26530612244892</v>
      </c>
      <c r="Y53" s="74">
        <f t="shared" si="130"/>
        <v>0</v>
      </c>
      <c r="Z53" s="74">
        <f t="shared" si="130"/>
        <v>603.26530612244892</v>
      </c>
      <c r="AA53" s="74">
        <f t="shared" si="130"/>
        <v>6183.4693877551026</v>
      </c>
      <c r="AB53" s="77"/>
      <c r="AC53" s="74">
        <f t="shared" ref="AC53:AD53" si="131">AC13*$E53</f>
        <v>2488.4693877551017</v>
      </c>
      <c r="AD53" s="74">
        <f t="shared" si="131"/>
        <v>4901.5306122448974</v>
      </c>
      <c r="AE53" s="77"/>
      <c r="AF53" s="74">
        <f t="shared" ref="AF53:AP53" si="132">AF13*$E53</f>
        <v>75.408163265306115</v>
      </c>
      <c r="AG53" s="74">
        <f t="shared" si="132"/>
        <v>1583.5714285714284</v>
      </c>
      <c r="AH53" s="74">
        <f t="shared" si="132"/>
        <v>1960.6122448979588</v>
      </c>
      <c r="AI53" s="74">
        <f t="shared" si="132"/>
        <v>1055.7142857142856</v>
      </c>
      <c r="AJ53" s="74">
        <f t="shared" si="132"/>
        <v>301.63265306122446</v>
      </c>
      <c r="AK53" s="74">
        <f t="shared" si="132"/>
        <v>150.81632653061223</v>
      </c>
      <c r="AL53" s="74">
        <f t="shared" si="132"/>
        <v>678.67346938775506</v>
      </c>
      <c r="AM53" s="74">
        <f t="shared" si="132"/>
        <v>75.408163265306115</v>
      </c>
      <c r="AN53" s="74">
        <f t="shared" si="132"/>
        <v>150.81632653061223</v>
      </c>
      <c r="AO53" s="74">
        <f t="shared" si="132"/>
        <v>603.26530612244892</v>
      </c>
      <c r="AP53" s="74">
        <f t="shared" si="132"/>
        <v>0</v>
      </c>
      <c r="AQ53" s="74"/>
      <c r="AR53" s="74">
        <f t="shared" ref="AR53:AS53" si="133">AR13*$E53</f>
        <v>1960.6122448979593</v>
      </c>
      <c r="AS53" s="74">
        <f t="shared" si="133"/>
        <v>4222.8571428571431</v>
      </c>
      <c r="AT53" s="201"/>
      <c r="AU53" s="74"/>
      <c r="AV53" s="74"/>
      <c r="AW53" s="77"/>
      <c r="AX53" s="74">
        <f t="shared" ref="AX53:AZ53" si="134">AX13*$E53</f>
        <v>527.85714285714278</v>
      </c>
      <c r="AY53" s="74">
        <f t="shared" si="134"/>
        <v>3770.408163265306</v>
      </c>
      <c r="AZ53" s="74">
        <f t="shared" si="134"/>
        <v>3091.7346938775513</v>
      </c>
      <c r="BA53" s="77"/>
      <c r="BB53" s="74">
        <f t="shared" ref="BB53:BD53" si="135">BB13*$E53</f>
        <v>226.22448979591834</v>
      </c>
      <c r="BC53" s="74">
        <f t="shared" si="135"/>
        <v>301.63265306122446</v>
      </c>
      <c r="BD53" s="74">
        <f t="shared" si="135"/>
        <v>0</v>
      </c>
      <c r="BE53" s="201"/>
      <c r="BF53" s="74">
        <f t="shared" ref="BF53:BK53" si="136">BF13*$E53</f>
        <v>0</v>
      </c>
      <c r="BG53" s="74">
        <f t="shared" si="136"/>
        <v>0</v>
      </c>
      <c r="BH53" s="74">
        <f t="shared" si="136"/>
        <v>75.408163265306115</v>
      </c>
      <c r="BI53" s="74">
        <f t="shared" si="136"/>
        <v>301.63265306122446</v>
      </c>
      <c r="BJ53" s="74">
        <f t="shared" si="136"/>
        <v>75.408163265306115</v>
      </c>
      <c r="BK53" s="74">
        <f t="shared" si="136"/>
        <v>75.408163265306115</v>
      </c>
      <c r="BL53" s="201"/>
      <c r="BM53" s="74">
        <f t="shared" ref="BM53:BX53" si="137">BM13*$E53</f>
        <v>0</v>
      </c>
      <c r="BN53" s="74">
        <f t="shared" si="137"/>
        <v>0</v>
      </c>
      <c r="BO53" s="74">
        <f t="shared" si="137"/>
        <v>226.22448979591834</v>
      </c>
      <c r="BP53" s="74">
        <f t="shared" si="137"/>
        <v>527.85714285714278</v>
      </c>
      <c r="BQ53" s="74">
        <f t="shared" si="137"/>
        <v>150.81632653061223</v>
      </c>
      <c r="BR53" s="74">
        <f t="shared" si="137"/>
        <v>0</v>
      </c>
      <c r="BS53" s="74">
        <f t="shared" si="137"/>
        <v>150.81632653061223</v>
      </c>
      <c r="BT53" s="74">
        <f t="shared" si="137"/>
        <v>75.408163265306115</v>
      </c>
      <c r="BU53" s="74">
        <f t="shared" si="137"/>
        <v>0</v>
      </c>
      <c r="BV53" s="74">
        <f t="shared" si="137"/>
        <v>0</v>
      </c>
      <c r="BW53" s="74">
        <f t="shared" si="137"/>
        <v>150.81632653061223</v>
      </c>
      <c r="BX53" s="74">
        <f t="shared" si="137"/>
        <v>226.22448979591834</v>
      </c>
      <c r="BY53" s="77"/>
      <c r="BZ53" s="74">
        <f t="shared" ref="BZ53:CA53" si="138">BZ13*$E53</f>
        <v>301.63265306122446</v>
      </c>
      <c r="CA53" s="74">
        <f t="shared" si="138"/>
        <v>7088.367346938775</v>
      </c>
      <c r="CB53" s="77"/>
      <c r="CC53" s="74">
        <f t="shared" ref="CC53:CD53" si="139">CC13*$E53</f>
        <v>1131.1224489795918</v>
      </c>
      <c r="CD53" s="74">
        <f t="shared" si="139"/>
        <v>6258.8775510204086</v>
      </c>
      <c r="CE53" s="201"/>
    </row>
    <row r="54" spans="1:148" ht="20.25" customHeight="1" x14ac:dyDescent="0.4">
      <c r="A54" s="29" t="s">
        <v>461</v>
      </c>
      <c r="B54" s="77"/>
      <c r="C54" s="147">
        <f>VLOOKUP($A54,Sample!$B$2:$F$29,4)</f>
        <v>8.5776611084408622E-2</v>
      </c>
      <c r="D54" s="138">
        <f>VLOOKUP($A54,Sample!$B$2:$F$29,5)</f>
        <v>1.7241763713519178E-2</v>
      </c>
      <c r="E54" s="138">
        <f>VLOOKUP($A54,Sample!$B$2:$F$29,2)</f>
        <v>2320</v>
      </c>
      <c r="F54" s="160">
        <f>E54*$K14</f>
        <v>11450.322580645161</v>
      </c>
      <c r="G54" s="77"/>
      <c r="H54" s="31">
        <f t="shared" si="129"/>
        <v>8.5776611084408622E-2</v>
      </c>
      <c r="I54" s="31">
        <f t="shared" si="129"/>
        <v>8.8801843037069256E-2</v>
      </c>
      <c r="J54" s="30"/>
      <c r="K54" s="32">
        <v>4.935483870967742</v>
      </c>
      <c r="L54" s="77"/>
      <c r="M54" s="74">
        <f t="shared" si="118"/>
        <v>0</v>
      </c>
      <c r="N54" s="74">
        <f t="shared" si="118"/>
        <v>0</v>
      </c>
      <c r="O54" s="74">
        <f t="shared" si="118"/>
        <v>49.892473118279575</v>
      </c>
      <c r="P54" s="74">
        <f t="shared" si="118"/>
        <v>0</v>
      </c>
      <c r="Q54" s="74">
        <f t="shared" si="118"/>
        <v>0</v>
      </c>
      <c r="R54" s="74">
        <f t="shared" si="118"/>
        <v>2245.1612903225805</v>
      </c>
      <c r="S54" s="74">
        <f t="shared" si="118"/>
        <v>0</v>
      </c>
      <c r="T54" s="74">
        <f t="shared" si="118"/>
        <v>0</v>
      </c>
      <c r="U54" s="74">
        <f t="shared" si="118"/>
        <v>24.946236559139788</v>
      </c>
      <c r="V54" s="77"/>
      <c r="W54" s="74">
        <f t="shared" ref="W54:AA54" si="140">W14*$E54</f>
        <v>0</v>
      </c>
      <c r="X54" s="74">
        <f t="shared" si="140"/>
        <v>49.892473118279575</v>
      </c>
      <c r="Y54" s="74">
        <f t="shared" si="140"/>
        <v>0</v>
      </c>
      <c r="Z54" s="74">
        <f t="shared" si="140"/>
        <v>0</v>
      </c>
      <c r="AA54" s="74">
        <f t="shared" si="140"/>
        <v>2270.1075268817203</v>
      </c>
      <c r="AB54" s="77"/>
      <c r="AC54" s="74">
        <f t="shared" ref="AC54:AD54" si="141">AC14*$E54</f>
        <v>748.38709677419354</v>
      </c>
      <c r="AD54" s="74">
        <f t="shared" si="141"/>
        <v>1571.6129032258063</v>
      </c>
      <c r="AE54" s="77"/>
      <c r="AF54" s="74">
        <f t="shared" ref="AF54:AP54" si="142">AF14*$E54</f>
        <v>124.73118279569891</v>
      </c>
      <c r="AG54" s="74">
        <f t="shared" si="142"/>
        <v>523.87096774193537</v>
      </c>
      <c r="AH54" s="74">
        <f t="shared" si="142"/>
        <v>573.76344086021504</v>
      </c>
      <c r="AI54" s="74">
        <f t="shared" si="142"/>
        <v>349.24731182795699</v>
      </c>
      <c r="AJ54" s="74">
        <f t="shared" si="142"/>
        <v>74.838709677419359</v>
      </c>
      <c r="AK54" s="74">
        <f t="shared" si="142"/>
        <v>24.946236559139784</v>
      </c>
      <c r="AL54" s="74">
        <f t="shared" si="142"/>
        <v>199.56989247311827</v>
      </c>
      <c r="AM54" s="74">
        <f t="shared" si="142"/>
        <v>124.73118279569891</v>
      </c>
      <c r="AN54" s="74">
        <f t="shared" si="142"/>
        <v>74.838709677419359</v>
      </c>
      <c r="AO54" s="74">
        <f t="shared" si="142"/>
        <v>99.784946236559136</v>
      </c>
      <c r="AP54" s="74">
        <f t="shared" si="142"/>
        <v>0</v>
      </c>
      <c r="AQ54" s="74"/>
      <c r="AR54" s="74">
        <f t="shared" ref="AR54:AS54" si="143">AR14*$E54</f>
        <v>723.44086021505393</v>
      </c>
      <c r="AS54" s="74">
        <f t="shared" si="143"/>
        <v>1521.7204301075271</v>
      </c>
      <c r="AT54" s="201"/>
      <c r="AU54" s="74"/>
      <c r="AV54" s="74"/>
      <c r="AW54" s="77"/>
      <c r="AX54" s="74">
        <f t="shared" ref="AX54:AZ54" si="144">AX14*$E54</f>
        <v>149.67741935483872</v>
      </c>
      <c r="AY54" s="74">
        <f t="shared" si="144"/>
        <v>1197.4193548387098</v>
      </c>
      <c r="AZ54" s="74">
        <f t="shared" si="144"/>
        <v>972.9032258064517</v>
      </c>
      <c r="BA54" s="77"/>
      <c r="BB54" s="74">
        <f t="shared" ref="BB54:BD54" si="145">BB14*$E54</f>
        <v>74.838709677419359</v>
      </c>
      <c r="BC54" s="74">
        <f t="shared" si="145"/>
        <v>74.838709677419359</v>
      </c>
      <c r="BD54" s="74">
        <f t="shared" si="145"/>
        <v>0</v>
      </c>
      <c r="BE54" s="201"/>
      <c r="BF54" s="74">
        <f t="shared" ref="BF54:BK54" si="146">BF14*$E54</f>
        <v>49.892473118279568</v>
      </c>
      <c r="BG54" s="74">
        <f t="shared" si="146"/>
        <v>0</v>
      </c>
      <c r="BH54" s="74">
        <f t="shared" si="146"/>
        <v>0</v>
      </c>
      <c r="BI54" s="74">
        <f t="shared" si="146"/>
        <v>0</v>
      </c>
      <c r="BJ54" s="74">
        <f t="shared" si="146"/>
        <v>0</v>
      </c>
      <c r="BK54" s="74">
        <f t="shared" si="146"/>
        <v>99.784946236559136</v>
      </c>
      <c r="BL54" s="201"/>
      <c r="BM54" s="74">
        <f t="shared" ref="BM54:BX54" si="147">BM14*$E54</f>
        <v>24.946236559139784</v>
      </c>
      <c r="BN54" s="74">
        <f t="shared" si="147"/>
        <v>0</v>
      </c>
      <c r="BO54" s="74">
        <f t="shared" si="147"/>
        <v>99.784946236559136</v>
      </c>
      <c r="BP54" s="74">
        <f t="shared" si="147"/>
        <v>149.67741935483872</v>
      </c>
      <c r="BQ54" s="74">
        <f t="shared" si="147"/>
        <v>49.892473118279568</v>
      </c>
      <c r="BR54" s="74">
        <f t="shared" si="147"/>
        <v>0</v>
      </c>
      <c r="BS54" s="74">
        <f t="shared" si="147"/>
        <v>24.946236559139784</v>
      </c>
      <c r="BT54" s="74">
        <f t="shared" si="147"/>
        <v>0</v>
      </c>
      <c r="BU54" s="74">
        <f t="shared" si="147"/>
        <v>24.946236559139784</v>
      </c>
      <c r="BV54" s="74">
        <f t="shared" si="147"/>
        <v>0</v>
      </c>
      <c r="BW54" s="74">
        <f t="shared" si="147"/>
        <v>24.946236559139784</v>
      </c>
      <c r="BX54" s="74">
        <f t="shared" si="147"/>
        <v>74.838709677419359</v>
      </c>
      <c r="BY54" s="77"/>
      <c r="BZ54" s="74">
        <f t="shared" ref="BZ54:CA54" si="148">BZ14*$E54</f>
        <v>49.892473118279575</v>
      </c>
      <c r="CA54" s="74">
        <f t="shared" si="148"/>
        <v>2270.1075268817203</v>
      </c>
      <c r="CB54" s="77"/>
      <c r="CC54" s="74">
        <f t="shared" ref="CC54:CD54" si="149">CC14*$E54</f>
        <v>424.08602150537638</v>
      </c>
      <c r="CD54" s="74">
        <f t="shared" si="149"/>
        <v>1895.9139784946237</v>
      </c>
      <c r="CE54" s="201"/>
    </row>
    <row r="55" spans="1:148" ht="20.25" customHeight="1" x14ac:dyDescent="0.4">
      <c r="A55" s="29" t="s">
        <v>462</v>
      </c>
      <c r="B55" s="77"/>
      <c r="C55" s="147">
        <f>VLOOKUP($A55,Sample!$B$2:$F$29,4)</f>
        <v>4.6844382001700741E-2</v>
      </c>
      <c r="D55" s="138">
        <f>VLOOKUP($A55,Sample!$B$2:$F$29,5)</f>
        <v>9.4160838900986202E-3</v>
      </c>
      <c r="E55" s="138">
        <f>VLOOKUP($A55,Sample!$B$2:$F$29,2)</f>
        <v>1267</v>
      </c>
      <c r="F55" s="160">
        <f>E55*$K15</f>
        <v>6676.6629213483147</v>
      </c>
      <c r="G55" s="77"/>
      <c r="H55" s="31">
        <f t="shared" si="129"/>
        <v>4.6844382001700741E-2</v>
      </c>
      <c r="I55" s="31">
        <f t="shared" si="129"/>
        <v>5.1780198206397322E-2</v>
      </c>
      <c r="J55" s="30"/>
      <c r="K55" s="32">
        <v>5.2696629213483144</v>
      </c>
      <c r="L55" s="77"/>
      <c r="M55" s="74">
        <f>M15*$E55</f>
        <v>0</v>
      </c>
      <c r="N55" s="74">
        <f t="shared" ref="N55:U55" si="150">N15*$E55</f>
        <v>85.415730337078642</v>
      </c>
      <c r="O55" s="74">
        <f t="shared" si="150"/>
        <v>28.471910112359549</v>
      </c>
      <c r="P55" s="74">
        <f t="shared" si="150"/>
        <v>0</v>
      </c>
      <c r="Q55" s="74">
        <f t="shared" si="150"/>
        <v>0</v>
      </c>
      <c r="R55" s="74">
        <f t="shared" si="150"/>
        <v>1153.1123595505619</v>
      </c>
      <c r="S55" s="74">
        <f t="shared" si="150"/>
        <v>0</v>
      </c>
      <c r="T55" s="74">
        <f t="shared" si="150"/>
        <v>0</v>
      </c>
      <c r="U55" s="74">
        <f t="shared" si="150"/>
        <v>0</v>
      </c>
      <c r="V55" s="77"/>
      <c r="W55" s="74">
        <f t="shared" ref="W55:AA55" si="151">W15*$E55</f>
        <v>85.415730337078642</v>
      </c>
      <c r="X55" s="74">
        <f t="shared" si="151"/>
        <v>28.471910112359549</v>
      </c>
      <c r="Y55" s="74">
        <f t="shared" si="151"/>
        <v>0</v>
      </c>
      <c r="Z55" s="74">
        <f t="shared" si="151"/>
        <v>0</v>
      </c>
      <c r="AA55" s="74">
        <f t="shared" si="151"/>
        <v>1153.1123595505619</v>
      </c>
      <c r="AB55" s="77"/>
      <c r="AC55" s="74">
        <f t="shared" ref="AC55:AD55" si="152">AC15*$E55</f>
        <v>298.95505617977528</v>
      </c>
      <c r="AD55" s="74">
        <f t="shared" si="152"/>
        <v>968.04494382022472</v>
      </c>
      <c r="AE55" s="77"/>
      <c r="AF55" s="74">
        <f t="shared" ref="AF55:AP55" si="153">AF15*$E55</f>
        <v>170.83146067415728</v>
      </c>
      <c r="AG55" s="74">
        <f t="shared" si="153"/>
        <v>170.83146067415728</v>
      </c>
      <c r="AH55" s="74">
        <f t="shared" si="153"/>
        <v>213.53932584269663</v>
      </c>
      <c r="AI55" s="74">
        <f t="shared" si="153"/>
        <v>142.35955056179776</v>
      </c>
      <c r="AJ55" s="74">
        <f t="shared" si="153"/>
        <v>42.707865168539321</v>
      </c>
      <c r="AK55" s="74">
        <f t="shared" si="153"/>
        <v>14.235955056179774</v>
      </c>
      <c r="AL55" s="74">
        <f t="shared" si="153"/>
        <v>42.707865168539321</v>
      </c>
      <c r="AM55" s="74">
        <f t="shared" si="153"/>
        <v>28.471910112359549</v>
      </c>
      <c r="AN55" s="74">
        <f t="shared" si="153"/>
        <v>14.235955056179774</v>
      </c>
      <c r="AO55" s="74">
        <f t="shared" si="153"/>
        <v>56.943820224719097</v>
      </c>
      <c r="AP55" s="74">
        <f t="shared" si="153"/>
        <v>0</v>
      </c>
      <c r="AQ55" s="74"/>
      <c r="AR55" s="74">
        <f t="shared" ref="AR55:AS55" si="154">AR15*$E55</f>
        <v>327.42696629213481</v>
      </c>
      <c r="AS55" s="74">
        <f t="shared" si="154"/>
        <v>825.68539325842687</v>
      </c>
      <c r="AT55" s="201"/>
      <c r="AU55" s="74"/>
      <c r="AV55" s="74"/>
      <c r="AW55" s="77"/>
      <c r="AX55" s="74">
        <f t="shared" ref="AX55:AZ55" si="155">AX15*$E55</f>
        <v>0</v>
      </c>
      <c r="AY55" s="74">
        <f t="shared" si="155"/>
        <v>697.56179775280896</v>
      </c>
      <c r="AZ55" s="74">
        <f t="shared" si="155"/>
        <v>569.43820224719104</v>
      </c>
      <c r="BA55" s="77"/>
      <c r="BB55" s="74">
        <f t="shared" ref="BB55:BD55" si="156">BB15*$E55</f>
        <v>0</v>
      </c>
      <c r="BC55" s="74">
        <f t="shared" si="156"/>
        <v>0</v>
      </c>
      <c r="BD55" s="74">
        <f t="shared" si="156"/>
        <v>0</v>
      </c>
      <c r="BE55" s="201"/>
      <c r="BF55" s="74">
        <f t="shared" ref="BF55:BK55" si="157">BF15*$E55</f>
        <v>0</v>
      </c>
      <c r="BG55" s="74">
        <f t="shared" si="157"/>
        <v>0</v>
      </c>
      <c r="BH55" s="74">
        <f t="shared" si="157"/>
        <v>0</v>
      </c>
      <c r="BI55" s="74">
        <f t="shared" si="157"/>
        <v>0</v>
      </c>
      <c r="BJ55" s="74">
        <f t="shared" si="157"/>
        <v>0</v>
      </c>
      <c r="BK55" s="74">
        <f t="shared" si="157"/>
        <v>0</v>
      </c>
      <c r="BL55" s="201"/>
      <c r="BM55" s="74">
        <f t="shared" ref="BM55:BX55" si="158">BM15*$E55</f>
        <v>0</v>
      </c>
      <c r="BN55" s="74">
        <f t="shared" si="158"/>
        <v>0</v>
      </c>
      <c r="BO55" s="74">
        <f t="shared" si="158"/>
        <v>0</v>
      </c>
      <c r="BP55" s="74">
        <f t="shared" si="158"/>
        <v>0</v>
      </c>
      <c r="BQ55" s="74">
        <f t="shared" si="158"/>
        <v>0</v>
      </c>
      <c r="BR55" s="74">
        <f t="shared" si="158"/>
        <v>0</v>
      </c>
      <c r="BS55" s="74">
        <f t="shared" si="158"/>
        <v>0</v>
      </c>
      <c r="BT55" s="74">
        <f t="shared" si="158"/>
        <v>0</v>
      </c>
      <c r="BU55" s="74">
        <f t="shared" si="158"/>
        <v>0</v>
      </c>
      <c r="BV55" s="74">
        <f t="shared" si="158"/>
        <v>0</v>
      </c>
      <c r="BW55" s="74">
        <f t="shared" si="158"/>
        <v>0</v>
      </c>
      <c r="BX55" s="74">
        <f t="shared" si="158"/>
        <v>0</v>
      </c>
      <c r="BY55" s="77"/>
      <c r="BZ55" s="74">
        <f t="shared" ref="BZ55:CA55" si="159">BZ15*$E55</f>
        <v>0</v>
      </c>
      <c r="CA55" s="74">
        <f t="shared" si="159"/>
        <v>1267</v>
      </c>
      <c r="CB55" s="77"/>
      <c r="CC55" s="74">
        <f t="shared" ref="CC55:CD55" si="160">CC15*$E55</f>
        <v>185.06741573033707</v>
      </c>
      <c r="CD55" s="74">
        <f t="shared" si="160"/>
        <v>1081.9325842696628</v>
      </c>
      <c r="CE55" s="201"/>
    </row>
    <row r="56" spans="1:148" s="22" customFormat="1" ht="7.5" customHeight="1" x14ac:dyDescent="0.4">
      <c r="A56" s="37"/>
      <c r="B56" s="77"/>
      <c r="C56" s="149"/>
      <c r="D56" s="139"/>
      <c r="E56" s="139"/>
      <c r="F56" s="161"/>
      <c r="G56" s="77"/>
      <c r="H56" s="39"/>
      <c r="I56" s="39"/>
      <c r="J56" s="38"/>
      <c r="K56" s="40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4"/>
      <c r="AR56" s="77"/>
      <c r="AS56" s="77"/>
      <c r="AT56" s="201"/>
      <c r="AU56" s="74"/>
      <c r="AV56" s="74"/>
      <c r="AW56" s="77"/>
      <c r="AX56" s="77"/>
      <c r="AY56" s="77"/>
      <c r="AZ56" s="77"/>
      <c r="BA56" s="77"/>
      <c r="BB56" s="77"/>
      <c r="BC56" s="77"/>
      <c r="BD56" s="77"/>
      <c r="BE56" s="201"/>
      <c r="BF56" s="77"/>
      <c r="BG56" s="77"/>
      <c r="BH56" s="77"/>
      <c r="BI56" s="77"/>
      <c r="BJ56" s="77"/>
      <c r="BK56" s="77"/>
      <c r="BL56" s="201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201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</row>
    <row r="57" spans="1:148" ht="20.25" customHeight="1" x14ac:dyDescent="0.4">
      <c r="A57" s="29" t="s">
        <v>463</v>
      </c>
      <c r="B57" s="77"/>
      <c r="C57" s="147">
        <f>VLOOKUP($A57,Sample!$B$2:$F$29,4)</f>
        <v>6.8731550425166323E-3</v>
      </c>
      <c r="D57" s="138">
        <f>VLOOKUP($A57,Sample!$B$2:$F$29,5)</f>
        <v>1.1593599738400826E-3</v>
      </c>
      <c r="E57" s="138">
        <f>VLOOKUP($A57,Sample!$B$2:$F$29,2)</f>
        <v>156</v>
      </c>
      <c r="F57" s="160">
        <f t="shared" ref="F57:F64" si="161">E57*$K17</f>
        <v>782.68965517241384</v>
      </c>
      <c r="G57" s="77"/>
      <c r="H57" s="31">
        <f>E57/SUM(E$17:E$27)</f>
        <v>6.8731550425166323E-3</v>
      </c>
      <c r="I57" s="31">
        <f>F57/SUM(F$17:F$27)</f>
        <v>5.6053960743793962E-3</v>
      </c>
      <c r="J57" s="30"/>
      <c r="K57" s="32">
        <v>5.0172413793103452</v>
      </c>
      <c r="L57" s="77"/>
      <c r="M57" s="74">
        <f t="shared" ref="M57:U64" si="162">M17*$E57</f>
        <v>0</v>
      </c>
      <c r="N57" s="74">
        <f t="shared" si="162"/>
        <v>0</v>
      </c>
      <c r="O57" s="74">
        <f t="shared" si="162"/>
        <v>0</v>
      </c>
      <c r="P57" s="74">
        <f t="shared" si="162"/>
        <v>0</v>
      </c>
      <c r="Q57" s="74">
        <f t="shared" si="162"/>
        <v>0</v>
      </c>
      <c r="R57" s="74">
        <f t="shared" si="162"/>
        <v>153.31034482758619</v>
      </c>
      <c r="S57" s="74">
        <f t="shared" si="162"/>
        <v>0</v>
      </c>
      <c r="T57" s="74">
        <f t="shared" si="162"/>
        <v>0</v>
      </c>
      <c r="U57" s="74">
        <f t="shared" si="162"/>
        <v>2.6896551724137931</v>
      </c>
      <c r="V57" s="77"/>
      <c r="W57" s="74">
        <f t="shared" ref="W57:AA57" si="163">W17*$E57</f>
        <v>0</v>
      </c>
      <c r="X57" s="74">
        <f t="shared" si="163"/>
        <v>0</v>
      </c>
      <c r="Y57" s="74">
        <f t="shared" si="163"/>
        <v>0</v>
      </c>
      <c r="Z57" s="74">
        <f t="shared" si="163"/>
        <v>16.137931034482758</v>
      </c>
      <c r="AA57" s="74">
        <f t="shared" si="163"/>
        <v>139.86206896551724</v>
      </c>
      <c r="AB57" s="77"/>
      <c r="AC57" s="74">
        <f t="shared" ref="AC57:AD57" si="164">AC17*$E57</f>
        <v>24.206896551724139</v>
      </c>
      <c r="AD57" s="74">
        <f t="shared" si="164"/>
        <v>131.79310344827587</v>
      </c>
      <c r="AE57" s="77"/>
      <c r="AF57" s="74">
        <f t="shared" ref="AF57:AP57" si="165">AF17*$E57</f>
        <v>21.517241379310345</v>
      </c>
      <c r="AG57" s="74">
        <f t="shared" si="165"/>
        <v>13.448275862068966</v>
      </c>
      <c r="AH57" s="74">
        <f t="shared" si="165"/>
        <v>16.137931034482758</v>
      </c>
      <c r="AI57" s="74">
        <f t="shared" si="165"/>
        <v>8.068965517241379</v>
      </c>
      <c r="AJ57" s="74">
        <f t="shared" si="165"/>
        <v>5.3793103448275863</v>
      </c>
      <c r="AK57" s="74">
        <f t="shared" si="165"/>
        <v>8.068965517241379</v>
      </c>
      <c r="AL57" s="74">
        <f t="shared" si="165"/>
        <v>0</v>
      </c>
      <c r="AM57" s="74">
        <f t="shared" si="165"/>
        <v>0</v>
      </c>
      <c r="AN57" s="74">
        <f t="shared" si="165"/>
        <v>0</v>
      </c>
      <c r="AO57" s="74">
        <f t="shared" si="165"/>
        <v>5.3793103448275863</v>
      </c>
      <c r="AP57" s="74">
        <f t="shared" si="165"/>
        <v>0</v>
      </c>
      <c r="AQ57" s="74"/>
      <c r="AR57" s="74">
        <f t="shared" ref="AR57:AS57" si="166">AR17*$E57</f>
        <v>102.20689655172413</v>
      </c>
      <c r="AS57" s="74">
        <f t="shared" si="166"/>
        <v>51.103448275862064</v>
      </c>
      <c r="AT57" s="201"/>
      <c r="AU57" s="74"/>
      <c r="AV57" s="74"/>
      <c r="AW57" s="77"/>
      <c r="AX57" s="74">
        <f t="shared" ref="AX57:AZ57" si="167">AX17*$E57</f>
        <v>29.586206896551722</v>
      </c>
      <c r="AY57" s="74">
        <f t="shared" si="167"/>
        <v>86.068965517241381</v>
      </c>
      <c r="AZ57" s="74">
        <f t="shared" si="167"/>
        <v>40.344827586206897</v>
      </c>
      <c r="BA57" s="77"/>
      <c r="BB57" s="74">
        <f t="shared" ref="BB57:BD57" si="168">BB17*$E57</f>
        <v>24.206896551724139</v>
      </c>
      <c r="BC57" s="74">
        <f t="shared" si="168"/>
        <v>2.6896551724137931</v>
      </c>
      <c r="BD57" s="74">
        <f t="shared" si="168"/>
        <v>2.6896551724137931</v>
      </c>
      <c r="BE57" s="201"/>
      <c r="BF57" s="74">
        <f t="shared" ref="BF57:BK57" si="169">BF17*$E57</f>
        <v>26.896551724137929</v>
      </c>
      <c r="BG57" s="74">
        <f t="shared" si="169"/>
        <v>0</v>
      </c>
      <c r="BH57" s="74">
        <f t="shared" si="169"/>
        <v>0</v>
      </c>
      <c r="BI57" s="74">
        <f t="shared" si="169"/>
        <v>2.6896551724137931</v>
      </c>
      <c r="BJ57" s="74">
        <f t="shared" si="169"/>
        <v>0</v>
      </c>
      <c r="BK57" s="74">
        <f t="shared" si="169"/>
        <v>0</v>
      </c>
      <c r="BL57" s="201"/>
      <c r="BM57" s="74">
        <f t="shared" ref="BM57:BX57" si="170">BM17*$E57</f>
        <v>8.0689655172413772</v>
      </c>
      <c r="BN57" s="74">
        <f t="shared" si="170"/>
        <v>2.6896551724137931</v>
      </c>
      <c r="BO57" s="74">
        <f t="shared" si="170"/>
        <v>5.3793103448275863</v>
      </c>
      <c r="BP57" s="74">
        <f t="shared" si="170"/>
        <v>29.586206896551722</v>
      </c>
      <c r="BQ57" s="74">
        <f t="shared" si="170"/>
        <v>13.448275862068964</v>
      </c>
      <c r="BR57" s="74">
        <f t="shared" si="170"/>
        <v>8.0689655172413772</v>
      </c>
      <c r="BS57" s="74">
        <f t="shared" si="170"/>
        <v>10.758620689655173</v>
      </c>
      <c r="BT57" s="74">
        <f t="shared" si="170"/>
        <v>2.6896551724137931</v>
      </c>
      <c r="BU57" s="74">
        <f t="shared" si="170"/>
        <v>5.3793103448275863</v>
      </c>
      <c r="BV57" s="74">
        <f t="shared" si="170"/>
        <v>13.448275862068964</v>
      </c>
      <c r="BW57" s="74">
        <f t="shared" si="170"/>
        <v>2.6896551724137931</v>
      </c>
      <c r="BX57" s="74">
        <f t="shared" si="170"/>
        <v>2.6896551724137931</v>
      </c>
      <c r="BY57" s="77"/>
      <c r="BZ57" s="74">
        <f t="shared" ref="BZ57:CA57" si="171">BZ17*$E57</f>
        <v>48.413793103448278</v>
      </c>
      <c r="CA57" s="74">
        <f t="shared" si="171"/>
        <v>107.58620689655173</v>
      </c>
      <c r="CB57" s="77"/>
      <c r="CC57" s="74">
        <f t="shared" ref="CC57:CD57" si="172">CC17*$E57</f>
        <v>91.448275862068954</v>
      </c>
      <c r="CD57" s="74">
        <f t="shared" si="172"/>
        <v>64.551724137931032</v>
      </c>
      <c r="CE57" s="201"/>
    </row>
    <row r="58" spans="1:148" ht="20.25" customHeight="1" x14ac:dyDescent="0.4">
      <c r="A58" s="29" t="s">
        <v>464</v>
      </c>
      <c r="B58" s="77"/>
      <c r="C58" s="147">
        <f>VLOOKUP($A58,Sample!$B$2:$F$29,4)</f>
        <v>2.2029343084989206E-3</v>
      </c>
      <c r="D58" s="138">
        <f>VLOOKUP($A58,Sample!$B$2:$F$29,5)</f>
        <v>3.715897352051547E-4</v>
      </c>
      <c r="E58" s="138">
        <f>VLOOKUP($A58,Sample!$B$2:$F$29,2)</f>
        <v>50</v>
      </c>
      <c r="F58" s="160">
        <f t="shared" si="161"/>
        <v>252.94117647058823</v>
      </c>
      <c r="G58" s="77"/>
      <c r="H58" s="31">
        <f t="shared" ref="H58:I64" si="173">E58/SUM(E$17:E$27)</f>
        <v>2.2029343084989206E-3</v>
      </c>
      <c r="I58" s="31">
        <f t="shared" si="173"/>
        <v>1.8114912702210369E-3</v>
      </c>
      <c r="J58" s="30"/>
      <c r="K58" s="32">
        <v>5.0588235294117645</v>
      </c>
      <c r="L58" s="77"/>
      <c r="M58" s="74">
        <f t="shared" si="162"/>
        <v>0</v>
      </c>
      <c r="N58" s="74">
        <f t="shared" si="162"/>
        <v>0</v>
      </c>
      <c r="O58" s="74">
        <f t="shared" si="162"/>
        <v>0</v>
      </c>
      <c r="P58" s="74">
        <f t="shared" si="162"/>
        <v>0</v>
      </c>
      <c r="Q58" s="74">
        <f t="shared" si="162"/>
        <v>0</v>
      </c>
      <c r="R58" s="74">
        <f t="shared" si="162"/>
        <v>50</v>
      </c>
      <c r="S58" s="74">
        <f t="shared" si="162"/>
        <v>0</v>
      </c>
      <c r="T58" s="74">
        <f t="shared" si="162"/>
        <v>0</v>
      </c>
      <c r="U58" s="74">
        <f t="shared" si="162"/>
        <v>0</v>
      </c>
      <c r="V58" s="77"/>
      <c r="W58" s="74">
        <f t="shared" ref="W58:AA58" si="174">W18*$E58</f>
        <v>0</v>
      </c>
      <c r="X58" s="74">
        <f t="shared" si="174"/>
        <v>0</v>
      </c>
      <c r="Y58" s="74">
        <f t="shared" si="174"/>
        <v>0</v>
      </c>
      <c r="Z58" s="74">
        <f t="shared" si="174"/>
        <v>0</v>
      </c>
      <c r="AA58" s="74">
        <f t="shared" si="174"/>
        <v>50</v>
      </c>
      <c r="AB58" s="77"/>
      <c r="AC58" s="74">
        <f t="shared" ref="AC58:AD58" si="175">AC18*$E58</f>
        <v>10.294117647058822</v>
      </c>
      <c r="AD58" s="74">
        <f t="shared" si="175"/>
        <v>39.705882352941174</v>
      </c>
      <c r="AE58" s="77"/>
      <c r="AF58" s="74">
        <f t="shared" ref="AF58:AP58" si="176">AF18*$E58</f>
        <v>4.4117647058823524</v>
      </c>
      <c r="AG58" s="74">
        <f t="shared" si="176"/>
        <v>7.3529411764705888</v>
      </c>
      <c r="AH58" s="74">
        <f t="shared" si="176"/>
        <v>10.294117647058822</v>
      </c>
      <c r="AI58" s="74">
        <f t="shared" si="176"/>
        <v>2.9411764705882351</v>
      </c>
      <c r="AJ58" s="74">
        <f t="shared" si="176"/>
        <v>2.9411764705882351</v>
      </c>
      <c r="AK58" s="74">
        <f t="shared" si="176"/>
        <v>0</v>
      </c>
      <c r="AL58" s="74">
        <f t="shared" si="176"/>
        <v>0</v>
      </c>
      <c r="AM58" s="74">
        <f t="shared" si="176"/>
        <v>0</v>
      </c>
      <c r="AN58" s="74">
        <f t="shared" si="176"/>
        <v>1.4705882352941175</v>
      </c>
      <c r="AO58" s="74">
        <f t="shared" si="176"/>
        <v>2.9411764705882351</v>
      </c>
      <c r="AP58" s="74">
        <f t="shared" si="176"/>
        <v>0</v>
      </c>
      <c r="AQ58" s="74"/>
      <c r="AR58" s="74">
        <f t="shared" ref="AR58:AS58" si="177">AR18*$E58</f>
        <v>30.882352941176471</v>
      </c>
      <c r="AS58" s="74">
        <f t="shared" si="177"/>
        <v>19.117647058823529</v>
      </c>
      <c r="AT58" s="201"/>
      <c r="AU58" s="74"/>
      <c r="AV58" s="74"/>
      <c r="AW58" s="77"/>
      <c r="AX58" s="74">
        <f t="shared" ref="AX58:AZ58" si="178">AX18*$E58</f>
        <v>17.647058823529413</v>
      </c>
      <c r="AY58" s="74">
        <f t="shared" si="178"/>
        <v>22.058823529411764</v>
      </c>
      <c r="AZ58" s="74">
        <f t="shared" si="178"/>
        <v>10.294117647058822</v>
      </c>
      <c r="BA58" s="77"/>
      <c r="BB58" s="74">
        <f t="shared" ref="BB58:BD58" si="179">BB18*$E58</f>
        <v>14.705882352941178</v>
      </c>
      <c r="BC58" s="74">
        <f t="shared" si="179"/>
        <v>2.9411764705882351</v>
      </c>
      <c r="BD58" s="74">
        <f t="shared" si="179"/>
        <v>0</v>
      </c>
      <c r="BE58" s="201"/>
      <c r="BF58" s="74">
        <f t="shared" ref="BF58:BK58" si="180">BF18*$E58</f>
        <v>14.705882352941178</v>
      </c>
      <c r="BG58" s="74">
        <f t="shared" si="180"/>
        <v>1.4705882352941175</v>
      </c>
      <c r="BH58" s="74">
        <f t="shared" si="180"/>
        <v>0</v>
      </c>
      <c r="BI58" s="74">
        <f t="shared" si="180"/>
        <v>0</v>
      </c>
      <c r="BJ58" s="74">
        <f t="shared" si="180"/>
        <v>0</v>
      </c>
      <c r="BK58" s="74">
        <f t="shared" si="180"/>
        <v>1.4705882352941175</v>
      </c>
      <c r="BL58" s="201"/>
      <c r="BM58" s="74">
        <f t="shared" ref="BM58:BX58" si="181">BM18*$E58</f>
        <v>5.8823529411764701</v>
      </c>
      <c r="BN58" s="74">
        <f t="shared" si="181"/>
        <v>0</v>
      </c>
      <c r="BO58" s="74">
        <f t="shared" si="181"/>
        <v>5.8823529411764701</v>
      </c>
      <c r="BP58" s="74">
        <f t="shared" si="181"/>
        <v>17.647058823529413</v>
      </c>
      <c r="BQ58" s="74">
        <f t="shared" si="181"/>
        <v>7.3529411764705888</v>
      </c>
      <c r="BR58" s="74">
        <f t="shared" si="181"/>
        <v>7.3529411764705888</v>
      </c>
      <c r="BS58" s="74">
        <f t="shared" si="181"/>
        <v>5.8823529411764701</v>
      </c>
      <c r="BT58" s="74">
        <f t="shared" si="181"/>
        <v>2.9411764705882351</v>
      </c>
      <c r="BU58" s="74">
        <f t="shared" si="181"/>
        <v>1.4705882352941175</v>
      </c>
      <c r="BV58" s="74">
        <f t="shared" si="181"/>
        <v>4.4117647058823533</v>
      </c>
      <c r="BW58" s="74">
        <f t="shared" si="181"/>
        <v>1.4705882352941175</v>
      </c>
      <c r="BX58" s="74">
        <f t="shared" si="181"/>
        <v>2.9411764705882351</v>
      </c>
      <c r="BY58" s="77"/>
      <c r="BZ58" s="74">
        <f t="shared" ref="BZ58:CA58" si="182">BZ18*$E58</f>
        <v>14.705882352941178</v>
      </c>
      <c r="CA58" s="74">
        <f t="shared" si="182"/>
        <v>35.294117647058826</v>
      </c>
      <c r="CB58" s="77"/>
      <c r="CC58" s="74">
        <f t="shared" ref="CC58:CD58" si="183">CC18*$E58</f>
        <v>26.47058823529412</v>
      </c>
      <c r="CD58" s="74">
        <f t="shared" si="183"/>
        <v>23.52941176470588</v>
      </c>
      <c r="CE58" s="201"/>
    </row>
    <row r="59" spans="1:148" ht="20.25" customHeight="1" x14ac:dyDescent="0.4">
      <c r="A59" s="29" t="s">
        <v>465</v>
      </c>
      <c r="B59" s="77"/>
      <c r="C59" s="147">
        <f>VLOOKUP($A59,Sample!$B$2:$F$29,4)</f>
        <v>5.5513944574172795E-2</v>
      </c>
      <c r="D59" s="138">
        <f>VLOOKUP($A59,Sample!$B$2:$F$29,5)</f>
        <v>9.3640613271698987E-3</v>
      </c>
      <c r="E59" s="138">
        <f>VLOOKUP($A59,Sample!$B$2:$F$29,2)</f>
        <v>1260</v>
      </c>
      <c r="F59" s="160">
        <f t="shared" si="161"/>
        <v>6972</v>
      </c>
      <c r="G59" s="77"/>
      <c r="H59" s="31">
        <f t="shared" si="173"/>
        <v>5.5513944574172795E-2</v>
      </c>
      <c r="I59" s="31">
        <f t="shared" si="173"/>
        <v>4.9931439839925158E-2</v>
      </c>
      <c r="J59" s="30"/>
      <c r="K59" s="32">
        <v>5.5333333333333332</v>
      </c>
      <c r="L59" s="77"/>
      <c r="M59" s="74">
        <f t="shared" si="162"/>
        <v>0</v>
      </c>
      <c r="N59" s="74">
        <f t="shared" si="162"/>
        <v>14</v>
      </c>
      <c r="O59" s="74">
        <f t="shared" si="162"/>
        <v>28</v>
      </c>
      <c r="P59" s="74">
        <f t="shared" si="162"/>
        <v>0</v>
      </c>
      <c r="Q59" s="74">
        <f t="shared" si="162"/>
        <v>0</v>
      </c>
      <c r="R59" s="74">
        <f t="shared" si="162"/>
        <v>1162</v>
      </c>
      <c r="S59" s="74">
        <f t="shared" si="162"/>
        <v>56</v>
      </c>
      <c r="T59" s="74">
        <f t="shared" si="162"/>
        <v>0</v>
      </c>
      <c r="U59" s="74">
        <f t="shared" si="162"/>
        <v>0</v>
      </c>
      <c r="V59" s="77"/>
      <c r="W59" s="74">
        <f t="shared" ref="W59:AA59" si="184">W19*$E59</f>
        <v>70</v>
      </c>
      <c r="X59" s="74">
        <f t="shared" si="184"/>
        <v>28</v>
      </c>
      <c r="Y59" s="74">
        <f t="shared" si="184"/>
        <v>0</v>
      </c>
      <c r="Z59" s="74">
        <f t="shared" si="184"/>
        <v>196</v>
      </c>
      <c r="AA59" s="74">
        <f t="shared" si="184"/>
        <v>966.00000000000011</v>
      </c>
      <c r="AB59" s="77"/>
      <c r="AC59" s="74">
        <f t="shared" ref="AC59:AD59" si="185">AC19*$E59</f>
        <v>0</v>
      </c>
      <c r="AD59" s="74">
        <f t="shared" si="185"/>
        <v>1260</v>
      </c>
      <c r="AE59" s="77"/>
      <c r="AF59" s="74">
        <f t="shared" ref="AF59:AP59" si="186">AF19*$E59</f>
        <v>0</v>
      </c>
      <c r="AG59" s="74">
        <f t="shared" si="186"/>
        <v>0</v>
      </c>
      <c r="AH59" s="74">
        <f t="shared" si="186"/>
        <v>0</v>
      </c>
      <c r="AI59" s="74">
        <f t="shared" si="186"/>
        <v>0</v>
      </c>
      <c r="AJ59" s="74">
        <f t="shared" si="186"/>
        <v>0</v>
      </c>
      <c r="AK59" s="74">
        <f t="shared" si="186"/>
        <v>0</v>
      </c>
      <c r="AL59" s="74">
        <f t="shared" si="186"/>
        <v>0</v>
      </c>
      <c r="AM59" s="74">
        <f t="shared" si="186"/>
        <v>0</v>
      </c>
      <c r="AN59" s="74">
        <f t="shared" si="186"/>
        <v>0</v>
      </c>
      <c r="AO59" s="74">
        <f t="shared" si="186"/>
        <v>0</v>
      </c>
      <c r="AP59" s="74">
        <f t="shared" si="186"/>
        <v>0</v>
      </c>
      <c r="AQ59" s="74"/>
      <c r="AR59" s="74">
        <f t="shared" ref="AR59:AS59" si="187">AR19*$E59</f>
        <v>546</v>
      </c>
      <c r="AS59" s="74">
        <f t="shared" si="187"/>
        <v>616</v>
      </c>
      <c r="AT59" s="201"/>
      <c r="AU59" s="74"/>
      <c r="AV59" s="74"/>
      <c r="AW59" s="77"/>
      <c r="AX59" s="74">
        <f t="shared" ref="AX59:AZ59" si="188">AX19*$E59</f>
        <v>154</v>
      </c>
      <c r="AY59" s="74">
        <f t="shared" si="188"/>
        <v>742</v>
      </c>
      <c r="AZ59" s="74">
        <f t="shared" si="188"/>
        <v>363.99999999999994</v>
      </c>
      <c r="BA59" s="77"/>
      <c r="BB59" s="74">
        <f t="shared" ref="BB59:BD59" si="189">BB19*$E59</f>
        <v>98</v>
      </c>
      <c r="BC59" s="74">
        <f t="shared" si="189"/>
        <v>56</v>
      </c>
      <c r="BD59" s="74">
        <f t="shared" si="189"/>
        <v>0</v>
      </c>
      <c r="BE59" s="201"/>
      <c r="BF59" s="74">
        <f t="shared" ref="BF59:BK59" si="190">BF19*$E59</f>
        <v>84</v>
      </c>
      <c r="BG59" s="74">
        <f t="shared" si="190"/>
        <v>0</v>
      </c>
      <c r="BH59" s="74">
        <f t="shared" si="190"/>
        <v>14</v>
      </c>
      <c r="BI59" s="74">
        <f t="shared" si="190"/>
        <v>0</v>
      </c>
      <c r="BJ59" s="74">
        <f t="shared" si="190"/>
        <v>0</v>
      </c>
      <c r="BK59" s="74">
        <f t="shared" si="190"/>
        <v>56</v>
      </c>
      <c r="BL59" s="201"/>
      <c r="BM59" s="74">
        <f t="shared" ref="BM59:BX59" si="191">BM19*$E59</f>
        <v>70</v>
      </c>
      <c r="BN59" s="74">
        <f t="shared" si="191"/>
        <v>14</v>
      </c>
      <c r="BO59" s="74">
        <f t="shared" si="191"/>
        <v>42</v>
      </c>
      <c r="BP59" s="74">
        <f t="shared" si="191"/>
        <v>154</v>
      </c>
      <c r="BQ59" s="74">
        <f t="shared" si="191"/>
        <v>42</v>
      </c>
      <c r="BR59" s="74">
        <f t="shared" si="191"/>
        <v>56</v>
      </c>
      <c r="BS59" s="74">
        <f t="shared" si="191"/>
        <v>70</v>
      </c>
      <c r="BT59" s="74">
        <f t="shared" si="191"/>
        <v>28</v>
      </c>
      <c r="BU59" s="74">
        <f t="shared" si="191"/>
        <v>14</v>
      </c>
      <c r="BV59" s="74">
        <f t="shared" si="191"/>
        <v>14</v>
      </c>
      <c r="BW59" s="74">
        <f t="shared" si="191"/>
        <v>28</v>
      </c>
      <c r="BX59" s="74">
        <f t="shared" si="191"/>
        <v>56</v>
      </c>
      <c r="BY59" s="77"/>
      <c r="BZ59" s="74">
        <f t="shared" ref="BZ59:CA59" si="192">BZ19*$E59</f>
        <v>336</v>
      </c>
      <c r="CA59" s="74">
        <f t="shared" si="192"/>
        <v>923.99999999999989</v>
      </c>
      <c r="CB59" s="77"/>
      <c r="CC59" s="74">
        <f t="shared" ref="CC59:CD59" si="193">CC19*$E59</f>
        <v>448</v>
      </c>
      <c r="CD59" s="74">
        <f t="shared" si="193"/>
        <v>812</v>
      </c>
      <c r="CE59" s="201"/>
    </row>
    <row r="60" spans="1:148" ht="20.25" customHeight="1" x14ac:dyDescent="0.4">
      <c r="A60" s="29" t="s">
        <v>466</v>
      </c>
      <c r="B60" s="77"/>
      <c r="C60" s="147">
        <f>VLOOKUP($A60,Sample!$B$2:$F$29,4)</f>
        <v>7.8865048244261354E-2</v>
      </c>
      <c r="D60" s="138">
        <f>VLOOKUP($A60,Sample!$B$2:$F$29,5)</f>
        <v>1.3302912520344538E-2</v>
      </c>
      <c r="E60" s="138">
        <f>VLOOKUP($A60,Sample!$B$2:$F$29,2)</f>
        <v>1790</v>
      </c>
      <c r="F60" s="160">
        <f t="shared" si="161"/>
        <v>14221.648351648351</v>
      </c>
      <c r="G60" s="77"/>
      <c r="H60" s="31">
        <f t="shared" si="173"/>
        <v>7.8865048244261354E-2</v>
      </c>
      <c r="I60" s="31">
        <f t="shared" si="173"/>
        <v>0.10185131656553363</v>
      </c>
      <c r="J60" s="30"/>
      <c r="K60" s="32">
        <v>7.9450549450549453</v>
      </c>
      <c r="L60" s="77"/>
      <c r="M60" s="74">
        <f t="shared" si="162"/>
        <v>39.340659340659343</v>
      </c>
      <c r="N60" s="74">
        <f t="shared" si="162"/>
        <v>0</v>
      </c>
      <c r="O60" s="74">
        <f t="shared" si="162"/>
        <v>19.670329670329672</v>
      </c>
      <c r="P60" s="74">
        <f t="shared" si="162"/>
        <v>19.670329670329672</v>
      </c>
      <c r="Q60" s="74">
        <f t="shared" si="162"/>
        <v>0</v>
      </c>
      <c r="R60" s="74">
        <f t="shared" si="162"/>
        <v>1711.3186813186815</v>
      </c>
      <c r="S60" s="74">
        <f t="shared" si="162"/>
        <v>0</v>
      </c>
      <c r="T60" s="74">
        <f t="shared" si="162"/>
        <v>0</v>
      </c>
      <c r="U60" s="74">
        <f t="shared" si="162"/>
        <v>0</v>
      </c>
      <c r="V60" s="77"/>
      <c r="W60" s="74">
        <f t="shared" ref="W60:AA60" si="194">W20*$E60</f>
        <v>0</v>
      </c>
      <c r="X60" s="74">
        <f t="shared" si="194"/>
        <v>19.670329670329672</v>
      </c>
      <c r="Y60" s="74">
        <f t="shared" si="194"/>
        <v>0</v>
      </c>
      <c r="Z60" s="74">
        <f t="shared" si="194"/>
        <v>0</v>
      </c>
      <c r="AA60" s="74">
        <f t="shared" si="194"/>
        <v>1770.3296703296703</v>
      </c>
      <c r="AB60" s="77"/>
      <c r="AC60" s="74">
        <f t="shared" ref="AC60:AD60" si="195">AC20*$E60</f>
        <v>452.41758241758242</v>
      </c>
      <c r="AD60" s="74">
        <f t="shared" si="195"/>
        <v>1337.5824175824175</v>
      </c>
      <c r="AE60" s="77"/>
      <c r="AF60" s="74">
        <f t="shared" ref="AF60:AP60" si="196">AF20*$E60</f>
        <v>432.74725274725273</v>
      </c>
      <c r="AG60" s="74">
        <f t="shared" si="196"/>
        <v>275.38461538461542</v>
      </c>
      <c r="AH60" s="74">
        <f t="shared" si="196"/>
        <v>354.06593406593407</v>
      </c>
      <c r="AI60" s="74">
        <f t="shared" si="196"/>
        <v>216.37362637362637</v>
      </c>
      <c r="AJ60" s="74">
        <f t="shared" si="196"/>
        <v>118.02197802197803</v>
      </c>
      <c r="AK60" s="74">
        <f t="shared" si="196"/>
        <v>59.010989010989015</v>
      </c>
      <c r="AL60" s="74">
        <f t="shared" si="196"/>
        <v>39.340659340659336</v>
      </c>
      <c r="AM60" s="74">
        <f t="shared" si="196"/>
        <v>39.340659340659336</v>
      </c>
      <c r="AN60" s="74">
        <f t="shared" si="196"/>
        <v>0</v>
      </c>
      <c r="AO60" s="74">
        <f t="shared" si="196"/>
        <v>0</v>
      </c>
      <c r="AP60" s="74">
        <f t="shared" si="196"/>
        <v>0</v>
      </c>
      <c r="AQ60" s="74"/>
      <c r="AR60" s="74">
        <f t="shared" ref="AR60:AS60" si="197">AR20*$E60</f>
        <v>1140.8791208791208</v>
      </c>
      <c r="AS60" s="74">
        <f t="shared" si="197"/>
        <v>570.43956043956041</v>
      </c>
      <c r="AT60" s="201"/>
      <c r="AU60" s="74"/>
      <c r="AV60" s="74"/>
      <c r="AW60" s="77"/>
      <c r="AX60" s="74">
        <f t="shared" ref="AX60:AZ60" si="198">AX20*$E60</f>
        <v>0</v>
      </c>
      <c r="AY60" s="74">
        <f t="shared" si="198"/>
        <v>1081.8681318681317</v>
      </c>
      <c r="AZ60" s="74">
        <f t="shared" si="198"/>
        <v>708.13186813186815</v>
      </c>
      <c r="BA60" s="77"/>
      <c r="BB60" s="74">
        <f t="shared" ref="BB60:BD60" si="199">BB20*$E60</f>
        <v>0</v>
      </c>
      <c r="BC60" s="74">
        <f t="shared" si="199"/>
        <v>0</v>
      </c>
      <c r="BD60" s="74">
        <f t="shared" si="199"/>
        <v>0</v>
      </c>
      <c r="BE60" s="201"/>
      <c r="BF60" s="74">
        <f t="shared" ref="BF60:BK60" si="200">BF20*$E60</f>
        <v>0</v>
      </c>
      <c r="BG60" s="74">
        <f t="shared" si="200"/>
        <v>0</v>
      </c>
      <c r="BH60" s="74">
        <f t="shared" si="200"/>
        <v>0</v>
      </c>
      <c r="BI60" s="74">
        <f t="shared" si="200"/>
        <v>0</v>
      </c>
      <c r="BJ60" s="74">
        <f t="shared" si="200"/>
        <v>0</v>
      </c>
      <c r="BK60" s="74">
        <f t="shared" si="200"/>
        <v>0</v>
      </c>
      <c r="BL60" s="201"/>
      <c r="BM60" s="74">
        <f t="shared" ref="BM60:BX60" si="201">BM20*$E60</f>
        <v>0</v>
      </c>
      <c r="BN60" s="74">
        <f t="shared" si="201"/>
        <v>0</v>
      </c>
      <c r="BO60" s="74">
        <f t="shared" si="201"/>
        <v>0</v>
      </c>
      <c r="BP60" s="74">
        <f t="shared" si="201"/>
        <v>0</v>
      </c>
      <c r="BQ60" s="74">
        <f t="shared" si="201"/>
        <v>0</v>
      </c>
      <c r="BR60" s="74">
        <f t="shared" si="201"/>
        <v>0</v>
      </c>
      <c r="BS60" s="74">
        <f t="shared" si="201"/>
        <v>0</v>
      </c>
      <c r="BT60" s="74">
        <f t="shared" si="201"/>
        <v>0</v>
      </c>
      <c r="BU60" s="74">
        <f t="shared" si="201"/>
        <v>0</v>
      </c>
      <c r="BV60" s="74">
        <f t="shared" si="201"/>
        <v>0</v>
      </c>
      <c r="BW60" s="74">
        <f t="shared" si="201"/>
        <v>0</v>
      </c>
      <c r="BX60" s="74">
        <f t="shared" si="201"/>
        <v>0</v>
      </c>
      <c r="BY60" s="77"/>
      <c r="BZ60" s="74">
        <f t="shared" ref="BZ60:CA60" si="202">BZ20*$E60</f>
        <v>59.010989010989015</v>
      </c>
      <c r="CA60" s="74">
        <f t="shared" si="202"/>
        <v>1730.9890109890109</v>
      </c>
      <c r="CB60" s="77"/>
      <c r="CC60" s="74">
        <f t="shared" ref="CC60:CD60" si="203">CC20*$E60</f>
        <v>98.35164835164835</v>
      </c>
      <c r="CD60" s="74">
        <f t="shared" si="203"/>
        <v>1691.6483516483515</v>
      </c>
      <c r="CE60" s="201"/>
    </row>
    <row r="61" spans="1:148" ht="20.25" customHeight="1" x14ac:dyDescent="0.4">
      <c r="A61" s="29" t="s">
        <v>470</v>
      </c>
      <c r="B61" s="77"/>
      <c r="C61" s="147">
        <f>VLOOKUP($A61,Sample!$B$2:$F$29,4)</f>
        <v>0.42142133321584352</v>
      </c>
      <c r="D61" s="138">
        <f>VLOOKUP($A61,Sample!$B$2:$F$29,5)</f>
        <v>7.1085116344746097E-2</v>
      </c>
      <c r="E61" s="138">
        <f>VLOOKUP($A61,Sample!$B$2:$F$29,2)</f>
        <v>9565</v>
      </c>
      <c r="F61" s="160">
        <f t="shared" si="161"/>
        <v>55435.860215053763</v>
      </c>
      <c r="G61" s="77"/>
      <c r="H61" s="31">
        <f t="shared" si="173"/>
        <v>0.42142133321584352</v>
      </c>
      <c r="I61" s="31">
        <f t="shared" si="173"/>
        <v>0.39701553633139092</v>
      </c>
      <c r="J61" s="30"/>
      <c r="K61" s="32">
        <v>5.795698924731183</v>
      </c>
      <c r="L61" s="77"/>
      <c r="M61" s="74">
        <f t="shared" si="162"/>
        <v>0</v>
      </c>
      <c r="N61" s="74">
        <f t="shared" si="162"/>
        <v>205.69892473118281</v>
      </c>
      <c r="O61" s="74">
        <f t="shared" si="162"/>
        <v>0</v>
      </c>
      <c r="P61" s="74">
        <f t="shared" si="162"/>
        <v>411.39784946236563</v>
      </c>
      <c r="Q61" s="74">
        <f t="shared" si="162"/>
        <v>0</v>
      </c>
      <c r="R61" s="74">
        <f t="shared" si="162"/>
        <v>8845.0537634408593</v>
      </c>
      <c r="S61" s="74">
        <f t="shared" si="162"/>
        <v>0</v>
      </c>
      <c r="T61" s="74">
        <f t="shared" si="162"/>
        <v>102.84946236559141</v>
      </c>
      <c r="U61" s="74">
        <f t="shared" si="162"/>
        <v>0</v>
      </c>
      <c r="V61" s="77"/>
      <c r="W61" s="74">
        <f t="shared" ref="W61:AA61" si="204">W21*$E61</f>
        <v>205.69892473118281</v>
      </c>
      <c r="X61" s="74">
        <f t="shared" si="204"/>
        <v>0</v>
      </c>
      <c r="Y61" s="74">
        <f t="shared" si="204"/>
        <v>0</v>
      </c>
      <c r="Z61" s="74">
        <f t="shared" si="204"/>
        <v>205.69892473118281</v>
      </c>
      <c r="AA61" s="74">
        <f t="shared" si="204"/>
        <v>9153.6021505376357</v>
      </c>
      <c r="AB61" s="77"/>
      <c r="AC61" s="74">
        <f t="shared" ref="AC61:AD61" si="205">AC21*$E61</f>
        <v>2159.8387096774195</v>
      </c>
      <c r="AD61" s="74">
        <f t="shared" si="205"/>
        <v>7405.1612903225805</v>
      </c>
      <c r="AE61" s="77"/>
      <c r="AF61" s="74">
        <f t="shared" ref="AF61:AP61" si="206">AF21*$E61</f>
        <v>925.64516129032256</v>
      </c>
      <c r="AG61" s="74">
        <f t="shared" si="206"/>
        <v>411.39784946236557</v>
      </c>
      <c r="AH61" s="74">
        <f t="shared" si="206"/>
        <v>1439.8924731182794</v>
      </c>
      <c r="AI61" s="74">
        <f t="shared" si="206"/>
        <v>719.94623655913972</v>
      </c>
      <c r="AJ61" s="74">
        <f t="shared" si="206"/>
        <v>1542.741935483871</v>
      </c>
      <c r="AK61" s="74">
        <f t="shared" si="206"/>
        <v>514.24731182795688</v>
      </c>
      <c r="AL61" s="74">
        <f t="shared" si="206"/>
        <v>925.64516129032256</v>
      </c>
      <c r="AM61" s="74">
        <f t="shared" si="206"/>
        <v>308.54838709677421</v>
      </c>
      <c r="AN61" s="74">
        <f t="shared" si="206"/>
        <v>205.69892473118279</v>
      </c>
      <c r="AO61" s="74">
        <f t="shared" si="206"/>
        <v>205.69892473118279</v>
      </c>
      <c r="AP61" s="74">
        <f t="shared" si="206"/>
        <v>102.84946236559139</v>
      </c>
      <c r="AQ61" s="74"/>
      <c r="AR61" s="74">
        <f t="shared" ref="AR61:AS61" si="207">AR21*$E61</f>
        <v>7405.1612903225805</v>
      </c>
      <c r="AS61" s="74">
        <f t="shared" si="207"/>
        <v>1439.8924731182797</v>
      </c>
      <c r="AT61" s="201"/>
      <c r="AU61" s="74"/>
      <c r="AV61" s="74"/>
      <c r="AW61" s="77"/>
      <c r="AX61" s="74">
        <f t="shared" ref="AX61:AZ61" si="208">AX21*$E61</f>
        <v>1131.3440860215055</v>
      </c>
      <c r="AY61" s="74">
        <f t="shared" si="208"/>
        <v>5965.2688172043008</v>
      </c>
      <c r="AZ61" s="74">
        <f t="shared" si="208"/>
        <v>2468.3870967741937</v>
      </c>
      <c r="BA61" s="77"/>
      <c r="BB61" s="74">
        <f t="shared" ref="BB61:BD61" si="209">BB21*$E61</f>
        <v>411.39784946236563</v>
      </c>
      <c r="BC61" s="74">
        <f t="shared" si="209"/>
        <v>514.24731182795699</v>
      </c>
      <c r="BD61" s="74">
        <f t="shared" si="209"/>
        <v>205.69892473118281</v>
      </c>
      <c r="BE61" s="201"/>
      <c r="BF61" s="74">
        <f t="shared" ref="BF61:BK61" si="210">BF21*$E61</f>
        <v>102.84946236559141</v>
      </c>
      <c r="BG61" s="74">
        <f t="shared" si="210"/>
        <v>205.69892473118281</v>
      </c>
      <c r="BH61" s="74">
        <f t="shared" si="210"/>
        <v>0</v>
      </c>
      <c r="BI61" s="74">
        <f t="shared" si="210"/>
        <v>0</v>
      </c>
      <c r="BJ61" s="74">
        <f t="shared" si="210"/>
        <v>205.69892473118281</v>
      </c>
      <c r="BK61" s="74">
        <f t="shared" si="210"/>
        <v>617.09677419354841</v>
      </c>
      <c r="BL61" s="201"/>
      <c r="BM61" s="74">
        <f t="shared" ref="BM61:BX61" si="211">BM21*$E61</f>
        <v>0</v>
      </c>
      <c r="BN61" s="74">
        <f t="shared" si="211"/>
        <v>205.69892473118281</v>
      </c>
      <c r="BO61" s="74">
        <f t="shared" si="211"/>
        <v>925.64516129032268</v>
      </c>
      <c r="BP61" s="74">
        <f t="shared" si="211"/>
        <v>1131.3440860215055</v>
      </c>
      <c r="BQ61" s="74">
        <f t="shared" si="211"/>
        <v>102.84946236559141</v>
      </c>
      <c r="BR61" s="74">
        <f t="shared" si="211"/>
        <v>102.84946236559141</v>
      </c>
      <c r="BS61" s="74">
        <f t="shared" si="211"/>
        <v>205.69892473118281</v>
      </c>
      <c r="BT61" s="74">
        <f t="shared" si="211"/>
        <v>0</v>
      </c>
      <c r="BU61" s="74">
        <f t="shared" si="211"/>
        <v>102.84946236559141</v>
      </c>
      <c r="BV61" s="74">
        <f t="shared" si="211"/>
        <v>0</v>
      </c>
      <c r="BW61" s="74">
        <f t="shared" si="211"/>
        <v>0</v>
      </c>
      <c r="BX61" s="74">
        <f t="shared" si="211"/>
        <v>0</v>
      </c>
      <c r="BY61" s="77"/>
      <c r="BZ61" s="74">
        <f t="shared" ref="BZ61:CA61" si="212">BZ21*$E61</f>
        <v>617.09677419354841</v>
      </c>
      <c r="CA61" s="74">
        <f t="shared" si="212"/>
        <v>8947.9032258064508</v>
      </c>
      <c r="CB61" s="77"/>
      <c r="CC61" s="74">
        <f t="shared" ref="CC61:CD61" si="213">CC21*$E61</f>
        <v>1954.1397849462367</v>
      </c>
      <c r="CD61" s="74">
        <f t="shared" si="213"/>
        <v>7610.8602150537627</v>
      </c>
      <c r="CE61" s="201"/>
    </row>
    <row r="62" spans="1:148" ht="20.25" customHeight="1" x14ac:dyDescent="0.4">
      <c r="A62" s="29" t="s">
        <v>614</v>
      </c>
      <c r="B62" s="77"/>
      <c r="C62" s="147">
        <f>VLOOKUP($A62,Sample!$B$2:$F$29,4)</f>
        <v>3.828699828171124E-2</v>
      </c>
      <c r="D62" s="138">
        <f>VLOOKUP($A62,Sample!$B$2:$F$29,5)</f>
        <v>6.4582295978655889E-3</v>
      </c>
      <c r="E62" s="138">
        <f>VLOOKUP($A62,Sample!$B$2:$F$29,2)</f>
        <v>869</v>
      </c>
      <c r="F62" s="160">
        <f t="shared" si="161"/>
        <v>5483.6896551724139</v>
      </c>
      <c r="G62" s="77"/>
      <c r="H62" s="31">
        <f t="shared" si="173"/>
        <v>3.828699828171124E-2</v>
      </c>
      <c r="I62" s="31">
        <f t="shared" si="173"/>
        <v>3.9272593246996744E-2</v>
      </c>
      <c r="J62" s="30"/>
      <c r="K62" s="32">
        <v>6.3103448275862073</v>
      </c>
      <c r="L62" s="77"/>
      <c r="M62" s="74">
        <f t="shared" si="162"/>
        <v>59.931034482758619</v>
      </c>
      <c r="N62" s="74">
        <f t="shared" si="162"/>
        <v>0</v>
      </c>
      <c r="O62" s="74">
        <f t="shared" si="162"/>
        <v>69.919540229885058</v>
      </c>
      <c r="P62" s="74">
        <f t="shared" si="162"/>
        <v>0</v>
      </c>
      <c r="Q62" s="74">
        <f t="shared" si="162"/>
        <v>0</v>
      </c>
      <c r="R62" s="74">
        <f t="shared" si="162"/>
        <v>699.19540229885058</v>
      </c>
      <c r="S62" s="74">
        <f t="shared" si="162"/>
        <v>0</v>
      </c>
      <c r="T62" s="74">
        <f t="shared" si="162"/>
        <v>0</v>
      </c>
      <c r="U62" s="74">
        <f t="shared" si="162"/>
        <v>39.954022988505749</v>
      </c>
      <c r="V62" s="77"/>
      <c r="W62" s="74">
        <f t="shared" ref="W62:AA62" si="214">W22*$E62</f>
        <v>0</v>
      </c>
      <c r="X62" s="74">
        <f t="shared" si="214"/>
        <v>69.919540229885058</v>
      </c>
      <c r="Y62" s="74">
        <f t="shared" si="214"/>
        <v>0</v>
      </c>
      <c r="Z62" s="74">
        <f t="shared" si="214"/>
        <v>439.49425287356325</v>
      </c>
      <c r="AA62" s="74">
        <f t="shared" si="214"/>
        <v>359.58620689655174</v>
      </c>
      <c r="AB62" s="77"/>
      <c r="AC62" s="74">
        <f t="shared" ref="AC62:AD62" si="215">AC22*$E62</f>
        <v>599.31034482758628</v>
      </c>
      <c r="AD62" s="74">
        <f t="shared" si="215"/>
        <v>269.68965517241378</v>
      </c>
      <c r="AE62" s="77"/>
      <c r="AF62" s="74">
        <f t="shared" ref="AF62:AP62" si="216">AF22*$E62</f>
        <v>439.49425287356325</v>
      </c>
      <c r="AG62" s="74">
        <f t="shared" si="216"/>
        <v>429.50574712643686</v>
      </c>
      <c r="AH62" s="74">
        <f t="shared" si="216"/>
        <v>289.66666666666669</v>
      </c>
      <c r="AI62" s="74">
        <f t="shared" si="216"/>
        <v>399.54022988505744</v>
      </c>
      <c r="AJ62" s="74">
        <f t="shared" si="216"/>
        <v>209.75862068965517</v>
      </c>
      <c r="AK62" s="74">
        <f t="shared" si="216"/>
        <v>39.954022988505749</v>
      </c>
      <c r="AL62" s="74">
        <f t="shared" si="216"/>
        <v>149.82758620689657</v>
      </c>
      <c r="AM62" s="74">
        <f t="shared" si="216"/>
        <v>29.965517241379317</v>
      </c>
      <c r="AN62" s="74">
        <f t="shared" si="216"/>
        <v>39.954022988505749</v>
      </c>
      <c r="AO62" s="74">
        <f t="shared" si="216"/>
        <v>99.885057471264361</v>
      </c>
      <c r="AP62" s="74">
        <f t="shared" si="216"/>
        <v>0</v>
      </c>
      <c r="AQ62" s="74"/>
      <c r="AR62" s="74">
        <f t="shared" ref="AR62:AS62" si="217">AR22*$E62</f>
        <v>199.77011494252872</v>
      </c>
      <c r="AS62" s="74">
        <f t="shared" si="217"/>
        <v>499.42528735632192</v>
      </c>
      <c r="AT62" s="201"/>
      <c r="AU62" s="74"/>
      <c r="AV62" s="74"/>
      <c r="AW62" s="77"/>
      <c r="AX62" s="74">
        <f t="shared" ref="AX62:AZ62" si="218">AX22*$E62</f>
        <v>19.977011494252874</v>
      </c>
      <c r="AY62" s="74">
        <f t="shared" si="218"/>
        <v>619.28735632183907</v>
      </c>
      <c r="AZ62" s="74">
        <f t="shared" si="218"/>
        <v>229.73563218390805</v>
      </c>
      <c r="BA62" s="77"/>
      <c r="BB62" s="74">
        <f t="shared" ref="BB62:BD62" si="219">BB22*$E62</f>
        <v>0</v>
      </c>
      <c r="BC62" s="74">
        <f t="shared" si="219"/>
        <v>0</v>
      </c>
      <c r="BD62" s="74">
        <f t="shared" si="219"/>
        <v>19.977011494252874</v>
      </c>
      <c r="BE62" s="201"/>
      <c r="BF62" s="74">
        <f t="shared" ref="BF62:BK62" si="220">BF22*$E62</f>
        <v>0</v>
      </c>
      <c r="BG62" s="74">
        <f t="shared" si="220"/>
        <v>0</v>
      </c>
      <c r="BH62" s="74">
        <f t="shared" si="220"/>
        <v>0</v>
      </c>
      <c r="BI62" s="74">
        <f t="shared" si="220"/>
        <v>0</v>
      </c>
      <c r="BJ62" s="74">
        <f t="shared" si="220"/>
        <v>9.9885057471264371</v>
      </c>
      <c r="BK62" s="74">
        <f t="shared" si="220"/>
        <v>9.9885057471264371</v>
      </c>
      <c r="BL62" s="201"/>
      <c r="BM62" s="74">
        <f t="shared" ref="BM62:BX62" si="221">BM22*$E62</f>
        <v>0</v>
      </c>
      <c r="BN62" s="74">
        <f t="shared" si="221"/>
        <v>0</v>
      </c>
      <c r="BO62" s="74">
        <f t="shared" si="221"/>
        <v>0</v>
      </c>
      <c r="BP62" s="74">
        <f t="shared" si="221"/>
        <v>0</v>
      </c>
      <c r="BQ62" s="74">
        <f t="shared" si="221"/>
        <v>0</v>
      </c>
      <c r="BR62" s="74">
        <f t="shared" si="221"/>
        <v>9.9885057471264371</v>
      </c>
      <c r="BS62" s="74">
        <f t="shared" si="221"/>
        <v>0</v>
      </c>
      <c r="BT62" s="74">
        <f t="shared" si="221"/>
        <v>0</v>
      </c>
      <c r="BU62" s="74">
        <f t="shared" si="221"/>
        <v>0</v>
      </c>
      <c r="BV62" s="74">
        <f t="shared" si="221"/>
        <v>0</v>
      </c>
      <c r="BW62" s="74">
        <f t="shared" si="221"/>
        <v>0</v>
      </c>
      <c r="BX62" s="74">
        <f t="shared" si="221"/>
        <v>9.9885057471264371</v>
      </c>
      <c r="BY62" s="77"/>
      <c r="BZ62" s="74">
        <f t="shared" ref="BZ62:CA62" si="222">BZ22*$E62</f>
        <v>9.9885057471264371</v>
      </c>
      <c r="CA62" s="74">
        <f t="shared" si="222"/>
        <v>859.0114942528736</v>
      </c>
      <c r="CB62" s="77"/>
      <c r="CC62" s="74">
        <f t="shared" ref="CC62:CD62" si="223">CC22*$E62</f>
        <v>169.80459770114945</v>
      </c>
      <c r="CD62" s="74">
        <f t="shared" si="223"/>
        <v>699.19540229885058</v>
      </c>
      <c r="CE62" s="201"/>
    </row>
    <row r="63" spans="1:148" ht="20.25" customHeight="1" x14ac:dyDescent="0.4">
      <c r="A63" s="29" t="s">
        <v>467</v>
      </c>
      <c r="B63" s="77"/>
      <c r="C63" s="147">
        <f>VLOOKUP($A63,Sample!$B$2:$F$29,4)</f>
        <v>9.1642067233555103E-3</v>
      </c>
      <c r="D63" s="138">
        <f>VLOOKUP($A63,Sample!$B$2:$F$29,5)</f>
        <v>1.5458132984534434E-3</v>
      </c>
      <c r="E63" s="138">
        <f>VLOOKUP($A63,Sample!$B$2:$F$29,2)</f>
        <v>208</v>
      </c>
      <c r="F63" s="160">
        <f t="shared" si="161"/>
        <v>1208.2352941176471</v>
      </c>
      <c r="G63" s="77"/>
      <c r="H63" s="31">
        <f t="shared" si="173"/>
        <v>9.1642067233555103E-3</v>
      </c>
      <c r="I63" s="31">
        <f t="shared" si="173"/>
        <v>8.6530303931023483E-3</v>
      </c>
      <c r="J63" s="30"/>
      <c r="K63" s="32">
        <v>5.8088235294117645</v>
      </c>
      <c r="L63" s="77"/>
      <c r="M63" s="74">
        <f t="shared" si="162"/>
        <v>0</v>
      </c>
      <c r="N63" s="74">
        <f t="shared" si="162"/>
        <v>0</v>
      </c>
      <c r="O63" s="74">
        <f t="shared" si="162"/>
        <v>0</v>
      </c>
      <c r="P63" s="74">
        <f t="shared" si="162"/>
        <v>0</v>
      </c>
      <c r="Q63" s="74">
        <f t="shared" si="162"/>
        <v>0</v>
      </c>
      <c r="R63" s="74">
        <f t="shared" si="162"/>
        <v>208</v>
      </c>
      <c r="S63" s="74">
        <f t="shared" si="162"/>
        <v>0</v>
      </c>
      <c r="T63" s="74">
        <f t="shared" si="162"/>
        <v>0</v>
      </c>
      <c r="U63" s="74">
        <f t="shared" si="162"/>
        <v>0</v>
      </c>
      <c r="V63" s="77"/>
      <c r="W63" s="74">
        <f t="shared" ref="W63:AA63" si="224">W23*$E63</f>
        <v>0</v>
      </c>
      <c r="X63" s="74">
        <f t="shared" si="224"/>
        <v>0</v>
      </c>
      <c r="Y63" s="74">
        <f t="shared" si="224"/>
        <v>0</v>
      </c>
      <c r="Z63" s="74">
        <f t="shared" si="224"/>
        <v>73.411764705882362</v>
      </c>
      <c r="AA63" s="74">
        <f t="shared" si="224"/>
        <v>134.58823529411765</v>
      </c>
      <c r="AB63" s="77"/>
      <c r="AC63" s="74">
        <f t="shared" ref="AC63:AD63" si="225">AC23*$E63</f>
        <v>61.176470588235297</v>
      </c>
      <c r="AD63" s="74">
        <f t="shared" si="225"/>
        <v>146.82352941176472</v>
      </c>
      <c r="AE63" s="77"/>
      <c r="AF63" s="74">
        <f t="shared" ref="AF63:AP63" si="226">AF23*$E63</f>
        <v>58.117647058823529</v>
      </c>
      <c r="AG63" s="74">
        <f t="shared" si="226"/>
        <v>58.117647058823529</v>
      </c>
      <c r="AH63" s="74">
        <f t="shared" si="226"/>
        <v>48.941176470588239</v>
      </c>
      <c r="AI63" s="74">
        <f t="shared" si="226"/>
        <v>24.47058823529412</v>
      </c>
      <c r="AJ63" s="74">
        <f t="shared" si="226"/>
        <v>21.411764705882351</v>
      </c>
      <c r="AK63" s="74">
        <f t="shared" si="226"/>
        <v>6.1176470588235299</v>
      </c>
      <c r="AL63" s="74">
        <f t="shared" si="226"/>
        <v>9.1764705882352953</v>
      </c>
      <c r="AM63" s="74">
        <f t="shared" si="226"/>
        <v>3.0588235294117649</v>
      </c>
      <c r="AN63" s="74">
        <f t="shared" si="226"/>
        <v>3.0588235294117649</v>
      </c>
      <c r="AO63" s="74">
        <f t="shared" si="226"/>
        <v>0</v>
      </c>
      <c r="AP63" s="74">
        <f t="shared" si="226"/>
        <v>0</v>
      </c>
      <c r="AQ63" s="74"/>
      <c r="AR63" s="74">
        <f t="shared" ref="AR63:AS63" si="227">AR23*$E63</f>
        <v>122.35294117647059</v>
      </c>
      <c r="AS63" s="74">
        <f t="shared" si="227"/>
        <v>85.647058823529406</v>
      </c>
      <c r="AT63" s="201"/>
      <c r="AU63" s="74"/>
      <c r="AV63" s="74"/>
      <c r="AW63" s="77"/>
      <c r="AX63" s="74">
        <f t="shared" ref="AX63:AZ63" si="228">AX23*$E63</f>
        <v>9.1764705882352953</v>
      </c>
      <c r="AY63" s="74">
        <f t="shared" si="228"/>
        <v>116.23529411764706</v>
      </c>
      <c r="AZ63" s="74">
        <f t="shared" si="228"/>
        <v>82.588235294117638</v>
      </c>
      <c r="BA63" s="77"/>
      <c r="BB63" s="74">
        <f t="shared" ref="BB63:BD63" si="229">BB23*$E63</f>
        <v>6.117647058823529</v>
      </c>
      <c r="BC63" s="74">
        <f t="shared" si="229"/>
        <v>3.0588235294117645</v>
      </c>
      <c r="BD63" s="74">
        <f t="shared" si="229"/>
        <v>0</v>
      </c>
      <c r="BE63" s="201"/>
      <c r="BF63" s="74">
        <f t="shared" ref="BF63:BK63" si="230">BF23*$E63</f>
        <v>9.1764705882352953</v>
      </c>
      <c r="BG63" s="74">
        <f t="shared" si="230"/>
        <v>0</v>
      </c>
      <c r="BH63" s="74">
        <f t="shared" si="230"/>
        <v>0</v>
      </c>
      <c r="BI63" s="74">
        <f t="shared" si="230"/>
        <v>0</v>
      </c>
      <c r="BJ63" s="74">
        <f t="shared" si="230"/>
        <v>0</v>
      </c>
      <c r="BK63" s="74">
        <f t="shared" si="230"/>
        <v>0</v>
      </c>
      <c r="BL63" s="201"/>
      <c r="BM63" s="74">
        <f t="shared" ref="BM63:BX63" si="231">BM23*$E63</f>
        <v>0</v>
      </c>
      <c r="BN63" s="74">
        <f t="shared" si="231"/>
        <v>3.0588235294117645</v>
      </c>
      <c r="BO63" s="74">
        <f t="shared" si="231"/>
        <v>3.0588235294117645</v>
      </c>
      <c r="BP63" s="74">
        <f t="shared" si="231"/>
        <v>0</v>
      </c>
      <c r="BQ63" s="74">
        <f t="shared" si="231"/>
        <v>0</v>
      </c>
      <c r="BR63" s="74">
        <f t="shared" si="231"/>
        <v>3.0588235294117645</v>
      </c>
      <c r="BS63" s="74">
        <f t="shared" si="231"/>
        <v>6.117647058823529</v>
      </c>
      <c r="BT63" s="74">
        <f t="shared" si="231"/>
        <v>3.0588235294117645</v>
      </c>
      <c r="BU63" s="74">
        <f t="shared" si="231"/>
        <v>0</v>
      </c>
      <c r="BV63" s="74">
        <f t="shared" si="231"/>
        <v>3.0588235294117645</v>
      </c>
      <c r="BW63" s="74">
        <f t="shared" si="231"/>
        <v>3.0588235294117645</v>
      </c>
      <c r="BX63" s="74">
        <f t="shared" si="231"/>
        <v>0</v>
      </c>
      <c r="BY63" s="77"/>
      <c r="BZ63" s="74">
        <f t="shared" ref="BZ63:CA63" si="232">BZ23*$E63</f>
        <v>15.294117647058824</v>
      </c>
      <c r="CA63" s="74">
        <f t="shared" si="232"/>
        <v>192.70588235294119</v>
      </c>
      <c r="CB63" s="77"/>
      <c r="CC63" s="74">
        <f t="shared" ref="CC63:CD63" si="233">CC23*$E63</f>
        <v>30.588235294117649</v>
      </c>
      <c r="CD63" s="74">
        <f t="shared" si="233"/>
        <v>177.41176470588235</v>
      </c>
      <c r="CE63" s="201"/>
    </row>
    <row r="64" spans="1:148" ht="20.25" customHeight="1" x14ac:dyDescent="0.4">
      <c r="A64" s="29" t="s">
        <v>468</v>
      </c>
      <c r="B64" s="77"/>
      <c r="C64" s="147">
        <f>VLOOKUP($A64,Sample!$B$2:$F$29,4)</f>
        <v>7.397453407939375E-2</v>
      </c>
      <c r="D64" s="138">
        <f>VLOOKUP($A64,Sample!$B$2:$F$29,5)</f>
        <v>1.2477983308189094E-2</v>
      </c>
      <c r="E64" s="138">
        <f>VLOOKUP($A64,Sample!$B$2:$F$29,2)</f>
        <v>1679</v>
      </c>
      <c r="F64" s="160">
        <f t="shared" si="161"/>
        <v>10666.588235294117</v>
      </c>
      <c r="G64" s="77"/>
      <c r="H64" s="31">
        <f t="shared" si="173"/>
        <v>7.397453407939375E-2</v>
      </c>
      <c r="I64" s="31">
        <f t="shared" si="173"/>
        <v>7.6391008142260713E-2</v>
      </c>
      <c r="J64" s="30"/>
      <c r="K64" s="32">
        <v>6.3529411764705879</v>
      </c>
      <c r="L64" s="77"/>
      <c r="M64" s="74">
        <f t="shared" si="162"/>
        <v>19.752941176470589</v>
      </c>
      <c r="N64" s="74">
        <f t="shared" si="162"/>
        <v>0</v>
      </c>
      <c r="O64" s="74">
        <f t="shared" si="162"/>
        <v>98.764705882352942</v>
      </c>
      <c r="P64" s="74">
        <f t="shared" si="162"/>
        <v>0</v>
      </c>
      <c r="Q64" s="74">
        <f t="shared" si="162"/>
        <v>0</v>
      </c>
      <c r="R64" s="74">
        <f t="shared" si="162"/>
        <v>1560.4823529411765</v>
      </c>
      <c r="S64" s="74">
        <f t="shared" si="162"/>
        <v>0</v>
      </c>
      <c r="T64" s="74">
        <f t="shared" si="162"/>
        <v>0</v>
      </c>
      <c r="U64" s="74">
        <f t="shared" si="162"/>
        <v>0</v>
      </c>
      <c r="V64" s="77"/>
      <c r="W64" s="74">
        <f t="shared" ref="W64:AA64" si="234">W24*$E64</f>
        <v>0</v>
      </c>
      <c r="X64" s="74">
        <f t="shared" si="234"/>
        <v>98.764705882352942</v>
      </c>
      <c r="Y64" s="74">
        <f t="shared" si="234"/>
        <v>0</v>
      </c>
      <c r="Z64" s="74">
        <f t="shared" si="234"/>
        <v>0</v>
      </c>
      <c r="AA64" s="74">
        <f t="shared" si="234"/>
        <v>1580.2352941176471</v>
      </c>
      <c r="AB64" s="77"/>
      <c r="AC64" s="74">
        <f t="shared" ref="AC64:AD64" si="235">AC24*$E64</f>
        <v>750.61176470588236</v>
      </c>
      <c r="AD64" s="74">
        <f t="shared" si="235"/>
        <v>928.38823529411775</v>
      </c>
      <c r="AE64" s="77"/>
      <c r="AF64" s="74">
        <f t="shared" ref="AF64:AP64" si="236">AF24*$E64</f>
        <v>197.52941176470588</v>
      </c>
      <c r="AG64" s="74">
        <f t="shared" si="236"/>
        <v>177.7764705882353</v>
      </c>
      <c r="AH64" s="74">
        <f t="shared" si="236"/>
        <v>39.505882352941178</v>
      </c>
      <c r="AI64" s="74">
        <f t="shared" si="236"/>
        <v>335.8</v>
      </c>
      <c r="AJ64" s="74">
        <f t="shared" si="236"/>
        <v>138.27058823529413</v>
      </c>
      <c r="AK64" s="74">
        <f t="shared" si="236"/>
        <v>19.752941176470589</v>
      </c>
      <c r="AL64" s="74">
        <f t="shared" si="236"/>
        <v>513.57647058823534</v>
      </c>
      <c r="AM64" s="74">
        <f t="shared" si="236"/>
        <v>118.51764705882353</v>
      </c>
      <c r="AN64" s="74">
        <f t="shared" si="236"/>
        <v>158.02352941176471</v>
      </c>
      <c r="AO64" s="74">
        <f t="shared" si="236"/>
        <v>434.564705882353</v>
      </c>
      <c r="AP64" s="74">
        <f t="shared" si="236"/>
        <v>0</v>
      </c>
      <c r="AQ64" s="74"/>
      <c r="AR64" s="74">
        <f t="shared" ref="AR64:AS64" si="237">AR24*$E64</f>
        <v>1145.6705882352942</v>
      </c>
      <c r="AS64" s="74">
        <f t="shared" si="237"/>
        <v>414.8117647058823</v>
      </c>
      <c r="AT64" s="201"/>
      <c r="AU64" s="74"/>
      <c r="AV64" s="74"/>
      <c r="AW64" s="77"/>
      <c r="AX64" s="74">
        <f t="shared" ref="AX64:AZ64" si="238">AX24*$E64</f>
        <v>177.7764705882353</v>
      </c>
      <c r="AY64" s="74">
        <f t="shared" si="238"/>
        <v>1106.164705882353</v>
      </c>
      <c r="AZ64" s="74">
        <f t="shared" si="238"/>
        <v>395.05882352941177</v>
      </c>
      <c r="BA64" s="77"/>
      <c r="BB64" s="74">
        <f t="shared" ref="BB64:BD64" si="239">BB24*$E64</f>
        <v>39.505882352941178</v>
      </c>
      <c r="BC64" s="74">
        <f t="shared" si="239"/>
        <v>59.258823529411764</v>
      </c>
      <c r="BD64" s="74">
        <f t="shared" si="239"/>
        <v>79.011764705882356</v>
      </c>
      <c r="BE64" s="201"/>
      <c r="BF64" s="74">
        <f t="shared" ref="BF64:BK64" si="240">BF24*$E64</f>
        <v>19.752941176470589</v>
      </c>
      <c r="BG64" s="74">
        <f t="shared" si="240"/>
        <v>39.505882352941178</v>
      </c>
      <c r="BH64" s="74">
        <f t="shared" si="240"/>
        <v>0</v>
      </c>
      <c r="BI64" s="74">
        <f t="shared" si="240"/>
        <v>19.752941176470589</v>
      </c>
      <c r="BJ64" s="74">
        <f t="shared" si="240"/>
        <v>0</v>
      </c>
      <c r="BK64" s="74">
        <f t="shared" si="240"/>
        <v>98.764705882352942</v>
      </c>
      <c r="BL64" s="201"/>
      <c r="BM64" s="74">
        <f t="shared" ref="BM64:BX64" si="241">BM24*$E64</f>
        <v>98.764705882352942</v>
      </c>
      <c r="BN64" s="74">
        <f t="shared" si="241"/>
        <v>0</v>
      </c>
      <c r="BO64" s="74">
        <f t="shared" si="241"/>
        <v>19.752941176470589</v>
      </c>
      <c r="BP64" s="74">
        <f t="shared" si="241"/>
        <v>177.7764705882353</v>
      </c>
      <c r="BQ64" s="74">
        <f t="shared" si="241"/>
        <v>0</v>
      </c>
      <c r="BR64" s="74">
        <f t="shared" si="241"/>
        <v>0</v>
      </c>
      <c r="BS64" s="74">
        <f t="shared" si="241"/>
        <v>0</v>
      </c>
      <c r="BT64" s="74">
        <f t="shared" si="241"/>
        <v>19.752941176470589</v>
      </c>
      <c r="BU64" s="74">
        <f t="shared" si="241"/>
        <v>19.752941176470589</v>
      </c>
      <c r="BV64" s="74">
        <f t="shared" si="241"/>
        <v>0</v>
      </c>
      <c r="BW64" s="74">
        <f t="shared" si="241"/>
        <v>39.505882352941178</v>
      </c>
      <c r="BX64" s="74">
        <f t="shared" si="241"/>
        <v>39.505882352941178</v>
      </c>
      <c r="BY64" s="77"/>
      <c r="BZ64" s="74">
        <f t="shared" ref="BZ64:CA64" si="242">BZ24*$E64</f>
        <v>158.02352941176471</v>
      </c>
      <c r="CA64" s="74">
        <f t="shared" si="242"/>
        <v>1520.9764705882353</v>
      </c>
      <c r="CB64" s="77"/>
      <c r="CC64" s="74">
        <f t="shared" ref="CC64:CD64" si="243">CC24*$E64</f>
        <v>375.30588235294118</v>
      </c>
      <c r="CD64" s="74">
        <f t="shared" si="243"/>
        <v>1303.6941176470589</v>
      </c>
      <c r="CE64" s="201"/>
    </row>
    <row r="65" spans="1:148" s="22" customFormat="1" ht="7.5" customHeight="1" x14ac:dyDescent="0.4">
      <c r="A65" s="37"/>
      <c r="B65" s="77"/>
      <c r="C65" s="149"/>
      <c r="D65" s="139"/>
      <c r="E65" s="139"/>
      <c r="F65" s="161"/>
      <c r="G65" s="77"/>
      <c r="H65" s="39"/>
      <c r="I65" s="39"/>
      <c r="J65" s="38"/>
      <c r="K65" s="40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4"/>
      <c r="AR65" s="77"/>
      <c r="AS65" s="77"/>
      <c r="AT65" s="201"/>
      <c r="AU65" s="74"/>
      <c r="AV65" s="74"/>
      <c r="AW65" s="77"/>
      <c r="AX65" s="77"/>
      <c r="AY65" s="77"/>
      <c r="AZ65" s="77"/>
      <c r="BA65" s="77"/>
      <c r="BB65" s="77"/>
      <c r="BC65" s="77"/>
      <c r="BD65" s="77"/>
      <c r="BE65" s="201"/>
      <c r="BF65" s="77"/>
      <c r="BG65" s="77"/>
      <c r="BH65" s="77"/>
      <c r="BI65" s="77"/>
      <c r="BJ65" s="77"/>
      <c r="BK65" s="77"/>
      <c r="BL65" s="201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201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</row>
    <row r="66" spans="1:148" ht="20.25" customHeight="1" x14ac:dyDescent="0.4">
      <c r="A66" s="29" t="s">
        <v>127</v>
      </c>
      <c r="B66" s="77"/>
      <c r="C66" s="147">
        <f>VLOOKUP($A66,Sample!$B$2:$F$29,4)</f>
        <v>0.11314270608450457</v>
      </c>
      <c r="D66" s="138">
        <f>VLOOKUP($A66,Sample!$B$2:$F$29,5)</f>
        <v>1.9084848800136747E-2</v>
      </c>
      <c r="E66" s="138">
        <f>VLOOKUP($A66,Sample!$B$2:$F$29,2)</f>
        <v>2568</v>
      </c>
      <c r="F66" s="160">
        <f>E66*$K26</f>
        <v>16050</v>
      </c>
      <c r="G66" s="77"/>
      <c r="H66" s="31">
        <f t="shared" ref="H66:H67" si="244">E66/SUM(E$17:E$27)</f>
        <v>0.11314270608450457</v>
      </c>
      <c r="I66" s="31">
        <f>F66/SUM(F$17:F$27)</f>
        <v>0.11494544025111858</v>
      </c>
      <c r="J66" s="30"/>
      <c r="K66" s="32">
        <v>6.25</v>
      </c>
      <c r="L66" s="77"/>
      <c r="M66" s="74">
        <f t="shared" ref="M66:U67" si="245">M26*$E66</f>
        <v>29.181818181818183</v>
      </c>
      <c r="N66" s="74">
        <f t="shared" si="245"/>
        <v>58.363636363636367</v>
      </c>
      <c r="O66" s="74">
        <f t="shared" si="245"/>
        <v>262.63636363636363</v>
      </c>
      <c r="P66" s="74">
        <f t="shared" si="245"/>
        <v>0</v>
      </c>
      <c r="Q66" s="74">
        <f t="shared" si="245"/>
        <v>0</v>
      </c>
      <c r="R66" s="74">
        <f t="shared" si="245"/>
        <v>1867.6363636363637</v>
      </c>
      <c r="S66" s="74">
        <f t="shared" si="245"/>
        <v>58.363636363636367</v>
      </c>
      <c r="T66" s="74">
        <f t="shared" si="245"/>
        <v>29.181818181818183</v>
      </c>
      <c r="U66" s="74">
        <f t="shared" si="245"/>
        <v>262.63636363636363</v>
      </c>
      <c r="V66" s="77"/>
      <c r="W66" s="74">
        <f t="shared" ref="W66:AA66" si="246">W26*$E66</f>
        <v>116.72727272727273</v>
      </c>
      <c r="X66" s="74">
        <f t="shared" si="246"/>
        <v>262.63636363636363</v>
      </c>
      <c r="Y66" s="74">
        <f t="shared" si="246"/>
        <v>0</v>
      </c>
      <c r="Z66" s="74">
        <f t="shared" si="246"/>
        <v>175.09090909090907</v>
      </c>
      <c r="AA66" s="74">
        <f t="shared" si="246"/>
        <v>2013.5454545454545</v>
      </c>
      <c r="AB66" s="77"/>
      <c r="AC66" s="74">
        <f t="shared" ref="AC66:AD66" si="247">AC26*$E66</f>
        <v>1079.7272727272727</v>
      </c>
      <c r="AD66" s="74">
        <f t="shared" si="247"/>
        <v>1488.2727272727275</v>
      </c>
      <c r="AE66" s="77"/>
      <c r="AF66" s="74">
        <f t="shared" ref="AF66:AP66" si="248">AF26*$E66</f>
        <v>671.18181818181813</v>
      </c>
      <c r="AG66" s="74">
        <f t="shared" si="248"/>
        <v>145.90909090909093</v>
      </c>
      <c r="AH66" s="74">
        <f t="shared" si="248"/>
        <v>116.72727272727273</v>
      </c>
      <c r="AI66" s="74">
        <f t="shared" si="248"/>
        <v>817.09090909090924</v>
      </c>
      <c r="AJ66" s="74">
        <f t="shared" si="248"/>
        <v>262.63636363636363</v>
      </c>
      <c r="AK66" s="74">
        <f t="shared" si="248"/>
        <v>87.545454545454561</v>
      </c>
      <c r="AL66" s="74">
        <f t="shared" si="248"/>
        <v>612.81818181818187</v>
      </c>
      <c r="AM66" s="74">
        <f t="shared" si="248"/>
        <v>87.545454545454561</v>
      </c>
      <c r="AN66" s="74">
        <f t="shared" si="248"/>
        <v>291.81818181818187</v>
      </c>
      <c r="AO66" s="74">
        <f t="shared" si="248"/>
        <v>496.09090909090912</v>
      </c>
      <c r="AP66" s="74">
        <f t="shared" si="248"/>
        <v>0</v>
      </c>
      <c r="AQ66" s="74"/>
      <c r="AR66" s="74">
        <f t="shared" ref="AR66:AS66" si="249">AR26*$E66</f>
        <v>58.363636363636367</v>
      </c>
      <c r="AS66" s="74">
        <f t="shared" si="249"/>
        <v>1809.2727272727275</v>
      </c>
      <c r="AT66" s="201"/>
      <c r="AU66" s="74"/>
      <c r="AV66" s="74"/>
      <c r="AW66" s="77"/>
      <c r="AX66" s="74">
        <f t="shared" ref="AX66:AZ66" si="250">AX26*$E66</f>
        <v>87.545454545454533</v>
      </c>
      <c r="AY66" s="74">
        <f t="shared" si="250"/>
        <v>1896.8181818181818</v>
      </c>
      <c r="AZ66" s="74">
        <f t="shared" si="250"/>
        <v>583.63636363636363</v>
      </c>
      <c r="BA66" s="77"/>
      <c r="BB66" s="74">
        <f t="shared" ref="BB66:BD66" si="251">BB26*$E66</f>
        <v>0</v>
      </c>
      <c r="BC66" s="74">
        <f t="shared" si="251"/>
        <v>58.36363636363636</v>
      </c>
      <c r="BD66" s="74">
        <f t="shared" si="251"/>
        <v>29.18181818181818</v>
      </c>
      <c r="BE66" s="201"/>
      <c r="BF66" s="74">
        <f t="shared" ref="BF66:BK66" si="252">BF26*$E66</f>
        <v>0</v>
      </c>
      <c r="BG66" s="74">
        <f t="shared" si="252"/>
        <v>29.18181818181818</v>
      </c>
      <c r="BH66" s="74">
        <f t="shared" si="252"/>
        <v>0</v>
      </c>
      <c r="BI66" s="74">
        <f t="shared" si="252"/>
        <v>29.18181818181818</v>
      </c>
      <c r="BJ66" s="74">
        <f t="shared" si="252"/>
        <v>0</v>
      </c>
      <c r="BK66" s="74">
        <f t="shared" si="252"/>
        <v>29.18181818181818</v>
      </c>
      <c r="BL66" s="201"/>
      <c r="BM66" s="74">
        <f t="shared" ref="BM66:BX66" si="253">BM26*$E66</f>
        <v>29.18181818181818</v>
      </c>
      <c r="BN66" s="74">
        <f t="shared" si="253"/>
        <v>0</v>
      </c>
      <c r="BO66" s="74">
        <f t="shared" si="253"/>
        <v>0</v>
      </c>
      <c r="BP66" s="74">
        <f t="shared" si="253"/>
        <v>87.545454545454533</v>
      </c>
      <c r="BQ66" s="74">
        <f t="shared" si="253"/>
        <v>0</v>
      </c>
      <c r="BR66" s="74">
        <f t="shared" si="253"/>
        <v>0</v>
      </c>
      <c r="BS66" s="74">
        <f t="shared" si="253"/>
        <v>0</v>
      </c>
      <c r="BT66" s="74">
        <f t="shared" si="253"/>
        <v>0</v>
      </c>
      <c r="BU66" s="74">
        <f t="shared" si="253"/>
        <v>29.18181818181818</v>
      </c>
      <c r="BV66" s="74">
        <f t="shared" si="253"/>
        <v>0</v>
      </c>
      <c r="BW66" s="74">
        <f t="shared" si="253"/>
        <v>0</v>
      </c>
      <c r="BX66" s="74">
        <f t="shared" si="253"/>
        <v>58.36363636363636</v>
      </c>
      <c r="BY66" s="77"/>
      <c r="BZ66" s="74">
        <f t="shared" ref="BZ66:CA66" si="254">BZ26*$E66</f>
        <v>145.90909090909091</v>
      </c>
      <c r="CA66" s="74">
        <f t="shared" si="254"/>
        <v>2422.090909090909</v>
      </c>
      <c r="CB66" s="77"/>
      <c r="CC66" s="74">
        <f t="shared" ref="CC66:CD66" si="255">CC26*$E66</f>
        <v>379.36363636363637</v>
      </c>
      <c r="CD66" s="74">
        <f t="shared" si="255"/>
        <v>2188.6363636363635</v>
      </c>
      <c r="CE66" s="201"/>
    </row>
    <row r="67" spans="1:148" ht="20.25" customHeight="1" x14ac:dyDescent="0.4">
      <c r="A67" s="29" t="s">
        <v>126</v>
      </c>
      <c r="B67" s="77"/>
      <c r="C67" s="147">
        <f>VLOOKUP($A67,Sample!$B$2:$F$29,4)</f>
        <v>0.20055513944574171</v>
      </c>
      <c r="D67" s="138">
        <f>VLOOKUP($A67,Sample!$B$2:$F$29,5)</f>
        <v>3.3829529493077284E-2</v>
      </c>
      <c r="E67" s="138">
        <f>VLOOKUP($A67,Sample!$B$2:$F$29,2)</f>
        <v>4552</v>
      </c>
      <c r="F67" s="160">
        <f>E67*$K27</f>
        <v>28557.810526315789</v>
      </c>
      <c r="G67" s="77"/>
      <c r="H67" s="31">
        <f t="shared" si="244"/>
        <v>0.20055513944574171</v>
      </c>
      <c r="I67" s="31">
        <f>F67/SUM(F$17:F$27)</f>
        <v>0.20452274788507147</v>
      </c>
      <c r="J67" s="30"/>
      <c r="K67" s="32">
        <v>6.2736842105263158</v>
      </c>
      <c r="L67" s="77"/>
      <c r="M67" s="74">
        <f t="shared" si="245"/>
        <v>95.831578947368413</v>
      </c>
      <c r="N67" s="74">
        <f t="shared" si="245"/>
        <v>0</v>
      </c>
      <c r="O67" s="74">
        <f t="shared" si="245"/>
        <v>1772.8842105263157</v>
      </c>
      <c r="P67" s="74">
        <f t="shared" si="245"/>
        <v>0</v>
      </c>
      <c r="Q67" s="74">
        <f t="shared" si="245"/>
        <v>47.915789473684207</v>
      </c>
      <c r="R67" s="74">
        <f t="shared" si="245"/>
        <v>1341.6421052631579</v>
      </c>
      <c r="S67" s="74">
        <f t="shared" si="245"/>
        <v>0</v>
      </c>
      <c r="T67" s="74">
        <f t="shared" si="245"/>
        <v>0</v>
      </c>
      <c r="U67" s="74">
        <f t="shared" si="245"/>
        <v>1293.7263157894736</v>
      </c>
      <c r="V67" s="77"/>
      <c r="W67" s="74">
        <f t="shared" ref="W67:AA67" si="256">W27*$E67</f>
        <v>0</v>
      </c>
      <c r="X67" s="74">
        <f t="shared" si="256"/>
        <v>1772.8842105263157</v>
      </c>
      <c r="Y67" s="74">
        <f t="shared" si="256"/>
        <v>47.915789473684207</v>
      </c>
      <c r="Z67" s="74">
        <f t="shared" si="256"/>
        <v>1341.6421052631579</v>
      </c>
      <c r="AA67" s="74">
        <f t="shared" si="256"/>
        <v>1389.5578947368422</v>
      </c>
      <c r="AB67" s="77"/>
      <c r="AC67" s="74">
        <f t="shared" ref="AC67:AD67" si="257">AC27*$E67</f>
        <v>3402.0210526315791</v>
      </c>
      <c r="AD67" s="74">
        <f t="shared" si="257"/>
        <v>1149.9789473684211</v>
      </c>
      <c r="AE67" s="77"/>
      <c r="AF67" s="74">
        <f t="shared" ref="AF67:AP67" si="258">AF27*$E67</f>
        <v>1820.8</v>
      </c>
      <c r="AG67" s="74">
        <f t="shared" si="258"/>
        <v>1437.4736842105262</v>
      </c>
      <c r="AH67" s="74">
        <f t="shared" si="258"/>
        <v>1389.5578947368422</v>
      </c>
      <c r="AI67" s="74">
        <f t="shared" si="258"/>
        <v>2299.9578947368423</v>
      </c>
      <c r="AJ67" s="74">
        <f t="shared" si="258"/>
        <v>1245.8105263157895</v>
      </c>
      <c r="AK67" s="74">
        <f t="shared" si="258"/>
        <v>287.49473684210528</v>
      </c>
      <c r="AL67" s="74">
        <f t="shared" si="258"/>
        <v>1724.9684210526316</v>
      </c>
      <c r="AM67" s="74">
        <f t="shared" si="258"/>
        <v>335.41052631578947</v>
      </c>
      <c r="AN67" s="74">
        <f t="shared" si="258"/>
        <v>1006.2315789473683</v>
      </c>
      <c r="AO67" s="74">
        <f t="shared" si="258"/>
        <v>2012.4631578947367</v>
      </c>
      <c r="AP67" s="74">
        <f t="shared" si="258"/>
        <v>47.915789473684207</v>
      </c>
      <c r="AQ67" s="74"/>
      <c r="AR67" s="74">
        <f t="shared" ref="AR67:AS67" si="259">AR27*$E67</f>
        <v>287.49473684210523</v>
      </c>
      <c r="AS67" s="74">
        <f t="shared" si="259"/>
        <v>1054.1473684210525</v>
      </c>
      <c r="AT67" s="201"/>
      <c r="AU67" s="74"/>
      <c r="AV67" s="74"/>
      <c r="AW67" s="77"/>
      <c r="AX67" s="74">
        <f t="shared" ref="AX67:AZ67" si="260">AX27*$E67</f>
        <v>287.49473684210528</v>
      </c>
      <c r="AY67" s="74">
        <f t="shared" si="260"/>
        <v>3402.0210526315791</v>
      </c>
      <c r="AZ67" s="74">
        <f t="shared" si="260"/>
        <v>862.48421052631579</v>
      </c>
      <c r="BA67" s="77"/>
      <c r="BB67" s="74">
        <f t="shared" ref="BB67:BD67" si="261">BB27*$E67</f>
        <v>95.831578947368413</v>
      </c>
      <c r="BC67" s="74">
        <f t="shared" si="261"/>
        <v>143.74736842105264</v>
      </c>
      <c r="BD67" s="74">
        <f t="shared" si="261"/>
        <v>47.915789473684207</v>
      </c>
      <c r="BE67" s="201"/>
      <c r="BF67" s="74">
        <f t="shared" ref="BF67:BK67" si="262">BF27*$E67</f>
        <v>47.915789473684207</v>
      </c>
      <c r="BG67" s="74">
        <f t="shared" si="262"/>
        <v>47.915789473684207</v>
      </c>
      <c r="BH67" s="74">
        <f t="shared" si="262"/>
        <v>0</v>
      </c>
      <c r="BI67" s="74">
        <f t="shared" si="262"/>
        <v>47.915789473684207</v>
      </c>
      <c r="BJ67" s="74">
        <f t="shared" si="262"/>
        <v>0</v>
      </c>
      <c r="BK67" s="74">
        <f t="shared" si="262"/>
        <v>143.74736842105264</v>
      </c>
      <c r="BL67" s="201"/>
      <c r="BM67" s="74">
        <f t="shared" ref="BM67:BX67" si="263">BM27*$E67</f>
        <v>47.915789473684207</v>
      </c>
      <c r="BN67" s="74">
        <f t="shared" si="263"/>
        <v>95.831578947368413</v>
      </c>
      <c r="BO67" s="74">
        <f t="shared" si="263"/>
        <v>0</v>
      </c>
      <c r="BP67" s="74">
        <f t="shared" si="263"/>
        <v>0</v>
      </c>
      <c r="BQ67" s="74">
        <f t="shared" si="263"/>
        <v>0</v>
      </c>
      <c r="BR67" s="74">
        <f t="shared" si="263"/>
        <v>0</v>
      </c>
      <c r="BS67" s="74">
        <f t="shared" si="263"/>
        <v>0</v>
      </c>
      <c r="BT67" s="74">
        <f t="shared" si="263"/>
        <v>0</v>
      </c>
      <c r="BU67" s="74">
        <f t="shared" si="263"/>
        <v>0</v>
      </c>
      <c r="BV67" s="74">
        <f t="shared" si="263"/>
        <v>0</v>
      </c>
      <c r="BW67" s="74">
        <f t="shared" si="263"/>
        <v>95.831578947368413</v>
      </c>
      <c r="BX67" s="74">
        <f t="shared" si="263"/>
        <v>95.831578947368413</v>
      </c>
      <c r="BY67" s="77"/>
      <c r="BZ67" s="74">
        <f t="shared" ref="BZ67:CA67" si="264">BZ27*$E67</f>
        <v>622.90526315789475</v>
      </c>
      <c r="CA67" s="74">
        <f t="shared" si="264"/>
        <v>3929.0947368421052</v>
      </c>
      <c r="CB67" s="77"/>
      <c r="CC67" s="74">
        <f t="shared" ref="CC67:CD67" si="265">CC27*$E67</f>
        <v>1197.8947368421052</v>
      </c>
      <c r="CD67" s="74">
        <f t="shared" si="265"/>
        <v>3354.1052631578946</v>
      </c>
      <c r="CE67" s="201"/>
    </row>
    <row r="68" spans="1:148" s="22" customFormat="1" ht="7.5" hidden="1" customHeight="1" x14ac:dyDescent="0.4">
      <c r="A68" s="37"/>
      <c r="B68" s="77"/>
      <c r="C68" s="139"/>
      <c r="D68" s="139"/>
      <c r="E68" s="139"/>
      <c r="F68" s="161"/>
      <c r="G68" s="77"/>
      <c r="H68" s="43"/>
      <c r="I68" s="43"/>
      <c r="J68" s="38"/>
      <c r="K68" s="42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4"/>
      <c r="AR68" s="77"/>
      <c r="AS68" s="77"/>
      <c r="AT68" s="201"/>
      <c r="AU68" s="74"/>
      <c r="AV68" s="74"/>
      <c r="AW68" s="77"/>
      <c r="AX68" s="77"/>
      <c r="AY68" s="77"/>
      <c r="AZ68" s="77"/>
      <c r="BA68" s="77"/>
      <c r="BB68" s="77"/>
      <c r="BC68" s="77"/>
      <c r="BD68" s="77"/>
      <c r="BE68" s="201"/>
      <c r="BF68" s="77"/>
      <c r="BG68" s="77"/>
      <c r="BH68" s="77"/>
      <c r="BI68" s="77"/>
      <c r="BJ68" s="77"/>
      <c r="BK68" s="77"/>
      <c r="BL68" s="201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201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</row>
    <row r="69" spans="1:148" s="82" customFormat="1" ht="20.25" hidden="1" customHeight="1" x14ac:dyDescent="0.4">
      <c r="A69" s="49" t="s">
        <v>457</v>
      </c>
      <c r="B69" s="19"/>
      <c r="C69" s="140"/>
      <c r="D69" s="140"/>
      <c r="E69" s="140"/>
      <c r="F69" s="164"/>
      <c r="G69" s="19"/>
      <c r="H69" s="50">
        <v>0.50366327311245807</v>
      </c>
      <c r="I69" s="50">
        <v>0.50366327311245807</v>
      </c>
      <c r="J69" s="38"/>
      <c r="K69" s="51">
        <v>5.8151204277492949</v>
      </c>
      <c r="L69" s="19"/>
      <c r="M69" s="79">
        <v>44364.220589617747</v>
      </c>
      <c r="N69" s="79">
        <v>44364.220589617747</v>
      </c>
      <c r="O69" s="79">
        <v>44364.220589617747</v>
      </c>
      <c r="P69" s="79">
        <v>44364.220589617747</v>
      </c>
      <c r="Q69" s="79">
        <v>44364.220589617747</v>
      </c>
      <c r="R69" s="79">
        <v>44364.220589617747</v>
      </c>
      <c r="S69" s="79">
        <v>44364.220589617747</v>
      </c>
      <c r="T69" s="79">
        <v>44364.220589617747</v>
      </c>
      <c r="U69" s="79">
        <v>44364.220589617747</v>
      </c>
      <c r="V69" s="19"/>
      <c r="W69" s="79">
        <v>44364.220589617747</v>
      </c>
      <c r="X69" s="79">
        <v>44364.220589617747</v>
      </c>
      <c r="Y69" s="79">
        <v>44364.220589617747</v>
      </c>
      <c r="Z69" s="79">
        <v>44364.220589617747</v>
      </c>
      <c r="AA69" s="79">
        <v>44364.220589617747</v>
      </c>
      <c r="AB69" s="19"/>
      <c r="AC69" s="79">
        <v>44364.220589617747</v>
      </c>
      <c r="AD69" s="79">
        <v>44364.220589617747</v>
      </c>
      <c r="AE69" s="19"/>
      <c r="AF69" s="79">
        <v>44364.220589617747</v>
      </c>
      <c r="AG69" s="79">
        <v>44364.220589617747</v>
      </c>
      <c r="AH69" s="79">
        <v>44364.220589617747</v>
      </c>
      <c r="AI69" s="79">
        <v>44364.220589617747</v>
      </c>
      <c r="AJ69" s="79">
        <v>44364.220589617747</v>
      </c>
      <c r="AK69" s="79">
        <v>44364.220589617747</v>
      </c>
      <c r="AL69" s="79">
        <v>44364.220589617747</v>
      </c>
      <c r="AM69" s="79">
        <v>44364.220589617747</v>
      </c>
      <c r="AN69" s="79">
        <v>44364.220589617747</v>
      </c>
      <c r="AO69" s="79">
        <v>44364.220589617747</v>
      </c>
      <c r="AP69" s="79">
        <v>44364.220589617747</v>
      </c>
      <c r="AQ69" s="80"/>
      <c r="AR69" s="79">
        <v>44364.220589617747</v>
      </c>
      <c r="AS69" s="79">
        <v>44364.220589617747</v>
      </c>
      <c r="AT69" s="189"/>
      <c r="AU69" s="80"/>
      <c r="AV69" s="80"/>
      <c r="AW69" s="19"/>
      <c r="AX69" s="79">
        <v>44364.220589617747</v>
      </c>
      <c r="AY69" s="79">
        <v>44364.220589617747</v>
      </c>
      <c r="AZ69" s="79">
        <v>44364.220589617747</v>
      </c>
      <c r="BA69" s="19"/>
      <c r="BB69" s="79">
        <v>44364.220589617747</v>
      </c>
      <c r="BC69" s="79">
        <v>44364.220589617747</v>
      </c>
      <c r="BD69" s="79">
        <v>44364.220589617747</v>
      </c>
      <c r="BE69" s="189"/>
      <c r="BF69" s="79">
        <v>44364.220589617747</v>
      </c>
      <c r="BG69" s="79">
        <v>44364.220589617747</v>
      </c>
      <c r="BH69" s="79">
        <v>44364.220589617747</v>
      </c>
      <c r="BI69" s="79">
        <v>44364.220589617747</v>
      </c>
      <c r="BJ69" s="79">
        <v>44364.220589617747</v>
      </c>
      <c r="BK69" s="79">
        <v>44364.220589617747</v>
      </c>
      <c r="BL69" s="189"/>
      <c r="BM69" s="79">
        <v>44364.220589617747</v>
      </c>
      <c r="BN69" s="79">
        <v>44364.220589617747</v>
      </c>
      <c r="BO69" s="79">
        <v>44364.220589617747</v>
      </c>
      <c r="BP69" s="79">
        <v>44364.220589617747</v>
      </c>
      <c r="BQ69" s="79">
        <v>44364.220589617747</v>
      </c>
      <c r="BR69" s="79">
        <v>44364.220589617747</v>
      </c>
      <c r="BS69" s="79">
        <v>44364.220589617747</v>
      </c>
      <c r="BT69" s="79">
        <v>44364.220589617747</v>
      </c>
      <c r="BU69" s="79">
        <v>44364.220589617747</v>
      </c>
      <c r="BV69" s="79">
        <v>44364.220589617747</v>
      </c>
      <c r="BW69" s="79">
        <v>44364.220589617747</v>
      </c>
      <c r="BX69" s="79">
        <v>44364.220589617747</v>
      </c>
      <c r="BY69" s="19"/>
      <c r="BZ69" s="79">
        <v>44364.220589617747</v>
      </c>
      <c r="CA69" s="79">
        <v>44364.220589617747</v>
      </c>
      <c r="CB69" s="19"/>
      <c r="CC69" s="79">
        <v>44364.220589617747</v>
      </c>
      <c r="CD69" s="79">
        <v>44364.220589617747</v>
      </c>
      <c r="CE69" s="1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</row>
    <row r="70" spans="1:148" s="82" customFormat="1" ht="20.25" hidden="1" customHeight="1" x14ac:dyDescent="0.4">
      <c r="A70" s="49" t="s">
        <v>469</v>
      </c>
      <c r="B70" s="19"/>
      <c r="C70" s="140"/>
      <c r="D70" s="140"/>
      <c r="E70" s="140"/>
      <c r="F70" s="164"/>
      <c r="G70" s="19"/>
      <c r="H70" s="50">
        <v>0.14463308421114576</v>
      </c>
      <c r="I70" s="50">
        <v>0.14463308421114576</v>
      </c>
      <c r="J70" s="38"/>
      <c r="K70" s="51">
        <v>6.1047298048075858</v>
      </c>
      <c r="L70" s="19"/>
      <c r="M70" s="79">
        <v>11232.301892777836</v>
      </c>
      <c r="N70" s="79">
        <v>11232.301892777836</v>
      </c>
      <c r="O70" s="79">
        <v>11232.301892777836</v>
      </c>
      <c r="P70" s="79">
        <v>11232.301892777836</v>
      </c>
      <c r="Q70" s="79">
        <v>11232.301892777836</v>
      </c>
      <c r="R70" s="79">
        <v>11232.301892777836</v>
      </c>
      <c r="S70" s="79">
        <v>11232.301892777836</v>
      </c>
      <c r="T70" s="79">
        <v>11232.301892777836</v>
      </c>
      <c r="U70" s="79">
        <v>11232.301892777836</v>
      </c>
      <c r="V70" s="19"/>
      <c r="W70" s="79">
        <v>11232.301892777836</v>
      </c>
      <c r="X70" s="79">
        <v>11232.301892777836</v>
      </c>
      <c r="Y70" s="79">
        <v>11232.301892777836</v>
      </c>
      <c r="Z70" s="79">
        <v>11232.301892777836</v>
      </c>
      <c r="AA70" s="79">
        <v>11232.301892777836</v>
      </c>
      <c r="AB70" s="19"/>
      <c r="AC70" s="79">
        <v>11232.301892777836</v>
      </c>
      <c r="AD70" s="79">
        <v>11232.301892777836</v>
      </c>
      <c r="AE70" s="19"/>
      <c r="AF70" s="79">
        <v>11232.301892777836</v>
      </c>
      <c r="AG70" s="79">
        <v>11232.301892777836</v>
      </c>
      <c r="AH70" s="79">
        <v>11232.301892777836</v>
      </c>
      <c r="AI70" s="79">
        <v>11232.301892777836</v>
      </c>
      <c r="AJ70" s="79">
        <v>11232.301892777836</v>
      </c>
      <c r="AK70" s="79">
        <v>11232.301892777836</v>
      </c>
      <c r="AL70" s="79">
        <v>11232.301892777836</v>
      </c>
      <c r="AM70" s="79">
        <v>11232.301892777836</v>
      </c>
      <c r="AN70" s="79">
        <v>11232.301892777836</v>
      </c>
      <c r="AO70" s="79">
        <v>11232.301892777836</v>
      </c>
      <c r="AP70" s="79">
        <v>11232.301892777836</v>
      </c>
      <c r="AQ70" s="80"/>
      <c r="AR70" s="79">
        <v>11232.301892777836</v>
      </c>
      <c r="AS70" s="79">
        <v>11232.301892777836</v>
      </c>
      <c r="AT70" s="189"/>
      <c r="AU70" s="80"/>
      <c r="AV70" s="80"/>
      <c r="AW70" s="19"/>
      <c r="AX70" s="79">
        <v>11232.301892777836</v>
      </c>
      <c r="AY70" s="79">
        <v>11232.301892777836</v>
      </c>
      <c r="AZ70" s="79">
        <v>11232.301892777836</v>
      </c>
      <c r="BA70" s="19"/>
      <c r="BB70" s="79">
        <v>11232.301892777836</v>
      </c>
      <c r="BC70" s="79">
        <v>11232.301892777836</v>
      </c>
      <c r="BD70" s="79">
        <v>11232.301892777836</v>
      </c>
      <c r="BE70" s="189"/>
      <c r="BF70" s="79">
        <v>11232.301892777836</v>
      </c>
      <c r="BG70" s="79">
        <v>11232.301892777836</v>
      </c>
      <c r="BH70" s="79">
        <v>11232.301892777836</v>
      </c>
      <c r="BI70" s="79">
        <v>11232.301892777836</v>
      </c>
      <c r="BJ70" s="79">
        <v>11232.301892777836</v>
      </c>
      <c r="BK70" s="79">
        <v>11232.301892777836</v>
      </c>
      <c r="BL70" s="189"/>
      <c r="BM70" s="79">
        <v>11232.301892777836</v>
      </c>
      <c r="BN70" s="79">
        <v>11232.301892777836</v>
      </c>
      <c r="BO70" s="79">
        <v>11232.301892777836</v>
      </c>
      <c r="BP70" s="79">
        <v>11232.301892777836</v>
      </c>
      <c r="BQ70" s="79">
        <v>11232.301892777836</v>
      </c>
      <c r="BR70" s="79">
        <v>11232.301892777836</v>
      </c>
      <c r="BS70" s="79">
        <v>11232.301892777836</v>
      </c>
      <c r="BT70" s="79">
        <v>11232.301892777836</v>
      </c>
      <c r="BU70" s="79">
        <v>11232.301892777836</v>
      </c>
      <c r="BV70" s="79">
        <v>11232.301892777836</v>
      </c>
      <c r="BW70" s="79">
        <v>11232.301892777836</v>
      </c>
      <c r="BX70" s="79">
        <v>11232.301892777836</v>
      </c>
      <c r="BY70" s="19"/>
      <c r="BZ70" s="79">
        <v>11232.301892777836</v>
      </c>
      <c r="CA70" s="79">
        <v>11232.301892777836</v>
      </c>
      <c r="CB70" s="19"/>
      <c r="CC70" s="79">
        <v>11232.301892777836</v>
      </c>
      <c r="CD70" s="79">
        <v>11232.301892777836</v>
      </c>
      <c r="CE70" s="1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</row>
    <row r="71" spans="1:148" s="82" customFormat="1" ht="20.25" hidden="1" customHeight="1" x14ac:dyDescent="0.4">
      <c r="A71" s="49" t="s">
        <v>459</v>
      </c>
      <c r="B71" s="19"/>
      <c r="C71" s="140"/>
      <c r="D71" s="140"/>
      <c r="E71" s="140"/>
      <c r="F71" s="164"/>
      <c r="G71" s="19"/>
      <c r="H71" s="50">
        <v>0.18075089742835285</v>
      </c>
      <c r="I71" s="50">
        <v>0.18075089742835285</v>
      </c>
      <c r="J71" s="38"/>
      <c r="K71" s="51">
        <v>4.8265291601136102</v>
      </c>
      <c r="L71" s="19"/>
      <c r="M71" s="79">
        <v>12306.889316296183</v>
      </c>
      <c r="N71" s="79">
        <v>12306.889316296183</v>
      </c>
      <c r="O71" s="79">
        <v>12306.889316296183</v>
      </c>
      <c r="P71" s="79">
        <v>12306.889316296183</v>
      </c>
      <c r="Q71" s="79">
        <v>12306.889316296183</v>
      </c>
      <c r="R71" s="79">
        <v>12306.889316296183</v>
      </c>
      <c r="S71" s="79">
        <v>12306.889316296183</v>
      </c>
      <c r="T71" s="79">
        <v>12306.889316296183</v>
      </c>
      <c r="U71" s="79">
        <v>12306.889316296183</v>
      </c>
      <c r="V71" s="19"/>
      <c r="W71" s="79">
        <v>12306.889316296183</v>
      </c>
      <c r="X71" s="79">
        <v>12306.889316296183</v>
      </c>
      <c r="Y71" s="79">
        <v>12306.889316296183</v>
      </c>
      <c r="Z71" s="79">
        <v>12306.889316296183</v>
      </c>
      <c r="AA71" s="79">
        <v>12306.889316296183</v>
      </c>
      <c r="AB71" s="19"/>
      <c r="AC71" s="79">
        <v>12306.889316296183</v>
      </c>
      <c r="AD71" s="79">
        <v>12306.889316296183</v>
      </c>
      <c r="AE71" s="19"/>
      <c r="AF71" s="79">
        <v>12306.889316296183</v>
      </c>
      <c r="AG71" s="79">
        <v>12306.889316296183</v>
      </c>
      <c r="AH71" s="79">
        <v>12306.889316296183</v>
      </c>
      <c r="AI71" s="79">
        <v>12306.889316296183</v>
      </c>
      <c r="AJ71" s="79">
        <v>12306.889316296183</v>
      </c>
      <c r="AK71" s="79">
        <v>12306.889316296183</v>
      </c>
      <c r="AL71" s="79">
        <v>12306.889316296183</v>
      </c>
      <c r="AM71" s="79">
        <v>12306.889316296183</v>
      </c>
      <c r="AN71" s="79">
        <v>12306.889316296183</v>
      </c>
      <c r="AO71" s="79">
        <v>12306.889316296183</v>
      </c>
      <c r="AP71" s="79">
        <v>12306.889316296183</v>
      </c>
      <c r="AQ71" s="80"/>
      <c r="AR71" s="79">
        <v>12306.889316296183</v>
      </c>
      <c r="AS71" s="79">
        <v>12306.889316296183</v>
      </c>
      <c r="AT71" s="189"/>
      <c r="AU71" s="80"/>
      <c r="AV71" s="80"/>
      <c r="AW71" s="19"/>
      <c r="AX71" s="79">
        <v>12306.889316296183</v>
      </c>
      <c r="AY71" s="79">
        <v>12306.889316296183</v>
      </c>
      <c r="AZ71" s="79">
        <v>12306.889316296183</v>
      </c>
      <c r="BA71" s="19"/>
      <c r="BB71" s="79">
        <v>12306.889316296183</v>
      </c>
      <c r="BC71" s="79">
        <v>12306.889316296183</v>
      </c>
      <c r="BD71" s="79">
        <v>12306.889316296183</v>
      </c>
      <c r="BE71" s="189"/>
      <c r="BF71" s="79">
        <v>12306.889316296183</v>
      </c>
      <c r="BG71" s="79">
        <v>12306.889316296183</v>
      </c>
      <c r="BH71" s="79">
        <v>12306.889316296183</v>
      </c>
      <c r="BI71" s="79">
        <v>12306.889316296183</v>
      </c>
      <c r="BJ71" s="79">
        <v>12306.889316296183</v>
      </c>
      <c r="BK71" s="79">
        <v>12306.889316296183</v>
      </c>
      <c r="BL71" s="189"/>
      <c r="BM71" s="79">
        <v>12306.889316296183</v>
      </c>
      <c r="BN71" s="79">
        <v>12306.889316296183</v>
      </c>
      <c r="BO71" s="79">
        <v>12306.889316296183</v>
      </c>
      <c r="BP71" s="79">
        <v>12306.889316296183</v>
      </c>
      <c r="BQ71" s="79">
        <v>12306.889316296183</v>
      </c>
      <c r="BR71" s="79">
        <v>12306.889316296183</v>
      </c>
      <c r="BS71" s="79">
        <v>12306.889316296183</v>
      </c>
      <c r="BT71" s="79">
        <v>12306.889316296183</v>
      </c>
      <c r="BU71" s="79">
        <v>12306.889316296183</v>
      </c>
      <c r="BV71" s="79">
        <v>12306.889316296183</v>
      </c>
      <c r="BW71" s="79">
        <v>12306.889316296183</v>
      </c>
      <c r="BX71" s="79">
        <v>12306.889316296183</v>
      </c>
      <c r="BY71" s="19"/>
      <c r="BZ71" s="79">
        <v>12306.889316296183</v>
      </c>
      <c r="CA71" s="79">
        <v>12306.889316296183</v>
      </c>
      <c r="CB71" s="19"/>
      <c r="CC71" s="79">
        <v>12306.889316296183</v>
      </c>
      <c r="CD71" s="79">
        <v>12306.889316296183</v>
      </c>
      <c r="CE71" s="1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</row>
    <row r="72" spans="1:148" s="82" customFormat="1" ht="20.25" hidden="1" customHeight="1" x14ac:dyDescent="0.4">
      <c r="A72" s="49" t="s">
        <v>470</v>
      </c>
      <c r="B72" s="19"/>
      <c r="C72" s="140"/>
      <c r="D72" s="140"/>
      <c r="E72" s="140"/>
      <c r="F72" s="164"/>
      <c r="G72" s="19"/>
      <c r="H72" s="50">
        <v>0.11795298063908669</v>
      </c>
      <c r="I72" s="50">
        <v>0.11795298063908669</v>
      </c>
      <c r="J72" s="38"/>
      <c r="K72" s="51">
        <v>6.1047020923049002</v>
      </c>
      <c r="L72" s="19"/>
      <c r="M72" s="79">
        <v>12005.988593407807</v>
      </c>
      <c r="N72" s="79">
        <v>12005.988593407807</v>
      </c>
      <c r="O72" s="79">
        <v>12005.988593407807</v>
      </c>
      <c r="P72" s="79">
        <v>12005.988593407807</v>
      </c>
      <c r="Q72" s="79">
        <v>12005.988593407807</v>
      </c>
      <c r="R72" s="79">
        <v>12005.988593407807</v>
      </c>
      <c r="S72" s="79">
        <v>12005.988593407807</v>
      </c>
      <c r="T72" s="79">
        <v>12005.988593407807</v>
      </c>
      <c r="U72" s="79">
        <v>12005.988593407807</v>
      </c>
      <c r="V72" s="19"/>
      <c r="W72" s="79">
        <v>12005.988593407807</v>
      </c>
      <c r="X72" s="79">
        <v>12005.988593407807</v>
      </c>
      <c r="Y72" s="79">
        <v>12005.988593407807</v>
      </c>
      <c r="Z72" s="79">
        <v>12005.988593407807</v>
      </c>
      <c r="AA72" s="79">
        <v>12005.988593407807</v>
      </c>
      <c r="AB72" s="19"/>
      <c r="AC72" s="79">
        <v>12005.988593407807</v>
      </c>
      <c r="AD72" s="79">
        <v>12005.988593407807</v>
      </c>
      <c r="AE72" s="19"/>
      <c r="AF72" s="79">
        <v>12005.988593407807</v>
      </c>
      <c r="AG72" s="79">
        <v>12005.988593407807</v>
      </c>
      <c r="AH72" s="79">
        <v>12005.988593407807</v>
      </c>
      <c r="AI72" s="79">
        <v>12005.988593407807</v>
      </c>
      <c r="AJ72" s="79">
        <v>12005.988593407807</v>
      </c>
      <c r="AK72" s="79">
        <v>12005.988593407807</v>
      </c>
      <c r="AL72" s="79">
        <v>12005.988593407807</v>
      </c>
      <c r="AM72" s="79">
        <v>12005.988593407807</v>
      </c>
      <c r="AN72" s="79">
        <v>12005.988593407807</v>
      </c>
      <c r="AO72" s="79">
        <v>12005.988593407807</v>
      </c>
      <c r="AP72" s="79">
        <v>12005.988593407807</v>
      </c>
      <c r="AQ72" s="80"/>
      <c r="AR72" s="79">
        <v>12005.988593407807</v>
      </c>
      <c r="AS72" s="79">
        <v>12005.988593407807</v>
      </c>
      <c r="AT72" s="189"/>
      <c r="AU72" s="80"/>
      <c r="AV72" s="80"/>
      <c r="AW72" s="19"/>
      <c r="AX72" s="79">
        <v>12005.988593407807</v>
      </c>
      <c r="AY72" s="79">
        <v>12005.988593407807</v>
      </c>
      <c r="AZ72" s="79">
        <v>12005.988593407807</v>
      </c>
      <c r="BA72" s="19"/>
      <c r="BB72" s="79">
        <v>12005.988593407807</v>
      </c>
      <c r="BC72" s="79">
        <v>12005.988593407807</v>
      </c>
      <c r="BD72" s="79">
        <v>12005.988593407807</v>
      </c>
      <c r="BE72" s="189"/>
      <c r="BF72" s="79">
        <v>12005.988593407807</v>
      </c>
      <c r="BG72" s="79">
        <v>12005.988593407807</v>
      </c>
      <c r="BH72" s="79">
        <v>12005.988593407807</v>
      </c>
      <c r="BI72" s="79">
        <v>12005.988593407807</v>
      </c>
      <c r="BJ72" s="79">
        <v>12005.988593407807</v>
      </c>
      <c r="BK72" s="79">
        <v>12005.988593407807</v>
      </c>
      <c r="BL72" s="189"/>
      <c r="BM72" s="79">
        <v>12005.988593407807</v>
      </c>
      <c r="BN72" s="79">
        <v>12005.988593407807</v>
      </c>
      <c r="BO72" s="79">
        <v>12005.988593407807</v>
      </c>
      <c r="BP72" s="79">
        <v>12005.988593407807</v>
      </c>
      <c r="BQ72" s="79">
        <v>12005.988593407807</v>
      </c>
      <c r="BR72" s="79">
        <v>12005.988593407807</v>
      </c>
      <c r="BS72" s="79">
        <v>12005.988593407807</v>
      </c>
      <c r="BT72" s="79">
        <v>12005.988593407807</v>
      </c>
      <c r="BU72" s="79">
        <v>12005.988593407807</v>
      </c>
      <c r="BV72" s="79">
        <v>12005.988593407807</v>
      </c>
      <c r="BW72" s="79">
        <v>12005.988593407807</v>
      </c>
      <c r="BX72" s="79">
        <v>12005.988593407807</v>
      </c>
      <c r="BY72" s="19"/>
      <c r="BZ72" s="79">
        <v>12005.988593407807</v>
      </c>
      <c r="CA72" s="79">
        <v>12005.988593407807</v>
      </c>
      <c r="CB72" s="19"/>
      <c r="CC72" s="79">
        <v>12005.988593407807</v>
      </c>
      <c r="CD72" s="79">
        <v>12005.988593407807</v>
      </c>
      <c r="CE72" s="1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</row>
    <row r="73" spans="1:148" s="82" customFormat="1" ht="20.25" hidden="1" customHeight="1" x14ac:dyDescent="0.4">
      <c r="A73" s="49" t="s">
        <v>471</v>
      </c>
      <c r="B73" s="19"/>
      <c r="C73" s="140"/>
      <c r="D73" s="140"/>
      <c r="E73" s="140"/>
      <c r="F73" s="164"/>
      <c r="G73" s="19"/>
      <c r="H73" s="50">
        <v>5.2999764608956626E-2</v>
      </c>
      <c r="I73" s="50">
        <v>5.2999764608956626E-2</v>
      </c>
      <c r="J73" s="38"/>
      <c r="K73" s="51">
        <v>6.2652427042623913</v>
      </c>
      <c r="L73" s="19"/>
      <c r="M73" s="79">
        <v>4620.7198211624436</v>
      </c>
      <c r="N73" s="79">
        <v>4620.7198211624436</v>
      </c>
      <c r="O73" s="79">
        <v>4620.7198211624436</v>
      </c>
      <c r="P73" s="79">
        <v>4620.7198211624436</v>
      </c>
      <c r="Q73" s="79">
        <v>4620.7198211624436</v>
      </c>
      <c r="R73" s="79">
        <v>4620.7198211624436</v>
      </c>
      <c r="S73" s="79">
        <v>4620.7198211624436</v>
      </c>
      <c r="T73" s="79">
        <v>4620.7198211624436</v>
      </c>
      <c r="U73" s="79">
        <v>4620.7198211624436</v>
      </c>
      <c r="V73" s="19"/>
      <c r="W73" s="79">
        <v>4620.7198211624436</v>
      </c>
      <c r="X73" s="79">
        <v>4620.7198211624436</v>
      </c>
      <c r="Y73" s="79">
        <v>4620.7198211624436</v>
      </c>
      <c r="Z73" s="79">
        <v>4620.7198211624436</v>
      </c>
      <c r="AA73" s="79">
        <v>4620.7198211624436</v>
      </c>
      <c r="AB73" s="19"/>
      <c r="AC73" s="79">
        <v>4620.7198211624436</v>
      </c>
      <c r="AD73" s="79">
        <v>4620.7198211624436</v>
      </c>
      <c r="AE73" s="19"/>
      <c r="AF73" s="79">
        <v>4620.7198211624436</v>
      </c>
      <c r="AG73" s="79">
        <v>4620.7198211624436</v>
      </c>
      <c r="AH73" s="79">
        <v>4620.7198211624436</v>
      </c>
      <c r="AI73" s="79">
        <v>4620.7198211624436</v>
      </c>
      <c r="AJ73" s="79">
        <v>4620.7198211624436</v>
      </c>
      <c r="AK73" s="79">
        <v>4620.7198211624436</v>
      </c>
      <c r="AL73" s="79">
        <v>4620.7198211624436</v>
      </c>
      <c r="AM73" s="79">
        <v>4620.7198211624436</v>
      </c>
      <c r="AN73" s="79">
        <v>4620.7198211624436</v>
      </c>
      <c r="AO73" s="79">
        <v>4620.7198211624436</v>
      </c>
      <c r="AP73" s="79">
        <v>4620.7198211624436</v>
      </c>
      <c r="AQ73" s="80"/>
      <c r="AR73" s="79">
        <v>4620.7198211624436</v>
      </c>
      <c r="AS73" s="79">
        <v>4620.7198211624436</v>
      </c>
      <c r="AT73" s="189"/>
      <c r="AU73" s="80"/>
      <c r="AV73" s="80"/>
      <c r="AW73" s="19"/>
      <c r="AX73" s="79">
        <v>4620.7198211624436</v>
      </c>
      <c r="AY73" s="79">
        <v>4620.7198211624436</v>
      </c>
      <c r="AZ73" s="79">
        <v>4620.7198211624436</v>
      </c>
      <c r="BA73" s="19"/>
      <c r="BB73" s="79">
        <v>4620.7198211624436</v>
      </c>
      <c r="BC73" s="79">
        <v>4620.7198211624436</v>
      </c>
      <c r="BD73" s="79">
        <v>4620.7198211624436</v>
      </c>
      <c r="BE73" s="189"/>
      <c r="BF73" s="79">
        <v>4620.7198211624436</v>
      </c>
      <c r="BG73" s="79">
        <v>4620.7198211624436</v>
      </c>
      <c r="BH73" s="79">
        <v>4620.7198211624436</v>
      </c>
      <c r="BI73" s="79">
        <v>4620.7198211624436</v>
      </c>
      <c r="BJ73" s="79">
        <v>4620.7198211624436</v>
      </c>
      <c r="BK73" s="79">
        <v>4620.7198211624436</v>
      </c>
      <c r="BL73" s="189"/>
      <c r="BM73" s="79">
        <v>4620.7198211624436</v>
      </c>
      <c r="BN73" s="79">
        <v>4620.7198211624436</v>
      </c>
      <c r="BO73" s="79">
        <v>4620.7198211624436</v>
      </c>
      <c r="BP73" s="79">
        <v>4620.7198211624436</v>
      </c>
      <c r="BQ73" s="79">
        <v>4620.7198211624436</v>
      </c>
      <c r="BR73" s="79">
        <v>4620.7198211624436</v>
      </c>
      <c r="BS73" s="79">
        <v>4620.7198211624436</v>
      </c>
      <c r="BT73" s="79">
        <v>4620.7198211624436</v>
      </c>
      <c r="BU73" s="79">
        <v>4620.7198211624436</v>
      </c>
      <c r="BV73" s="79">
        <v>4620.7198211624436</v>
      </c>
      <c r="BW73" s="79">
        <v>4620.7198211624436</v>
      </c>
      <c r="BX73" s="79">
        <v>4620.7198211624436</v>
      </c>
      <c r="BY73" s="19"/>
      <c r="BZ73" s="79">
        <v>4620.7198211624436</v>
      </c>
      <c r="CA73" s="79">
        <v>4620.7198211624436</v>
      </c>
      <c r="CB73" s="19"/>
      <c r="CC73" s="79">
        <v>4620.7198211624436</v>
      </c>
      <c r="CD73" s="79">
        <v>4620.7198211624436</v>
      </c>
      <c r="CE73" s="1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</row>
    <row r="74" spans="1:148" s="21" customFormat="1" ht="7.5" customHeight="1" x14ac:dyDescent="0.4">
      <c r="A74" s="17"/>
      <c r="B74" s="19"/>
      <c r="C74" s="137"/>
      <c r="D74" s="137"/>
      <c r="E74" s="137"/>
      <c r="F74" s="165"/>
      <c r="G74" s="19"/>
      <c r="H74" s="58"/>
      <c r="I74" s="58"/>
      <c r="J74" s="57"/>
      <c r="K74" s="57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80"/>
      <c r="AR74" s="19"/>
      <c r="AS74" s="19"/>
      <c r="AT74" s="189"/>
      <c r="AU74" s="80"/>
      <c r="AV74" s="80"/>
      <c r="AW74" s="19"/>
      <c r="AX74" s="19"/>
      <c r="AY74" s="19"/>
      <c r="AZ74" s="19"/>
      <c r="BA74" s="19"/>
      <c r="BB74" s="19"/>
      <c r="BC74" s="19"/>
      <c r="BD74" s="19"/>
      <c r="BE74" s="189"/>
      <c r="BF74" s="19"/>
      <c r="BG74" s="19"/>
      <c r="BH74" s="19"/>
      <c r="BI74" s="19"/>
      <c r="BJ74" s="19"/>
      <c r="BK74" s="19"/>
      <c r="BL74" s="18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</row>
    <row r="75" spans="1:148" s="85" customFormat="1" ht="20.25" customHeight="1" x14ac:dyDescent="0.4">
      <c r="A75" s="59" t="s">
        <v>480</v>
      </c>
      <c r="B75" s="75"/>
      <c r="C75" s="141"/>
      <c r="D75" s="163"/>
      <c r="E75" s="141">
        <f>SUM(E44:E50)</f>
        <v>84813</v>
      </c>
      <c r="F75" s="163">
        <f>SUM(F44:F50)</f>
        <v>500744.22527130082</v>
      </c>
      <c r="G75" s="75"/>
      <c r="H75" s="60">
        <f>E75/E$39</f>
        <v>0.63031280423909575</v>
      </c>
      <c r="I75" s="60">
        <f>F75/F$39</f>
        <v>0.65089360849584466</v>
      </c>
      <c r="J75" s="38"/>
      <c r="K75" s="61">
        <f>SUM(K44*$C44,K45*$C45,K46*$C46,K47*$C47,K49*$C49,K50*$C50)</f>
        <v>5.904097547207396</v>
      </c>
      <c r="L75" s="75"/>
      <c r="M75" s="83">
        <f t="shared" ref="M75:U75" si="266">SUM(M44:M50)</f>
        <v>4050.0096862686623</v>
      </c>
      <c r="N75" s="83">
        <f t="shared" si="266"/>
        <v>8257.5546666113369</v>
      </c>
      <c r="O75" s="83">
        <f t="shared" si="266"/>
        <v>1875.6125598323129</v>
      </c>
      <c r="P75" s="83">
        <f t="shared" si="266"/>
        <v>1747.5284619315278</v>
      </c>
      <c r="Q75" s="83">
        <f t="shared" si="266"/>
        <v>4297.4245484752064</v>
      </c>
      <c r="R75" s="83">
        <f t="shared" si="266"/>
        <v>7425.315592217743</v>
      </c>
      <c r="S75" s="83">
        <f t="shared" si="266"/>
        <v>33701.95126153504</v>
      </c>
      <c r="T75" s="83">
        <f t="shared" si="266"/>
        <v>0</v>
      </c>
      <c r="U75" s="83">
        <f t="shared" si="266"/>
        <v>23275.749056461504</v>
      </c>
      <c r="V75" s="75"/>
      <c r="W75" s="83">
        <f t="shared" ref="W75:AA75" si="267">SUM(W44:W50)</f>
        <v>42141.360094813041</v>
      </c>
      <c r="X75" s="83">
        <f t="shared" si="267"/>
        <v>1875.6125598323129</v>
      </c>
      <c r="Y75" s="83">
        <f t="shared" si="267"/>
        <v>4297.4245484752064</v>
      </c>
      <c r="Z75" s="83">
        <f t="shared" si="267"/>
        <v>20023.445865043755</v>
      </c>
      <c r="AA75" s="83">
        <f t="shared" si="267"/>
        <v>16475.156931835681</v>
      </c>
      <c r="AB75" s="75"/>
      <c r="AC75" s="83">
        <f t="shared" ref="AC75:AD75" si="268">SUM(AC44:AC50)</f>
        <v>21974.027510165521</v>
      </c>
      <c r="AD75" s="83">
        <f t="shared" si="268"/>
        <v>62838.972489834479</v>
      </c>
      <c r="AE75" s="75"/>
      <c r="AF75" s="83">
        <f t="shared" ref="AF75:AP75" si="269">SUM(AF44:AF50)</f>
        <v>4405.2409358549794</v>
      </c>
      <c r="AG75" s="83">
        <f t="shared" si="269"/>
        <v>6543.8055596814793</v>
      </c>
      <c r="AH75" s="83">
        <f t="shared" si="269"/>
        <v>13613.065826880247</v>
      </c>
      <c r="AI75" s="83">
        <f t="shared" si="269"/>
        <v>15588.958188803867</v>
      </c>
      <c r="AJ75" s="83">
        <f t="shared" si="269"/>
        <v>11986.362360094725</v>
      </c>
      <c r="AK75" s="83">
        <f t="shared" si="269"/>
        <v>5713.634234015949</v>
      </c>
      <c r="AL75" s="83">
        <f t="shared" si="269"/>
        <v>13437.903235886699</v>
      </c>
      <c r="AM75" s="83">
        <f t="shared" si="269"/>
        <v>5549.911979970123</v>
      </c>
      <c r="AN75" s="83">
        <f t="shared" si="269"/>
        <v>7924.741688275355</v>
      </c>
      <c r="AO75" s="83">
        <f t="shared" si="269"/>
        <v>9308.4729987869869</v>
      </c>
      <c r="AP75" s="83">
        <f t="shared" si="269"/>
        <v>0</v>
      </c>
      <c r="AQ75" s="84"/>
      <c r="AR75" s="83">
        <f t="shared" ref="AR75:AS75" si="270">SUM(AR44:AR50)</f>
        <v>2368.5937659683191</v>
      </c>
      <c r="AS75" s="83">
        <f t="shared" si="270"/>
        <v>5056.7218262494243</v>
      </c>
      <c r="AT75" s="200"/>
      <c r="AU75" s="80"/>
      <c r="AV75" s="80"/>
      <c r="AW75" s="75"/>
      <c r="AX75" s="83">
        <f t="shared" ref="AX75:AZ75" si="271">SUM(AX44:AX50)</f>
        <v>1767.9804666524433</v>
      </c>
      <c r="AY75" s="83">
        <f t="shared" si="271"/>
        <v>29797.426203124076</v>
      </c>
      <c r="AZ75" s="83">
        <f t="shared" si="271"/>
        <v>53247.593330223492</v>
      </c>
      <c r="BA75" s="75"/>
      <c r="BB75" s="83">
        <f t="shared" ref="BB75:BD75" si="272">SUM(BB44:BB50)</f>
        <v>716.48247530233346</v>
      </c>
      <c r="BC75" s="83">
        <f t="shared" si="272"/>
        <v>341.69626980071536</v>
      </c>
      <c r="BD75" s="83">
        <f t="shared" si="272"/>
        <v>709.80172154939441</v>
      </c>
      <c r="BE75" s="200"/>
      <c r="BF75" s="83">
        <f t="shared" ref="BF75:BK75" si="273">SUM(BF44:BF50)</f>
        <v>482.45355135411347</v>
      </c>
      <c r="BG75" s="83">
        <f t="shared" si="273"/>
        <v>490.21359223300971</v>
      </c>
      <c r="BH75" s="83">
        <f t="shared" si="273"/>
        <v>0</v>
      </c>
      <c r="BI75" s="83">
        <f t="shared" si="273"/>
        <v>646.54909209955622</v>
      </c>
      <c r="BJ75" s="83">
        <f t="shared" si="273"/>
        <v>0</v>
      </c>
      <c r="BK75" s="83">
        <f t="shared" si="273"/>
        <v>148.76423096576391</v>
      </c>
      <c r="BL75" s="200"/>
      <c r="BM75" s="83">
        <f t="shared" ref="BM75:BX75" si="274">SUM(BM44:BM50)</f>
        <v>754.21643795205148</v>
      </c>
      <c r="BN75" s="83">
        <f t="shared" si="274"/>
        <v>52.17475728155339</v>
      </c>
      <c r="BO75" s="83">
        <f t="shared" si="274"/>
        <v>297.28155339805824</v>
      </c>
      <c r="BP75" s="83">
        <f t="shared" si="274"/>
        <v>964.66019417475729</v>
      </c>
      <c r="BQ75" s="83">
        <f t="shared" si="274"/>
        <v>550.20652694881528</v>
      </c>
      <c r="BR75" s="83">
        <f t="shared" si="274"/>
        <v>96.589473684210517</v>
      </c>
      <c r="BS75" s="83">
        <f t="shared" si="274"/>
        <v>0</v>
      </c>
      <c r="BT75" s="83">
        <f t="shared" si="274"/>
        <v>0</v>
      </c>
      <c r="BU75" s="83">
        <f t="shared" si="274"/>
        <v>181.85416666666666</v>
      </c>
      <c r="BV75" s="83">
        <f t="shared" si="274"/>
        <v>0</v>
      </c>
      <c r="BW75" s="83">
        <f t="shared" si="274"/>
        <v>420.52711756370206</v>
      </c>
      <c r="BX75" s="83">
        <f t="shared" si="274"/>
        <v>374.78620550161816</v>
      </c>
      <c r="BY75" s="75"/>
      <c r="BZ75" s="83">
        <f t="shared" ref="BZ75:CA75" si="275">SUM(BZ44:BZ50)</f>
        <v>10101.430828286095</v>
      </c>
      <c r="CA75" s="83">
        <f t="shared" si="275"/>
        <v>74711.569171713898</v>
      </c>
      <c r="CB75" s="75"/>
      <c r="CC75" s="83">
        <f t="shared" ref="CC75:CD75" si="276">SUM(CC44:CC50)</f>
        <v>60010.743052974758</v>
      </c>
      <c r="CD75" s="83">
        <f t="shared" si="276"/>
        <v>24802.256947025238</v>
      </c>
      <c r="CE75" s="200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</row>
    <row r="76" spans="1:148" s="85" customFormat="1" ht="20.25" customHeight="1" x14ac:dyDescent="0.4">
      <c r="A76" s="59" t="s">
        <v>459</v>
      </c>
      <c r="B76" s="75"/>
      <c r="C76" s="141"/>
      <c r="D76" s="163"/>
      <c r="E76" s="141">
        <f>SUM(E52:E55)</f>
        <v>27047</v>
      </c>
      <c r="F76" s="163">
        <f>SUM(F52:F55)</f>
        <v>128942.39791695947</v>
      </c>
      <c r="G76" s="75"/>
      <c r="H76" s="60">
        <f t="shared" ref="H76:I77" si="277">E76/E$39</f>
        <v>0.20100775136187637</v>
      </c>
      <c r="I76" s="60">
        <f t="shared" si="277"/>
        <v>0.16760609195803539</v>
      </c>
      <c r="J76" s="38"/>
      <c r="K76" s="61">
        <f>SUM(K52*$C52,K53*$C53,K54*$C54,K55*$C55)</f>
        <v>4.7673456544888335</v>
      </c>
      <c r="L76" s="75"/>
      <c r="M76" s="83">
        <f t="shared" ref="M76:U76" si="278">SUM(M52:M55)</f>
        <v>0</v>
      </c>
      <c r="N76" s="83">
        <f t="shared" si="278"/>
        <v>1591.9782303370787</v>
      </c>
      <c r="O76" s="83">
        <f t="shared" si="278"/>
        <v>2857.7755226864215</v>
      </c>
      <c r="P76" s="83">
        <f t="shared" si="278"/>
        <v>2444.6194727891152</v>
      </c>
      <c r="Q76" s="83">
        <f t="shared" si="278"/>
        <v>669.58333333333326</v>
      </c>
      <c r="R76" s="83">
        <f t="shared" si="278"/>
        <v>13599.243037628245</v>
      </c>
      <c r="S76" s="83">
        <f t="shared" si="278"/>
        <v>3180.520833333333</v>
      </c>
      <c r="T76" s="83">
        <f t="shared" si="278"/>
        <v>167.39583333333331</v>
      </c>
      <c r="U76" s="83">
        <f t="shared" si="278"/>
        <v>2535.8837365591398</v>
      </c>
      <c r="V76" s="75"/>
      <c r="W76" s="83">
        <f t="shared" ref="W76:AA76" si="279">SUM(W52:W55)</f>
        <v>4772.4990636704124</v>
      </c>
      <c r="X76" s="83">
        <f t="shared" si="279"/>
        <v>2857.7755226864215</v>
      </c>
      <c r="Y76" s="83">
        <f t="shared" si="279"/>
        <v>669.58333333333326</v>
      </c>
      <c r="Z76" s="83">
        <f t="shared" si="279"/>
        <v>603.26530612244892</v>
      </c>
      <c r="AA76" s="83">
        <f t="shared" si="279"/>
        <v>18143.876774187389</v>
      </c>
      <c r="AB76" s="75"/>
      <c r="AC76" s="83">
        <f t="shared" ref="AC76:AD76" si="280">SUM(AC52:AC55)</f>
        <v>9562.06154070907</v>
      </c>
      <c r="AD76" s="83">
        <f t="shared" si="280"/>
        <v>17484.938459290926</v>
      </c>
      <c r="AE76" s="75"/>
      <c r="AF76" s="83">
        <f t="shared" ref="AF76:AP76" si="281">SUM(AF52:AF55)</f>
        <v>538.3666400684956</v>
      </c>
      <c r="AG76" s="83">
        <f t="shared" si="281"/>
        <v>2613.0655236541875</v>
      </c>
      <c r="AH76" s="83">
        <f t="shared" si="281"/>
        <v>5426.2483449342035</v>
      </c>
      <c r="AI76" s="83">
        <f t="shared" si="281"/>
        <v>5230.0294814373738</v>
      </c>
      <c r="AJ76" s="83">
        <f t="shared" si="281"/>
        <v>2762.7208945738503</v>
      </c>
      <c r="AK76" s="83">
        <f t="shared" si="281"/>
        <v>1026.9776848125987</v>
      </c>
      <c r="AL76" s="83">
        <f t="shared" si="281"/>
        <v>4603.6595603627466</v>
      </c>
      <c r="AM76" s="83">
        <f t="shared" si="281"/>
        <v>1400.3820895066981</v>
      </c>
      <c r="AN76" s="83">
        <f t="shared" si="281"/>
        <v>1746.4534912642114</v>
      </c>
      <c r="AO76" s="83">
        <f t="shared" si="281"/>
        <v>2768.7440725837278</v>
      </c>
      <c r="AP76" s="83">
        <f t="shared" si="281"/>
        <v>0</v>
      </c>
      <c r="AQ76" s="84"/>
      <c r="AR76" s="83">
        <f t="shared" ref="AR76:AS76" si="282">SUM(AR52:AR55)</f>
        <v>6024.6050714051489</v>
      </c>
      <c r="AS76" s="83">
        <f t="shared" si="282"/>
        <v>7574.6379662230975</v>
      </c>
      <c r="AT76" s="200"/>
      <c r="AU76" s="80"/>
      <c r="AV76" s="80"/>
      <c r="AW76" s="75"/>
      <c r="AX76" s="83">
        <f t="shared" ref="AX76:AZ76" si="283">SUM(AX52:AX55)</f>
        <v>4025.4512288786482</v>
      </c>
      <c r="AY76" s="83">
        <f t="shared" si="283"/>
        <v>12193.826815856826</v>
      </c>
      <c r="AZ76" s="83">
        <f t="shared" si="283"/>
        <v>10827.721955264529</v>
      </c>
      <c r="BA76" s="75"/>
      <c r="BB76" s="83">
        <f t="shared" ref="BB76:BD76" si="284">SUM(BB52:BB55)</f>
        <v>3314.188199473338</v>
      </c>
      <c r="BC76" s="83">
        <f t="shared" si="284"/>
        <v>711.26302940531048</v>
      </c>
      <c r="BD76" s="83">
        <f t="shared" si="284"/>
        <v>0</v>
      </c>
      <c r="BE76" s="200"/>
      <c r="BF76" s="83">
        <f t="shared" ref="BF76:BK76" si="285">SUM(BF52:BF55)</f>
        <v>886.8716397849463</v>
      </c>
      <c r="BG76" s="83">
        <f t="shared" si="285"/>
        <v>334.79166666666669</v>
      </c>
      <c r="BH76" s="83">
        <f t="shared" si="285"/>
        <v>410.19982993197277</v>
      </c>
      <c r="BI76" s="83">
        <f t="shared" si="285"/>
        <v>301.63265306122446</v>
      </c>
      <c r="BJ76" s="83">
        <f t="shared" si="285"/>
        <v>912.38732993197289</v>
      </c>
      <c r="BK76" s="83">
        <f t="shared" si="285"/>
        <v>1179.5681095018651</v>
      </c>
      <c r="BL76" s="200"/>
      <c r="BM76" s="83">
        <f t="shared" ref="BM76:BX76" si="286">SUM(BM52:BM55)</f>
        <v>24.946236559139784</v>
      </c>
      <c r="BN76" s="83">
        <f t="shared" si="286"/>
        <v>334.79166666666669</v>
      </c>
      <c r="BO76" s="83">
        <f t="shared" si="286"/>
        <v>1497.7802693658109</v>
      </c>
      <c r="BP76" s="83">
        <f t="shared" si="286"/>
        <v>4025.4512288786482</v>
      </c>
      <c r="BQ76" s="83">
        <f t="shared" si="286"/>
        <v>1372.4796329822254</v>
      </c>
      <c r="BR76" s="83">
        <f t="shared" si="286"/>
        <v>502.1875</v>
      </c>
      <c r="BS76" s="83">
        <f t="shared" si="286"/>
        <v>1180.1375630897521</v>
      </c>
      <c r="BT76" s="83">
        <f t="shared" si="286"/>
        <v>75.408163265306115</v>
      </c>
      <c r="BU76" s="83">
        <f t="shared" si="286"/>
        <v>24.946236559139784</v>
      </c>
      <c r="BV76" s="83">
        <f t="shared" si="286"/>
        <v>167.39583333333334</v>
      </c>
      <c r="BW76" s="83">
        <f t="shared" si="286"/>
        <v>1012.7417297564189</v>
      </c>
      <c r="BX76" s="83">
        <f t="shared" si="286"/>
        <v>1975.0215328066711</v>
      </c>
      <c r="BY76" s="75"/>
      <c r="BZ76" s="83">
        <f t="shared" ref="BZ76:CA76" si="287">SUM(BZ52:BZ55)</f>
        <v>2695.0667928461712</v>
      </c>
      <c r="CA76" s="83">
        <f t="shared" si="287"/>
        <v>24351.93320715383</v>
      </c>
      <c r="CB76" s="75"/>
      <c r="CC76" s="83">
        <f t="shared" ref="CC76:CD76" si="288">SUM(CC52:CC55)</f>
        <v>3749.025886215305</v>
      </c>
      <c r="CD76" s="83">
        <f t="shared" si="288"/>
        <v>23297.974113784694</v>
      </c>
      <c r="CE76" s="200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</row>
    <row r="77" spans="1:148" s="85" customFormat="1" ht="20.25" customHeight="1" x14ac:dyDescent="0.4">
      <c r="A77" s="59" t="s">
        <v>481</v>
      </c>
      <c r="B77" s="75"/>
      <c r="C77" s="141"/>
      <c r="D77" s="163"/>
      <c r="E77" s="141">
        <f>SUM(E57:E67)</f>
        <v>22697</v>
      </c>
      <c r="F77" s="163">
        <f>SUM(F57:F67)</f>
        <v>139631.46310924509</v>
      </c>
      <c r="G77" s="75"/>
      <c r="H77" s="60">
        <f t="shared" si="277"/>
        <v>0.16867944439902793</v>
      </c>
      <c r="I77" s="60">
        <f t="shared" si="277"/>
        <v>0.1815002995461201</v>
      </c>
      <c r="J77" s="38"/>
      <c r="K77" s="61">
        <f>SUM(K57*$C57,K58*$C58,K59*$C59,K60*$C60,K61*$C61,K62*$C62,K63*$C63,K64*$C64,K66*$C66,K67*$C67)</f>
        <v>6.1519788125851473</v>
      </c>
      <c r="L77" s="75"/>
      <c r="M77" s="83">
        <f t="shared" ref="M77:U77" si="289">SUM(M57:M67)</f>
        <v>244.03803212907513</v>
      </c>
      <c r="N77" s="83">
        <f t="shared" si="289"/>
        <v>278.06256109481916</v>
      </c>
      <c r="O77" s="83">
        <f t="shared" si="289"/>
        <v>2251.8751499452469</v>
      </c>
      <c r="P77" s="83">
        <f t="shared" si="289"/>
        <v>431.06817913269532</v>
      </c>
      <c r="Q77" s="83">
        <f t="shared" si="289"/>
        <v>47.915789473684207</v>
      </c>
      <c r="R77" s="83">
        <f t="shared" si="289"/>
        <v>17598.639013726675</v>
      </c>
      <c r="S77" s="83">
        <f t="shared" si="289"/>
        <v>114.36363636363637</v>
      </c>
      <c r="T77" s="83">
        <f t="shared" si="289"/>
        <v>132.03128054740958</v>
      </c>
      <c r="U77" s="83">
        <f t="shared" si="289"/>
        <v>1599.0063575867566</v>
      </c>
      <c r="V77" s="75"/>
      <c r="W77" s="83">
        <f t="shared" ref="W77:AA77" si="290">SUM(W57:W67)</f>
        <v>392.42619745845559</v>
      </c>
      <c r="X77" s="83">
        <f t="shared" si="290"/>
        <v>2251.8751499452469</v>
      </c>
      <c r="Y77" s="83">
        <f t="shared" si="290"/>
        <v>47.915789473684207</v>
      </c>
      <c r="Z77" s="83">
        <f t="shared" si="290"/>
        <v>2447.4758876991782</v>
      </c>
      <c r="AA77" s="83">
        <f t="shared" si="290"/>
        <v>17557.306975423435</v>
      </c>
      <c r="AB77" s="75"/>
      <c r="AC77" s="83">
        <f t="shared" ref="AC77:AD77" si="291">SUM(AC57:AC67)</f>
        <v>8539.60421177434</v>
      </c>
      <c r="AD77" s="83">
        <f t="shared" si="291"/>
        <v>14157.39578822566</v>
      </c>
      <c r="AE77" s="75"/>
      <c r="AF77" s="83">
        <f t="shared" ref="AF77:AP77" si="292">SUM(AF57:AF67)</f>
        <v>4571.4445500016782</v>
      </c>
      <c r="AG77" s="83">
        <f t="shared" si="292"/>
        <v>2956.3663217786334</v>
      </c>
      <c r="AH77" s="83">
        <f t="shared" si="292"/>
        <v>3704.7893488200657</v>
      </c>
      <c r="AI77" s="83">
        <f t="shared" si="292"/>
        <v>4824.1896268686987</v>
      </c>
      <c r="AJ77" s="83">
        <f t="shared" si="292"/>
        <v>3546.9722639042498</v>
      </c>
      <c r="AK77" s="83">
        <f t="shared" si="292"/>
        <v>1022.1920689675469</v>
      </c>
      <c r="AL77" s="83">
        <f t="shared" si="292"/>
        <v>3975.352950885163</v>
      </c>
      <c r="AM77" s="83">
        <f t="shared" si="292"/>
        <v>922.38701512829221</v>
      </c>
      <c r="AN77" s="83">
        <f t="shared" si="292"/>
        <v>1706.2556496617094</v>
      </c>
      <c r="AO77" s="83">
        <f t="shared" si="292"/>
        <v>3257.0232418858618</v>
      </c>
      <c r="AP77" s="83">
        <f t="shared" si="292"/>
        <v>150.76525183927561</v>
      </c>
      <c r="AQ77" s="84"/>
      <c r="AR77" s="83">
        <f t="shared" ref="AR77:AS77" si="293">SUM(AR57:AR67)</f>
        <v>11038.781678254636</v>
      </c>
      <c r="AS77" s="83">
        <f t="shared" si="293"/>
        <v>6559.8573354720393</v>
      </c>
      <c r="AT77" s="200"/>
      <c r="AU77" s="80"/>
      <c r="AV77" s="80"/>
      <c r="AW77" s="75"/>
      <c r="AX77" s="83">
        <f t="shared" ref="AX77:AZ77" si="294">SUM(AX57:AX67)</f>
        <v>1914.5474957998699</v>
      </c>
      <c r="AY77" s="83">
        <f t="shared" si="294"/>
        <v>15037.791328890686</v>
      </c>
      <c r="AZ77" s="83">
        <f t="shared" si="294"/>
        <v>5744.6611753094448</v>
      </c>
      <c r="BA77" s="75"/>
      <c r="BB77" s="83">
        <f t="shared" ref="BB77:BD77" si="295">SUM(BB57:BB67)</f>
        <v>689.76573672616405</v>
      </c>
      <c r="BC77" s="83">
        <f t="shared" si="295"/>
        <v>840.30679531447151</v>
      </c>
      <c r="BD77" s="83">
        <f t="shared" si="295"/>
        <v>384.47496375923419</v>
      </c>
      <c r="BE77" s="200"/>
      <c r="BF77" s="83">
        <f t="shared" ref="BF77:BK77" si="296">SUM(BF57:BF67)</f>
        <v>305.29709768106062</v>
      </c>
      <c r="BG77" s="83">
        <f t="shared" si="296"/>
        <v>323.77300297492047</v>
      </c>
      <c r="BH77" s="83">
        <f t="shared" si="296"/>
        <v>14</v>
      </c>
      <c r="BI77" s="83">
        <f t="shared" si="296"/>
        <v>99.540204004386766</v>
      </c>
      <c r="BJ77" s="83">
        <f t="shared" si="296"/>
        <v>215.68743047830924</v>
      </c>
      <c r="BK77" s="83">
        <f t="shared" si="296"/>
        <v>956.24976066119268</v>
      </c>
      <c r="BL77" s="200"/>
      <c r="BM77" s="83">
        <f t="shared" ref="BM77:BX77" si="297">SUM(BM57:BM67)</f>
        <v>259.81363199627316</v>
      </c>
      <c r="BN77" s="83">
        <f t="shared" si="297"/>
        <v>321.27898238037682</v>
      </c>
      <c r="BO77" s="83">
        <f t="shared" si="297"/>
        <v>1001.718589282209</v>
      </c>
      <c r="BP77" s="83">
        <f t="shared" si="297"/>
        <v>1597.8992768752764</v>
      </c>
      <c r="BQ77" s="83">
        <f t="shared" si="297"/>
        <v>165.65067940413095</v>
      </c>
      <c r="BR77" s="83">
        <f t="shared" si="297"/>
        <v>187.31869833584156</v>
      </c>
      <c r="BS77" s="83">
        <f t="shared" si="297"/>
        <v>298.45754542083796</v>
      </c>
      <c r="BT77" s="83">
        <f t="shared" si="297"/>
        <v>56.442596348884379</v>
      </c>
      <c r="BU77" s="83">
        <f t="shared" si="297"/>
        <v>172.6341203040019</v>
      </c>
      <c r="BV77" s="83">
        <f t="shared" si="297"/>
        <v>34.918864097363084</v>
      </c>
      <c r="BW77" s="83">
        <f t="shared" si="297"/>
        <v>170.55652823742929</v>
      </c>
      <c r="BX77" s="83">
        <f t="shared" si="297"/>
        <v>265.32043505407444</v>
      </c>
      <c r="BY77" s="75"/>
      <c r="BZ77" s="83">
        <f t="shared" ref="BZ77:CA77" si="298">SUM(BZ57:BZ67)</f>
        <v>2027.3479455338627</v>
      </c>
      <c r="CA77" s="83">
        <f t="shared" si="298"/>
        <v>20669.652054466136</v>
      </c>
      <c r="CB77" s="75"/>
      <c r="CC77" s="83">
        <f t="shared" ref="CC77:CD77" si="299">SUM(CC57:CC67)</f>
        <v>4771.3673859491983</v>
      </c>
      <c r="CD77" s="83">
        <f t="shared" si="299"/>
        <v>17925.632614050803</v>
      </c>
      <c r="CE77" s="200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</row>
    <row r="78" spans="1:148" s="21" customFormat="1" ht="7.5" customHeight="1" x14ac:dyDescent="0.4">
      <c r="A78" s="17"/>
      <c r="B78" s="19"/>
      <c r="C78" s="137"/>
      <c r="D78" s="137"/>
      <c r="E78" s="137"/>
      <c r="F78" s="165"/>
      <c r="G78" s="19"/>
      <c r="H78" s="58"/>
      <c r="I78" s="58"/>
      <c r="J78" s="57"/>
      <c r="K78" s="4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80"/>
      <c r="AR78" s="19"/>
      <c r="AS78" s="19"/>
      <c r="AT78" s="189"/>
      <c r="AU78" s="80"/>
      <c r="AV78" s="80"/>
      <c r="AW78" s="19"/>
      <c r="AX78" s="19"/>
      <c r="AY78" s="19"/>
      <c r="AZ78" s="19"/>
      <c r="BA78" s="19"/>
      <c r="BB78" s="19"/>
      <c r="BC78" s="19"/>
      <c r="BD78" s="19"/>
      <c r="BE78" s="189"/>
      <c r="BF78" s="19"/>
      <c r="BG78" s="19"/>
      <c r="BH78" s="19"/>
      <c r="BI78" s="19"/>
      <c r="BJ78" s="19"/>
      <c r="BK78" s="19"/>
      <c r="BL78" s="18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</row>
    <row r="79" spans="1:148" s="87" customFormat="1" ht="20.25" customHeight="1" x14ac:dyDescent="0.4">
      <c r="A79" s="65" t="s">
        <v>472</v>
      </c>
      <c r="B79" s="19"/>
      <c r="C79" s="142"/>
      <c r="D79" s="142"/>
      <c r="E79" s="142">
        <f>SUM(E75:E77)</f>
        <v>134557</v>
      </c>
      <c r="F79" s="166">
        <f>SUM(F75:F77)</f>
        <v>769318.0862975053</v>
      </c>
      <c r="G79" s="19"/>
      <c r="H79" s="66">
        <v>1</v>
      </c>
      <c r="I79" s="66">
        <v>1</v>
      </c>
      <c r="J79" s="38"/>
      <c r="K79" s="67">
        <f>SUM(K44*$D44,K45*$D45,K46*$D46,K47*$D47,K49*$D49,K50*$D50,K52*$D52,K53*$D53,K54*$D54,K55*$D55,K57*$D57,K58*$D58,K59*$D59,K60*$D60,K61*$D61,K62*$D62,K63*$D63,K64*$D64,K66*$D66,K67*$D67)</f>
        <v>5.7174140795165282</v>
      </c>
      <c r="L79" s="19"/>
      <c r="M79" s="86">
        <f t="shared" ref="M79:U79" si="300">SUM(M75:M77)</f>
        <v>4294.0477183977373</v>
      </c>
      <c r="N79" s="86">
        <f t="shared" si="300"/>
        <v>10127.595458043235</v>
      </c>
      <c r="O79" s="86">
        <f t="shared" si="300"/>
        <v>6985.2632324639817</v>
      </c>
      <c r="P79" s="86">
        <f t="shared" si="300"/>
        <v>4623.2161138533384</v>
      </c>
      <c r="Q79" s="86">
        <f t="shared" si="300"/>
        <v>5014.9236712822239</v>
      </c>
      <c r="R79" s="86">
        <f t="shared" si="300"/>
        <v>38623.197643572668</v>
      </c>
      <c r="S79" s="86">
        <f t="shared" si="300"/>
        <v>36996.835731232015</v>
      </c>
      <c r="T79" s="86">
        <f t="shared" si="300"/>
        <v>299.42711388074292</v>
      </c>
      <c r="U79" s="86">
        <f t="shared" si="300"/>
        <v>27410.6391506074</v>
      </c>
      <c r="V79" s="19"/>
      <c r="W79" s="86">
        <f t="shared" ref="W79:AA79" si="301">SUM(W75:W77)</f>
        <v>47306.285355941909</v>
      </c>
      <c r="X79" s="86">
        <f t="shared" si="301"/>
        <v>6985.2632324639817</v>
      </c>
      <c r="Y79" s="86">
        <f t="shared" si="301"/>
        <v>5014.9236712822239</v>
      </c>
      <c r="Z79" s="86">
        <f t="shared" si="301"/>
        <v>23074.187058865384</v>
      </c>
      <c r="AA79" s="86">
        <f t="shared" si="301"/>
        <v>52176.340681446498</v>
      </c>
      <c r="AB79" s="19"/>
      <c r="AC79" s="86">
        <f t="shared" ref="AC79:AD79" si="302">SUM(AC75:AC77)</f>
        <v>40075.693262648929</v>
      </c>
      <c r="AD79" s="86">
        <f t="shared" si="302"/>
        <v>94481.306737351071</v>
      </c>
      <c r="AE79" s="19"/>
      <c r="AF79" s="86">
        <f t="shared" ref="AF79:AP79" si="303">SUM(AF75:AF77)</f>
        <v>9515.0521259251545</v>
      </c>
      <c r="AG79" s="86">
        <f t="shared" si="303"/>
        <v>12113.237405114302</v>
      </c>
      <c r="AH79" s="86">
        <f t="shared" si="303"/>
        <v>22744.103520634515</v>
      </c>
      <c r="AI79" s="86">
        <f t="shared" si="303"/>
        <v>25643.177297109938</v>
      </c>
      <c r="AJ79" s="86">
        <f t="shared" si="303"/>
        <v>18296.055518572823</v>
      </c>
      <c r="AK79" s="86">
        <f t="shared" si="303"/>
        <v>7762.8039877960946</v>
      </c>
      <c r="AL79" s="86">
        <f t="shared" si="303"/>
        <v>22016.915747134612</v>
      </c>
      <c r="AM79" s="86">
        <f t="shared" si="303"/>
        <v>7872.6810846051139</v>
      </c>
      <c r="AN79" s="86">
        <f t="shared" si="303"/>
        <v>11377.450829201276</v>
      </c>
      <c r="AO79" s="86">
        <f t="shared" si="303"/>
        <v>15334.240313256576</v>
      </c>
      <c r="AP79" s="86">
        <f t="shared" si="303"/>
        <v>150.76525183927561</v>
      </c>
      <c r="AQ79" s="80"/>
      <c r="AR79" s="86">
        <f t="shared" ref="AR79:AS79" si="304">SUM(AR75:AR77)</f>
        <v>19431.980515628104</v>
      </c>
      <c r="AS79" s="86">
        <f t="shared" si="304"/>
        <v>19191.217127944561</v>
      </c>
      <c r="AT79" s="189"/>
      <c r="AU79" s="80"/>
      <c r="AV79" s="80"/>
      <c r="AW79" s="19"/>
      <c r="AX79" s="86">
        <f t="shared" ref="AX79:AZ79" si="305">SUM(AX75:AX77)</f>
        <v>7707.9791913309618</v>
      </c>
      <c r="AY79" s="86">
        <f t="shared" si="305"/>
        <v>57029.04434787159</v>
      </c>
      <c r="AZ79" s="86">
        <f t="shared" si="305"/>
        <v>69819.976460797465</v>
      </c>
      <c r="BA79" s="19"/>
      <c r="BB79" s="86">
        <f t="shared" ref="BB79:BD79" si="306">SUM(BB75:BB77)</f>
        <v>4720.4364115018361</v>
      </c>
      <c r="BC79" s="86">
        <f t="shared" si="306"/>
        <v>1893.2660945204975</v>
      </c>
      <c r="BD79" s="86">
        <f t="shared" si="306"/>
        <v>1094.2766853086287</v>
      </c>
      <c r="BE79" s="189"/>
      <c r="BF79" s="86">
        <f t="shared" ref="BF79:BK79" si="307">SUM(BF75:BF77)</f>
        <v>1674.6222888201205</v>
      </c>
      <c r="BG79" s="86">
        <f t="shared" si="307"/>
        <v>1148.7782618745969</v>
      </c>
      <c r="BH79" s="86">
        <f t="shared" si="307"/>
        <v>424.19982993197277</v>
      </c>
      <c r="BI79" s="86">
        <f t="shared" si="307"/>
        <v>1047.7219491651674</v>
      </c>
      <c r="BJ79" s="86">
        <f t="shared" si="307"/>
        <v>1128.0747604102821</v>
      </c>
      <c r="BK79" s="86">
        <f t="shared" si="307"/>
        <v>2284.5821011288217</v>
      </c>
      <c r="BL79" s="189"/>
      <c r="BM79" s="86">
        <f t="shared" ref="BM79:BX79" si="308">SUM(BM75:BM77)</f>
        <v>1038.9763065074644</v>
      </c>
      <c r="BN79" s="86">
        <f t="shared" si="308"/>
        <v>708.24540632859691</v>
      </c>
      <c r="BO79" s="86">
        <f t="shared" si="308"/>
        <v>2796.7804120460783</v>
      </c>
      <c r="BP79" s="86">
        <f t="shared" si="308"/>
        <v>6588.0106999286818</v>
      </c>
      <c r="BQ79" s="86">
        <f t="shared" si="308"/>
        <v>2088.3368393351716</v>
      </c>
      <c r="BR79" s="86">
        <f t="shared" si="308"/>
        <v>786.09567202005201</v>
      </c>
      <c r="BS79" s="86">
        <f t="shared" si="308"/>
        <v>1478.5951085105901</v>
      </c>
      <c r="BT79" s="86">
        <f t="shared" si="308"/>
        <v>131.85075961419051</v>
      </c>
      <c r="BU79" s="86">
        <f t="shared" si="308"/>
        <v>379.4345235298083</v>
      </c>
      <c r="BV79" s="86">
        <f t="shared" si="308"/>
        <v>202.31469743069641</v>
      </c>
      <c r="BW79" s="86">
        <f t="shared" si="308"/>
        <v>1603.8253755575504</v>
      </c>
      <c r="BX79" s="86">
        <f t="shared" si="308"/>
        <v>2615.1281733623637</v>
      </c>
      <c r="BY79" s="19"/>
      <c r="BZ79" s="86">
        <f t="shared" ref="BZ79:CA79" si="309">SUM(BZ75:BZ77)</f>
        <v>14823.845566666128</v>
      </c>
      <c r="CA79" s="86">
        <f t="shared" si="309"/>
        <v>119733.15443333387</v>
      </c>
      <c r="CB79" s="19"/>
      <c r="CC79" s="86">
        <f t="shared" ref="CC79:CD79" si="310">SUM(CC75:CC77)</f>
        <v>68531.136325139261</v>
      </c>
      <c r="CD79" s="86">
        <f t="shared" si="310"/>
        <v>66025.863674860739</v>
      </c>
      <c r="CE79" s="1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</row>
    <row r="80" spans="1:148" s="81" customFormat="1" ht="20.25" customHeight="1" x14ac:dyDescent="0.4">
      <c r="A80" s="37"/>
      <c r="B80" s="21"/>
      <c r="C80" s="137"/>
      <c r="D80" s="137"/>
      <c r="E80" s="137"/>
      <c r="F80" s="137"/>
      <c r="G80" s="189"/>
      <c r="H80" s="200"/>
      <c r="I80" s="200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189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189"/>
      <c r="BF80" s="21"/>
      <c r="BG80" s="21"/>
      <c r="BH80" s="21"/>
      <c r="BI80" s="21"/>
      <c r="BJ80" s="21"/>
      <c r="BK80" s="21"/>
      <c r="BL80" s="189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189"/>
    </row>
    <row r="81" spans="1:45" ht="20.25" customHeight="1" x14ac:dyDescent="0.4">
      <c r="A81" s="95" t="s">
        <v>548</v>
      </c>
      <c r="C81" s="143"/>
      <c r="D81" s="143"/>
      <c r="E81" s="143"/>
      <c r="F81" s="143"/>
      <c r="M81" s="71"/>
      <c r="AE81" s="72"/>
      <c r="AF81" s="72"/>
      <c r="AG81" s="72"/>
      <c r="AH81" s="72"/>
      <c r="AM81" s="72"/>
      <c r="AN81" s="72"/>
      <c r="AO81" s="72"/>
      <c r="AP81" s="72"/>
      <c r="AQ81" s="72"/>
      <c r="AR81" s="72"/>
      <c r="AS81" s="72"/>
    </row>
    <row r="82" spans="1:45" ht="20.25" customHeight="1" x14ac:dyDescent="0.4">
      <c r="A82" s="95" t="s">
        <v>550</v>
      </c>
      <c r="C82" s="143"/>
      <c r="D82" s="143"/>
      <c r="E82" s="143"/>
      <c r="F82" s="143"/>
      <c r="M82" s="71"/>
      <c r="AE82" s="72"/>
      <c r="AF82" s="72"/>
      <c r="AG82" s="72"/>
      <c r="AH82" s="72"/>
      <c r="AM82" s="72"/>
      <c r="AN82" s="72"/>
      <c r="AO82" s="72"/>
      <c r="AP82" s="72"/>
      <c r="AQ82" s="72"/>
      <c r="AR82" s="72"/>
      <c r="AS82" s="72"/>
    </row>
    <row r="83" spans="1:45" ht="20.25" customHeight="1" x14ac:dyDescent="0.4">
      <c r="A83" s="29"/>
      <c r="M83" s="71"/>
      <c r="AE83" s="72"/>
      <c r="AF83" s="72"/>
      <c r="AG83" s="72"/>
      <c r="AH83" s="72"/>
      <c r="AM83" s="72"/>
      <c r="AN83" s="72"/>
      <c r="AO83" s="72"/>
      <c r="AP83" s="72"/>
      <c r="AQ83" s="72"/>
      <c r="AR83" s="72"/>
      <c r="AS83" s="72"/>
    </row>
    <row r="84" spans="1:45" ht="20.25" customHeight="1" x14ac:dyDescent="0.4">
      <c r="A84" s="95" t="s">
        <v>646</v>
      </c>
      <c r="C84" s="143"/>
      <c r="D84" s="143"/>
      <c r="E84" s="143"/>
      <c r="F84" s="143"/>
      <c r="M84" s="71"/>
      <c r="AE84" s="72"/>
      <c r="AF84" s="72"/>
      <c r="AG84" s="72"/>
      <c r="AH84" s="72"/>
      <c r="AM84" s="72"/>
      <c r="AN84" s="72"/>
      <c r="AO84" s="72"/>
      <c r="AP84" s="72"/>
      <c r="AQ84" s="72"/>
      <c r="AR84" s="72"/>
      <c r="AS84" s="72"/>
    </row>
    <row r="85" spans="1:45" ht="20.25" customHeight="1" x14ac:dyDescent="0.4">
      <c r="A85" s="95" t="s">
        <v>549</v>
      </c>
      <c r="C85" s="143"/>
      <c r="D85" s="143"/>
      <c r="E85" s="143"/>
      <c r="F85" s="143"/>
      <c r="M85" s="71"/>
      <c r="AE85" s="72"/>
      <c r="AF85" s="72"/>
      <c r="AG85" s="72"/>
      <c r="AH85" s="72"/>
      <c r="AM85" s="72"/>
      <c r="AN85" s="72"/>
      <c r="AO85" s="72"/>
      <c r="AP85" s="72"/>
      <c r="AQ85" s="72"/>
      <c r="AR85" s="72"/>
      <c r="AS85" s="72"/>
    </row>
  </sheetData>
  <mergeCells count="26">
    <mergeCell ref="M41:U41"/>
    <mergeCell ref="BB41:BD41"/>
    <mergeCell ref="BF41:BK41"/>
    <mergeCell ref="BM41:BX41"/>
    <mergeCell ref="BZ41:CA41"/>
    <mergeCell ref="AC41:AD41"/>
    <mergeCell ref="AF41:AP41"/>
    <mergeCell ref="AR41:AS41"/>
    <mergeCell ref="AU41:AV41"/>
    <mergeCell ref="AX41:AZ41"/>
    <mergeCell ref="H1:I1"/>
    <mergeCell ref="H41:I41"/>
    <mergeCell ref="BM1:BX1"/>
    <mergeCell ref="BZ1:CA1"/>
    <mergeCell ref="CC1:CD1"/>
    <mergeCell ref="M1:U1"/>
    <mergeCell ref="W1:AA1"/>
    <mergeCell ref="AC1:AD1"/>
    <mergeCell ref="AF1:AP1"/>
    <mergeCell ref="AR1:AS1"/>
    <mergeCell ref="AU1:AV1"/>
    <mergeCell ref="AX1:AZ1"/>
    <mergeCell ref="BB1:BD1"/>
    <mergeCell ref="BF1:BK1"/>
    <mergeCell ref="CC41:CD41"/>
    <mergeCell ref="W41:AA41"/>
  </mergeCells>
  <pageMargins left="0.7" right="0.7" top="0.75" bottom="0.75" header="0.3" footer="0.3"/>
  <pageSetup paperSize="8" scale="51" fitToWidth="0" orientation="landscape" r:id="rId1"/>
  <colBreaks count="3" manualBreakCount="3">
    <brk id="28" max="1048575" man="1"/>
    <brk id="49" max="1048575" man="1"/>
    <brk id="6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O85"/>
  <sheetViews>
    <sheetView topLeftCell="A22" zoomScale="50" zoomScaleNormal="50" workbookViewId="0">
      <pane xSplit="1" topLeftCell="BG1" activePane="topRight" state="frozen"/>
      <selection activeCell="C4" sqref="C4"/>
      <selection pane="topRight" activeCell="A81" sqref="A81:A85"/>
    </sheetView>
  </sheetViews>
  <sheetFormatPr defaultColWidth="17.1796875" defaultRowHeight="20.25" customHeight="1" x14ac:dyDescent="0.4"/>
  <cols>
    <col min="1" max="1" width="48.453125" style="88" bestFit="1" customWidth="1"/>
    <col min="2" max="2" width="1.453125" style="28" customWidth="1"/>
    <col min="3" max="3" width="33.26953125" style="138" customWidth="1"/>
    <col min="4" max="4" width="19.26953125" style="138" bestFit="1" customWidth="1"/>
    <col min="5" max="6" width="19.26953125" style="138" customWidth="1"/>
    <col min="7" max="7" width="23.54296875" style="138" customWidth="1"/>
    <col min="8" max="8" width="1.453125" style="28" customWidth="1"/>
    <col min="9" max="9" width="21.453125" style="71" bestFit="1" customWidth="1"/>
    <col min="10" max="10" width="21.453125" style="71" customWidth="1"/>
    <col min="11" max="11" width="34.54296875" style="71" customWidth="1"/>
    <col min="12" max="12" width="1.453125" style="28" customWidth="1"/>
    <col min="13" max="13" width="24.81640625" style="28" bestFit="1" customWidth="1"/>
    <col min="14" max="14" width="1.453125" style="28" customWidth="1"/>
    <col min="15" max="15" width="14.7265625" style="28" bestFit="1" customWidth="1"/>
    <col min="16" max="16" width="20.26953125" style="28" customWidth="1"/>
    <col min="17" max="17" width="13.453125" style="28" bestFit="1" customWidth="1"/>
    <col min="18" max="18" width="1.453125" style="28" customWidth="1"/>
    <col min="19" max="23" width="23.7265625" style="28" customWidth="1"/>
    <col min="24" max="24" width="1.453125" style="28" customWidth="1"/>
    <col min="25" max="27" width="20.7265625" style="28" customWidth="1"/>
    <col min="28" max="29" width="25.54296875" style="28" customWidth="1"/>
    <col min="30" max="30" width="1.453125" style="28" customWidth="1"/>
    <col min="31" max="33" width="21.54296875" style="28" customWidth="1"/>
    <col min="34" max="35" width="25.26953125" style="28" customWidth="1"/>
    <col min="36" max="36" width="1.453125" style="28" customWidth="1"/>
    <col min="37" max="39" width="24.1796875" style="28" customWidth="1"/>
    <col min="40" max="41" width="28.453125" style="28" customWidth="1"/>
    <col min="42" max="42" width="1.453125" style="28" customWidth="1"/>
    <col min="43" max="45" width="22.7265625" style="28" customWidth="1"/>
    <col min="46" max="47" width="27.54296875" style="28" customWidth="1"/>
    <col min="48" max="48" width="1.453125" style="28" customWidth="1"/>
    <col min="49" max="51" width="24" style="28" customWidth="1"/>
    <col min="52" max="53" width="33.1796875" style="28" customWidth="1"/>
    <col min="54" max="54" width="1.453125" style="28" customWidth="1"/>
    <col min="55" max="55" width="18" style="28" customWidth="1"/>
    <col min="56" max="56" width="21.453125" style="28" customWidth="1"/>
    <col min="57" max="57" width="17.453125" style="28" customWidth="1"/>
    <col min="58" max="58" width="24" style="28" customWidth="1"/>
    <col min="59" max="59" width="24.1796875" style="28" customWidth="1"/>
    <col min="60" max="61" width="21.453125" style="28" customWidth="1"/>
    <col min="62" max="62" width="1.453125" style="28" customWidth="1"/>
    <col min="63" max="67" width="17.26953125" style="28" customWidth="1"/>
    <col min="68" max="68" width="1.453125" style="28" customWidth="1"/>
    <col min="69" max="73" width="17" style="28" customWidth="1"/>
    <col min="74" max="74" width="1.453125" style="190" customWidth="1"/>
    <col min="75" max="96" width="17.1796875" style="28"/>
    <col min="97" max="97" width="255.7265625" style="28" customWidth="1"/>
    <col min="98" max="16384" width="17.1796875" style="28"/>
  </cols>
  <sheetData>
    <row r="1" spans="1:145" s="3" customFormat="1" ht="74.25" customHeight="1" x14ac:dyDescent="0.35">
      <c r="A1" s="89" t="s">
        <v>511</v>
      </c>
      <c r="B1" s="1"/>
      <c r="C1" s="162" t="s">
        <v>615</v>
      </c>
      <c r="D1" s="162"/>
      <c r="E1" s="162"/>
      <c r="F1" s="162"/>
      <c r="G1" s="162"/>
      <c r="H1" s="1"/>
      <c r="I1" s="215" t="s">
        <v>621</v>
      </c>
      <c r="J1" s="215"/>
      <c r="K1" s="183"/>
      <c r="L1" s="1"/>
      <c r="M1" s="169"/>
      <c r="N1" s="1"/>
      <c r="O1" s="212" t="s">
        <v>43</v>
      </c>
      <c r="P1" s="212"/>
      <c r="Q1" s="212"/>
      <c r="R1" s="1"/>
      <c r="S1" s="212" t="s">
        <v>632</v>
      </c>
      <c r="T1" s="212"/>
      <c r="U1" s="212"/>
      <c r="V1" s="212"/>
      <c r="W1" s="212"/>
      <c r="X1" s="1"/>
      <c r="Y1" s="212" t="s">
        <v>633</v>
      </c>
      <c r="Z1" s="212"/>
      <c r="AA1" s="212"/>
      <c r="AB1" s="212"/>
      <c r="AC1" s="212"/>
      <c r="AD1" s="1"/>
      <c r="AE1" s="212" t="s">
        <v>634</v>
      </c>
      <c r="AF1" s="212"/>
      <c r="AG1" s="212"/>
      <c r="AH1" s="212"/>
      <c r="AI1" s="212"/>
      <c r="AJ1" s="1"/>
      <c r="AK1" s="212" t="s">
        <v>629</v>
      </c>
      <c r="AL1" s="212"/>
      <c r="AM1" s="212"/>
      <c r="AN1" s="212"/>
      <c r="AO1" s="212"/>
      <c r="AP1" s="1"/>
      <c r="AQ1" s="212" t="s">
        <v>630</v>
      </c>
      <c r="AR1" s="212"/>
      <c r="AS1" s="212"/>
      <c r="AT1" s="212"/>
      <c r="AU1" s="212"/>
      <c r="AV1" s="1"/>
      <c r="AW1" s="212" t="s">
        <v>631</v>
      </c>
      <c r="AX1" s="212"/>
      <c r="AY1" s="212"/>
      <c r="AZ1" s="212"/>
      <c r="BA1" s="212"/>
      <c r="BB1" s="1"/>
      <c r="BC1" s="212" t="s">
        <v>44</v>
      </c>
      <c r="BD1" s="212"/>
      <c r="BE1" s="212"/>
      <c r="BF1" s="212"/>
      <c r="BG1" s="212"/>
      <c r="BH1" s="212"/>
      <c r="BI1" s="212"/>
      <c r="BJ1" s="1"/>
      <c r="BK1" s="212" t="s">
        <v>45</v>
      </c>
      <c r="BL1" s="212"/>
      <c r="BM1" s="212"/>
      <c r="BN1" s="212"/>
      <c r="BO1" s="212"/>
      <c r="BP1" s="1"/>
      <c r="BQ1" s="212" t="s">
        <v>523</v>
      </c>
      <c r="BR1" s="212"/>
      <c r="BS1" s="212"/>
      <c r="BT1" s="212"/>
      <c r="BU1" s="212"/>
      <c r="BV1" s="185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</row>
    <row r="2" spans="1:145" s="9" customFormat="1" ht="39.75" customHeight="1" x14ac:dyDescent="0.4">
      <c r="A2" s="6" t="s">
        <v>490</v>
      </c>
      <c r="B2" s="7"/>
      <c r="C2" s="136" t="s">
        <v>616</v>
      </c>
      <c r="D2" s="136" t="s">
        <v>617</v>
      </c>
      <c r="E2" s="136" t="s">
        <v>618</v>
      </c>
      <c r="F2" s="136" t="s">
        <v>619</v>
      </c>
      <c r="G2" s="136" t="s">
        <v>635</v>
      </c>
      <c r="H2" s="7"/>
      <c r="I2" s="170" t="s">
        <v>620</v>
      </c>
      <c r="J2" s="170" t="s">
        <v>622</v>
      </c>
      <c r="K2" s="184" t="s">
        <v>636</v>
      </c>
      <c r="L2" s="7"/>
      <c r="M2" s="9" t="s">
        <v>493</v>
      </c>
      <c r="N2" s="7"/>
      <c r="O2" s="15" t="s">
        <v>260</v>
      </c>
      <c r="P2" s="15" t="s">
        <v>261</v>
      </c>
      <c r="Q2" s="15" t="s">
        <v>262</v>
      </c>
      <c r="R2" s="7"/>
      <c r="S2" s="15" t="s">
        <v>152</v>
      </c>
      <c r="T2" s="15" t="s">
        <v>263</v>
      </c>
      <c r="U2" s="15" t="s">
        <v>264</v>
      </c>
      <c r="V2" s="15" t="s">
        <v>265</v>
      </c>
      <c r="W2" s="15" t="s">
        <v>266</v>
      </c>
      <c r="X2" s="7"/>
      <c r="Y2" s="15" t="s">
        <v>152</v>
      </c>
      <c r="Z2" s="15" t="s">
        <v>267</v>
      </c>
      <c r="AA2" s="15" t="s">
        <v>268</v>
      </c>
      <c r="AB2" s="15" t="s">
        <v>269</v>
      </c>
      <c r="AC2" s="15" t="s">
        <v>270</v>
      </c>
      <c r="AD2" s="7"/>
      <c r="AE2" s="15" t="s">
        <v>152</v>
      </c>
      <c r="AF2" s="15" t="s">
        <v>267</v>
      </c>
      <c r="AG2" s="15" t="s">
        <v>268</v>
      </c>
      <c r="AH2" s="15" t="s">
        <v>269</v>
      </c>
      <c r="AI2" s="15" t="s">
        <v>270</v>
      </c>
      <c r="AJ2" s="7"/>
      <c r="AK2" s="15" t="s">
        <v>152</v>
      </c>
      <c r="AL2" s="15" t="s">
        <v>271</v>
      </c>
      <c r="AM2" s="15" t="s">
        <v>272</v>
      </c>
      <c r="AN2" s="15" t="s">
        <v>273</v>
      </c>
      <c r="AO2" s="15" t="s">
        <v>274</v>
      </c>
      <c r="AP2" s="7"/>
      <c r="AQ2" s="15" t="s">
        <v>152</v>
      </c>
      <c r="AR2" s="15" t="s">
        <v>275</v>
      </c>
      <c r="AS2" s="15" t="s">
        <v>276</v>
      </c>
      <c r="AT2" s="15" t="s">
        <v>277</v>
      </c>
      <c r="AU2" s="15" t="s">
        <v>278</v>
      </c>
      <c r="AV2" s="7"/>
      <c r="AW2" s="15" t="s">
        <v>152</v>
      </c>
      <c r="AX2" s="15" t="s">
        <v>275</v>
      </c>
      <c r="AY2" s="15" t="s">
        <v>276</v>
      </c>
      <c r="AZ2" s="15" t="s">
        <v>277</v>
      </c>
      <c r="BA2" s="15" t="s">
        <v>278</v>
      </c>
      <c r="BB2" s="7"/>
      <c r="BC2" s="15" t="s">
        <v>260</v>
      </c>
      <c r="BD2" s="15" t="s">
        <v>279</v>
      </c>
      <c r="BE2" s="15" t="s">
        <v>280</v>
      </c>
      <c r="BF2" s="15" t="s">
        <v>281</v>
      </c>
      <c r="BG2" s="15" t="s">
        <v>282</v>
      </c>
      <c r="BH2" s="15" t="s">
        <v>283</v>
      </c>
      <c r="BI2" s="15" t="s">
        <v>152</v>
      </c>
      <c r="BJ2" s="7"/>
      <c r="BK2" s="15" t="s">
        <v>284</v>
      </c>
      <c r="BL2" s="15" t="s">
        <v>285</v>
      </c>
      <c r="BM2" s="15" t="s">
        <v>286</v>
      </c>
      <c r="BN2" s="15" t="s">
        <v>287</v>
      </c>
      <c r="BO2" s="15" t="s">
        <v>288</v>
      </c>
      <c r="BP2" s="7"/>
      <c r="BQ2" s="15" t="s">
        <v>524</v>
      </c>
      <c r="BR2" s="15" t="s">
        <v>289</v>
      </c>
      <c r="BS2" s="15" t="s">
        <v>290</v>
      </c>
      <c r="BT2" s="15" t="s">
        <v>291</v>
      </c>
      <c r="BU2" s="15" t="s">
        <v>292</v>
      </c>
      <c r="BV2" s="186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</row>
    <row r="3" spans="1:145" s="22" customFormat="1" ht="20.25" customHeight="1" x14ac:dyDescent="0.4">
      <c r="A3" s="17"/>
      <c r="B3" s="18"/>
      <c r="C3" s="137"/>
      <c r="D3" s="137"/>
      <c r="E3" s="137"/>
      <c r="F3" s="137"/>
      <c r="G3" s="137"/>
      <c r="H3" s="18"/>
      <c r="I3" s="19"/>
      <c r="J3" s="19"/>
      <c r="K3" s="19"/>
      <c r="L3" s="18"/>
      <c r="M3" s="20"/>
      <c r="N3" s="18"/>
      <c r="O3" s="20"/>
      <c r="P3" s="20"/>
      <c r="Q3" s="20"/>
      <c r="R3" s="18"/>
      <c r="S3" s="27"/>
      <c r="T3" s="27"/>
      <c r="U3" s="27"/>
      <c r="V3" s="27"/>
      <c r="W3" s="27"/>
      <c r="X3" s="18"/>
      <c r="Y3" s="27"/>
      <c r="Z3" s="27"/>
      <c r="AA3" s="27"/>
      <c r="AB3" s="27"/>
      <c r="AC3" s="27"/>
      <c r="AD3" s="18"/>
      <c r="AE3" s="27"/>
      <c r="AF3" s="27"/>
      <c r="AG3" s="27"/>
      <c r="AH3" s="27"/>
      <c r="AI3" s="27"/>
      <c r="AJ3" s="18"/>
      <c r="AK3" s="27"/>
      <c r="AL3" s="27"/>
      <c r="AM3" s="27"/>
      <c r="AN3" s="27"/>
      <c r="AO3" s="27"/>
      <c r="AP3" s="18"/>
      <c r="AQ3" s="27"/>
      <c r="AR3" s="27"/>
      <c r="AS3" s="27"/>
      <c r="AT3" s="27"/>
      <c r="AU3" s="27"/>
      <c r="AV3" s="18"/>
      <c r="AW3" s="18"/>
      <c r="AX3" s="18"/>
      <c r="AY3" s="18"/>
      <c r="AZ3" s="18"/>
      <c r="BA3" s="18"/>
      <c r="BB3" s="18"/>
      <c r="BC3" s="27"/>
      <c r="BD3" s="27"/>
      <c r="BE3" s="27"/>
      <c r="BF3" s="27"/>
      <c r="BG3" s="27"/>
      <c r="BH3" s="27"/>
      <c r="BI3" s="27"/>
      <c r="BJ3" s="18"/>
      <c r="BK3" s="27"/>
      <c r="BL3" s="27"/>
      <c r="BM3" s="27"/>
      <c r="BN3" s="27"/>
      <c r="BO3" s="27"/>
      <c r="BP3" s="18"/>
      <c r="BQ3" s="18"/>
      <c r="BR3" s="18"/>
      <c r="BS3" s="18"/>
      <c r="BT3" s="18"/>
      <c r="BU3" s="18"/>
      <c r="BV3" s="18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</row>
    <row r="4" spans="1:145" s="36" customFormat="1" ht="20.25" customHeight="1" x14ac:dyDescent="0.4">
      <c r="A4" s="29" t="s">
        <v>455</v>
      </c>
      <c r="B4" s="30"/>
      <c r="C4" s="145">
        <f>VLOOKUP($A4,Sample!$B$2:$F$29,4)</f>
        <v>0.20584108568261941</v>
      </c>
      <c r="D4" s="145">
        <f>VLOOKUP($A4,Sample!$B$2:$F$29,5)</f>
        <v>0.12974427194423183</v>
      </c>
      <c r="E4" s="138">
        <f>VLOOKUP($A4,Sample!$B$2:$F$29,2)</f>
        <v>17458</v>
      </c>
      <c r="F4" s="160">
        <f>E4*$M4</f>
        <v>98746.8125</v>
      </c>
      <c r="G4" s="160">
        <v>13640</v>
      </c>
      <c r="H4" s="30"/>
      <c r="I4" s="171">
        <f t="shared" ref="I4:K7" si="0">E4/SUM(E$4:E$10)</f>
        <v>0.20584108568261941</v>
      </c>
      <c r="J4" s="171">
        <f t="shared" si="0"/>
        <v>0.19720010240058075</v>
      </c>
      <c r="K4" s="171">
        <f t="shared" si="0"/>
        <v>0.21461726064039022</v>
      </c>
      <c r="L4" s="30"/>
      <c r="M4" s="32">
        <v>5.65625</v>
      </c>
      <c r="N4" s="30"/>
      <c r="O4" s="32">
        <v>4.239583333333333</v>
      </c>
      <c r="P4" s="32">
        <v>3.6145833333333335</v>
      </c>
      <c r="Q4" s="32">
        <v>0.23958333333333334</v>
      </c>
      <c r="R4" s="30"/>
      <c r="S4" s="31">
        <v>0.85333333333333339</v>
      </c>
      <c r="T4" s="31">
        <v>6.6666666666666666E-2</v>
      </c>
      <c r="U4" s="31">
        <v>0.08</v>
      </c>
      <c r="V4" s="31">
        <v>0</v>
      </c>
      <c r="W4" s="31">
        <v>0</v>
      </c>
      <c r="X4" s="18"/>
      <c r="Y4" s="31">
        <v>0.84</v>
      </c>
      <c r="Z4" s="31">
        <v>5.33E-2</v>
      </c>
      <c r="AA4" s="31">
        <v>9.3299999999999994E-2</v>
      </c>
      <c r="AB4" s="31">
        <v>1.3299999999999999E-2</v>
      </c>
      <c r="AC4" s="31">
        <v>0</v>
      </c>
      <c r="AD4" s="18"/>
      <c r="AE4" s="31">
        <v>0.78669999999999995</v>
      </c>
      <c r="AF4" s="31">
        <v>0.16</v>
      </c>
      <c r="AG4" s="31">
        <v>0.04</v>
      </c>
      <c r="AH4" s="31">
        <v>1.3299999999999999E-2</v>
      </c>
      <c r="AI4" s="31">
        <v>0</v>
      </c>
      <c r="AJ4" s="30"/>
      <c r="AK4" s="33">
        <v>0.84</v>
      </c>
      <c r="AL4" s="33">
        <v>9.3333333333333338E-2</v>
      </c>
      <c r="AM4" s="33">
        <v>5.3333333333333337E-2</v>
      </c>
      <c r="AN4" s="33">
        <v>1.3333333333333334E-2</v>
      </c>
      <c r="AO4" s="33">
        <v>0</v>
      </c>
      <c r="AP4" s="30"/>
      <c r="AQ4" s="33">
        <v>0.78666666666666663</v>
      </c>
      <c r="AR4" s="33">
        <v>0.14666666666666667</v>
      </c>
      <c r="AS4" s="33">
        <v>2.6666666666666668E-2</v>
      </c>
      <c r="AT4" s="33">
        <v>0.04</v>
      </c>
      <c r="AU4" s="33">
        <v>0</v>
      </c>
      <c r="AV4" s="30"/>
      <c r="AW4" s="33">
        <v>0.76</v>
      </c>
      <c r="AX4" s="33">
        <v>0.2</v>
      </c>
      <c r="AY4" s="33">
        <v>2.6666666666666668E-2</v>
      </c>
      <c r="AZ4" s="33">
        <v>1.3333333333333334E-2</v>
      </c>
      <c r="BA4" s="33">
        <v>0</v>
      </c>
      <c r="BB4" s="30"/>
      <c r="BC4" s="33">
        <v>0.65625</v>
      </c>
      <c r="BD4" s="33">
        <v>0</v>
      </c>
      <c r="BE4" s="33">
        <v>0</v>
      </c>
      <c r="BF4" s="33">
        <v>1.0416666666666666E-2</v>
      </c>
      <c r="BG4" s="33">
        <v>0</v>
      </c>
      <c r="BH4" s="33">
        <v>4.1666666666666664E-2</v>
      </c>
      <c r="BI4" s="33">
        <v>0.29166666666666669</v>
      </c>
      <c r="BJ4" s="30"/>
      <c r="BK4" s="33">
        <v>0</v>
      </c>
      <c r="BL4" s="33">
        <v>9.0909090909090912E-2</v>
      </c>
      <c r="BM4" s="33">
        <v>0.12121212121212122</v>
      </c>
      <c r="BN4" s="33">
        <v>0.15151515151515152</v>
      </c>
      <c r="BO4" s="33">
        <v>0.63636363636363635</v>
      </c>
      <c r="BP4" s="30"/>
      <c r="BQ4" s="33">
        <v>4.1666666666666664E-2</v>
      </c>
      <c r="BR4" s="33">
        <v>0</v>
      </c>
      <c r="BS4" s="33">
        <v>0</v>
      </c>
      <c r="BT4" s="33">
        <v>7.2916666666666671E-2</v>
      </c>
      <c r="BU4" s="33">
        <v>0.88541666666666674</v>
      </c>
      <c r="BV4" s="191"/>
    </row>
    <row r="5" spans="1:145" s="36" customFormat="1" ht="20.25" customHeight="1" x14ac:dyDescent="0.4">
      <c r="A5" s="29" t="s">
        <v>456</v>
      </c>
      <c r="B5" s="30"/>
      <c r="C5" s="145">
        <f>VLOOKUP($A5,Sample!$B$2:$F$29,4)</f>
        <v>0.31081320080648012</v>
      </c>
      <c r="D5" s="145">
        <f>VLOOKUP($A5,Sample!$B$2:$F$29,5)</f>
        <v>0.19590954019486165</v>
      </c>
      <c r="E5" s="138">
        <f>VLOOKUP($A5,Sample!$B$2:$F$29,2)</f>
        <v>26361</v>
      </c>
      <c r="F5" s="160">
        <f>E5*$M5</f>
        <v>153274.26804123711</v>
      </c>
      <c r="G5" s="160">
        <v>19839</v>
      </c>
      <c r="H5" s="30"/>
      <c r="I5" s="171">
        <f t="shared" si="0"/>
        <v>0.31081320080648012</v>
      </c>
      <c r="J5" s="171">
        <f t="shared" si="0"/>
        <v>0.30609293189191317</v>
      </c>
      <c r="K5" s="171">
        <f t="shared" si="0"/>
        <v>0.31215482652820392</v>
      </c>
      <c r="L5" s="30"/>
      <c r="M5" s="32">
        <v>5.8144329896907214</v>
      </c>
      <c r="N5" s="30"/>
      <c r="O5" s="32">
        <v>4.7628865979381443</v>
      </c>
      <c r="P5" s="32">
        <v>4.1237113402061851</v>
      </c>
      <c r="Q5" s="32">
        <v>0.27835051546391754</v>
      </c>
      <c r="R5" s="30"/>
      <c r="S5" s="33">
        <v>0.82191780821917804</v>
      </c>
      <c r="T5" s="33">
        <v>2.7397260273972601E-2</v>
      </c>
      <c r="U5" s="33">
        <v>0.1095890410958904</v>
      </c>
      <c r="V5" s="33">
        <v>2.7397260273972601E-2</v>
      </c>
      <c r="W5" s="33">
        <v>1.3698630136986301E-2</v>
      </c>
      <c r="X5" s="30"/>
      <c r="Y5" s="33">
        <v>0.78080000000000005</v>
      </c>
      <c r="Z5" s="33">
        <v>1.37E-2</v>
      </c>
      <c r="AA5" s="33">
        <v>9.5899999999999999E-2</v>
      </c>
      <c r="AB5" s="33">
        <v>8.2199999999999995E-2</v>
      </c>
      <c r="AC5" s="33">
        <v>2.7400000000000001E-2</v>
      </c>
      <c r="AD5" s="30"/>
      <c r="AE5" s="33">
        <v>0.78080000000000005</v>
      </c>
      <c r="AF5" s="33">
        <v>4.1099999999999998E-2</v>
      </c>
      <c r="AG5" s="33">
        <v>0.12330000000000001</v>
      </c>
      <c r="AH5" s="33">
        <v>5.4800000000000001E-2</v>
      </c>
      <c r="AI5" s="33">
        <v>0</v>
      </c>
      <c r="AJ5" s="30"/>
      <c r="AK5" s="33">
        <v>0.80821917808219179</v>
      </c>
      <c r="AL5" s="33">
        <v>0.1095890410958904</v>
      </c>
      <c r="AM5" s="33">
        <v>5.4794520547945202E-2</v>
      </c>
      <c r="AN5" s="33">
        <v>2.7397260273972601E-2</v>
      </c>
      <c r="AO5" s="33">
        <v>0</v>
      </c>
      <c r="AP5" s="30"/>
      <c r="AQ5" s="33">
        <v>0.78082191780821919</v>
      </c>
      <c r="AR5" s="33">
        <v>8.2191780821917804E-2</v>
      </c>
      <c r="AS5" s="33">
        <v>5.4794520547945202E-2</v>
      </c>
      <c r="AT5" s="33">
        <v>8.2191780821917804E-2</v>
      </c>
      <c r="AU5" s="33">
        <v>0</v>
      </c>
      <c r="AV5" s="30"/>
      <c r="AW5" s="33">
        <v>0.79452054794520544</v>
      </c>
      <c r="AX5" s="33">
        <v>0.15068493150684931</v>
      </c>
      <c r="AY5" s="33">
        <v>4.1095890410958902E-2</v>
      </c>
      <c r="AZ5" s="33">
        <v>1.3698630136986301E-2</v>
      </c>
      <c r="BA5" s="33">
        <v>0</v>
      </c>
      <c r="BB5" s="30"/>
      <c r="BC5" s="33">
        <v>0.68041237113402064</v>
      </c>
      <c r="BD5" s="33">
        <v>3.0927835051546393E-2</v>
      </c>
      <c r="BE5" s="33">
        <v>0</v>
      </c>
      <c r="BF5" s="33">
        <v>1.0309278350515464E-2</v>
      </c>
      <c r="BG5" s="33">
        <v>0</v>
      </c>
      <c r="BH5" s="33">
        <v>0</v>
      </c>
      <c r="BI5" s="33">
        <v>0.27835051546391754</v>
      </c>
      <c r="BJ5" s="30"/>
      <c r="BK5" s="33">
        <v>6.4516129032258063E-2</v>
      </c>
      <c r="BL5" s="33">
        <v>0.19354838709677419</v>
      </c>
      <c r="BM5" s="33">
        <v>6.4516129032258063E-2</v>
      </c>
      <c r="BN5" s="33">
        <v>3.2258064516129031E-2</v>
      </c>
      <c r="BO5" s="33">
        <v>0.64516129032258063</v>
      </c>
      <c r="BP5" s="30"/>
      <c r="BQ5" s="33">
        <v>8.247422680412371E-2</v>
      </c>
      <c r="BR5" s="33">
        <v>0</v>
      </c>
      <c r="BS5" s="33">
        <v>0</v>
      </c>
      <c r="BT5" s="33">
        <v>3.0927835051546389E-2</v>
      </c>
      <c r="BU5" s="33">
        <v>0.88659793814432986</v>
      </c>
      <c r="BV5" s="191"/>
    </row>
    <row r="6" spans="1:145" s="36" customFormat="1" ht="20.25" customHeight="1" x14ac:dyDescent="0.4">
      <c r="A6" s="29" t="s">
        <v>457</v>
      </c>
      <c r="B6" s="30"/>
      <c r="C6" s="145">
        <f>VLOOKUP($A6,Sample!$B$2:$F$29,4)</f>
        <v>0.23430370344168935</v>
      </c>
      <c r="D6" s="145">
        <f>VLOOKUP($A6,Sample!$B$2:$F$29,5)</f>
        <v>0.14768462435993668</v>
      </c>
      <c r="E6" s="138">
        <f>VLOOKUP($A6,Sample!$B$2:$F$29,2)</f>
        <v>19872</v>
      </c>
      <c r="F6" s="160">
        <f>E6*$M6</f>
        <v>125212.8932038835</v>
      </c>
      <c r="G6" s="160">
        <v>14083</v>
      </c>
      <c r="H6" s="30"/>
      <c r="I6" s="171">
        <f t="shared" si="0"/>
        <v>0.23430370344168935</v>
      </c>
      <c r="J6" s="171">
        <f t="shared" si="0"/>
        <v>0.25005359400009808</v>
      </c>
      <c r="K6" s="171">
        <f t="shared" si="0"/>
        <v>0.22158760129022106</v>
      </c>
      <c r="L6" s="30"/>
      <c r="M6" s="32">
        <v>6.3009708737864081</v>
      </c>
      <c r="N6" s="30"/>
      <c r="O6" s="32">
        <v>4.3300970873786406</v>
      </c>
      <c r="P6" s="32">
        <v>3.8446601941747574</v>
      </c>
      <c r="Q6" s="32">
        <v>0.42718446601941745</v>
      </c>
      <c r="R6" s="30"/>
      <c r="S6" s="33">
        <v>0.79452054794520544</v>
      </c>
      <c r="T6" s="33">
        <v>0.12328767123287671</v>
      </c>
      <c r="U6" s="33">
        <v>5.4794520547945202E-2</v>
      </c>
      <c r="V6" s="33">
        <v>2.7397260273972601E-2</v>
      </c>
      <c r="W6" s="33">
        <v>0</v>
      </c>
      <c r="X6" s="30"/>
      <c r="Y6" s="33">
        <v>0.73970000000000002</v>
      </c>
      <c r="Z6" s="33">
        <v>0.13700000000000001</v>
      </c>
      <c r="AA6" s="33">
        <v>6.8500000000000005E-2</v>
      </c>
      <c r="AB6" s="33">
        <v>4.1099999999999998E-2</v>
      </c>
      <c r="AC6" s="33">
        <v>1.37E-2</v>
      </c>
      <c r="AD6" s="30"/>
      <c r="AE6" s="33">
        <v>0.83560000000000001</v>
      </c>
      <c r="AF6" s="33">
        <v>8.2199999999999995E-2</v>
      </c>
      <c r="AG6" s="33">
        <v>4.1099999999999998E-2</v>
      </c>
      <c r="AH6" s="33">
        <v>4.1099999999999998E-2</v>
      </c>
      <c r="AI6" s="33">
        <v>0</v>
      </c>
      <c r="AJ6" s="30"/>
      <c r="AK6" s="33">
        <v>0.79452054794520544</v>
      </c>
      <c r="AL6" s="33">
        <v>0.13698630136986301</v>
      </c>
      <c r="AM6" s="33">
        <v>5.4794520547945202E-2</v>
      </c>
      <c r="AN6" s="33">
        <v>1.3698630136986301E-2</v>
      </c>
      <c r="AO6" s="33">
        <v>0</v>
      </c>
      <c r="AP6" s="30"/>
      <c r="AQ6" s="33">
        <v>0.75342465753424659</v>
      </c>
      <c r="AR6" s="33">
        <v>0.19178082191780821</v>
      </c>
      <c r="AS6" s="33">
        <v>4.1095890410958902E-2</v>
      </c>
      <c r="AT6" s="33">
        <v>1.3698630136986301E-2</v>
      </c>
      <c r="AU6" s="33">
        <v>0</v>
      </c>
      <c r="AV6" s="30"/>
      <c r="AW6" s="33">
        <v>0.82191780821917804</v>
      </c>
      <c r="AX6" s="33">
        <v>0.15068493150684931</v>
      </c>
      <c r="AY6" s="33">
        <v>2.7397260273972601E-2</v>
      </c>
      <c r="AZ6" s="33">
        <v>0</v>
      </c>
      <c r="BA6" s="33">
        <v>0</v>
      </c>
      <c r="BB6" s="30"/>
      <c r="BC6" s="33">
        <v>0.60194174757281549</v>
      </c>
      <c r="BD6" s="33">
        <v>3.8834951456310676E-2</v>
      </c>
      <c r="BE6" s="33">
        <v>3.8834951456310676E-2</v>
      </c>
      <c r="BF6" s="33">
        <v>1.9417475728155338E-2</v>
      </c>
      <c r="BG6" s="33">
        <v>8.7378640776699032E-2</v>
      </c>
      <c r="BH6" s="33">
        <v>0</v>
      </c>
      <c r="BI6" s="33">
        <v>0.21359223300970873</v>
      </c>
      <c r="BJ6" s="30"/>
      <c r="BK6" s="33">
        <v>0.34146341463414637</v>
      </c>
      <c r="BL6" s="33">
        <v>7.3170731707317069E-2</v>
      </c>
      <c r="BM6" s="33">
        <v>2.4390243902439025E-2</v>
      </c>
      <c r="BN6" s="33">
        <v>0</v>
      </c>
      <c r="BO6" s="33">
        <v>0.56097560975609762</v>
      </c>
      <c r="BP6" s="30"/>
      <c r="BQ6" s="33">
        <v>2.9126213592233011E-2</v>
      </c>
      <c r="BR6" s="33">
        <v>0</v>
      </c>
      <c r="BS6" s="33">
        <v>0</v>
      </c>
      <c r="BT6" s="33">
        <v>1.9417475728155342E-2</v>
      </c>
      <c r="BU6" s="33">
        <v>0.95145631067961167</v>
      </c>
      <c r="BV6" s="191"/>
    </row>
    <row r="7" spans="1:145" s="36" customFormat="1" ht="20.25" customHeight="1" x14ac:dyDescent="0.4">
      <c r="A7" s="29" t="s">
        <v>458</v>
      </c>
      <c r="B7" s="30"/>
      <c r="C7" s="145">
        <f>VLOOKUP($A7,Sample!$B$2:$F$29,4)</f>
        <v>6.3362927853041401E-2</v>
      </c>
      <c r="D7" s="145">
        <f>VLOOKUP($A7,Sample!$B$2:$F$29,5)</f>
        <v>3.9938464739850028E-2</v>
      </c>
      <c r="E7" s="138">
        <f>VLOOKUP($A7,Sample!$B$2:$F$29,2)</f>
        <v>5374</v>
      </c>
      <c r="F7" s="160">
        <f>E7*$M7</f>
        <v>28435.2427184466</v>
      </c>
      <c r="G7" s="160">
        <v>4018</v>
      </c>
      <c r="H7" s="30"/>
      <c r="I7" s="171">
        <f t="shared" si="0"/>
        <v>6.3362927853041401E-2</v>
      </c>
      <c r="J7" s="171">
        <f t="shared" si="0"/>
        <v>5.6785962340435425E-2</v>
      </c>
      <c r="K7" s="171">
        <f t="shared" si="0"/>
        <v>6.3220832349933129E-2</v>
      </c>
      <c r="L7" s="30"/>
      <c r="M7" s="32">
        <v>5.29126213592233</v>
      </c>
      <c r="N7" s="30"/>
      <c r="O7" s="32">
        <v>4.8155339805825239</v>
      </c>
      <c r="P7" s="32">
        <v>4.2038834951456314</v>
      </c>
      <c r="Q7" s="32">
        <v>0.66990291262135926</v>
      </c>
      <c r="R7" s="30"/>
      <c r="S7" s="33">
        <v>0.66233766233766234</v>
      </c>
      <c r="T7" s="33">
        <v>0.19480519480519481</v>
      </c>
      <c r="U7" s="33">
        <v>0.11688311688311688</v>
      </c>
      <c r="V7" s="33">
        <v>2.5974025974025976E-2</v>
      </c>
      <c r="W7" s="33">
        <v>0</v>
      </c>
      <c r="X7" s="30"/>
      <c r="Y7" s="33">
        <v>0.63639999999999997</v>
      </c>
      <c r="Z7" s="33">
        <v>0.1948</v>
      </c>
      <c r="AA7" s="33">
        <v>9.0899999999999995E-2</v>
      </c>
      <c r="AB7" s="33">
        <v>3.9E-2</v>
      </c>
      <c r="AC7" s="33">
        <v>3.9E-2</v>
      </c>
      <c r="AD7" s="30"/>
      <c r="AE7" s="33">
        <v>0.67530000000000001</v>
      </c>
      <c r="AF7" s="33">
        <v>0.18179999999999999</v>
      </c>
      <c r="AG7" s="33">
        <v>0.1169</v>
      </c>
      <c r="AH7" s="33">
        <v>1.2999999999999999E-2</v>
      </c>
      <c r="AI7" s="33">
        <v>1.2999999999999999E-2</v>
      </c>
      <c r="AJ7" s="30"/>
      <c r="AK7" s="33">
        <v>0.67532467532467533</v>
      </c>
      <c r="AL7" s="33">
        <v>0.23376623376623376</v>
      </c>
      <c r="AM7" s="33">
        <v>6.4935064935064929E-2</v>
      </c>
      <c r="AN7" s="33">
        <v>1.2987012987012988E-2</v>
      </c>
      <c r="AO7" s="33">
        <v>1.2987012987012988E-2</v>
      </c>
      <c r="AP7" s="30"/>
      <c r="AQ7" s="33">
        <v>0.67532467532467533</v>
      </c>
      <c r="AR7" s="33">
        <v>0.22077922077922077</v>
      </c>
      <c r="AS7" s="33">
        <v>7.792207792207792E-2</v>
      </c>
      <c r="AT7" s="33">
        <v>1.2987012987012988E-2</v>
      </c>
      <c r="AU7" s="33">
        <v>1.2987012987012988E-2</v>
      </c>
      <c r="AV7" s="30"/>
      <c r="AW7" s="33">
        <v>0.68831168831168832</v>
      </c>
      <c r="AX7" s="33">
        <v>0.20779220779220781</v>
      </c>
      <c r="AY7" s="33">
        <v>6.4935064935064929E-2</v>
      </c>
      <c r="AZ7" s="33">
        <v>3.896103896103896E-2</v>
      </c>
      <c r="BA7" s="33">
        <v>0</v>
      </c>
      <c r="BB7" s="30"/>
      <c r="BC7" s="33">
        <v>0.4854368932038835</v>
      </c>
      <c r="BD7" s="33">
        <v>0.23300970873786409</v>
      </c>
      <c r="BE7" s="33">
        <v>3.8834951456310676E-2</v>
      </c>
      <c r="BF7" s="33">
        <v>3.8834951456310676E-2</v>
      </c>
      <c r="BG7" s="33">
        <v>0.1650485436893204</v>
      </c>
      <c r="BH7" s="33">
        <v>9.7087378640776691E-3</v>
      </c>
      <c r="BI7" s="33">
        <v>2.9126213592233011E-2</v>
      </c>
      <c r="BJ7" s="30"/>
      <c r="BK7" s="33">
        <v>0.16981132075471697</v>
      </c>
      <c r="BL7" s="33">
        <v>0.32075471698113206</v>
      </c>
      <c r="BM7" s="33">
        <v>0.16981132075471697</v>
      </c>
      <c r="BN7" s="33">
        <v>7.5471698113207544E-2</v>
      </c>
      <c r="BO7" s="33">
        <v>0.26415094339622641</v>
      </c>
      <c r="BP7" s="30"/>
      <c r="BQ7" s="33">
        <v>1.9417475728155338E-2</v>
      </c>
      <c r="BR7" s="33">
        <v>0</v>
      </c>
      <c r="BS7" s="33">
        <v>9.7087378640776708E-3</v>
      </c>
      <c r="BT7" s="33">
        <v>9.7087378640776698E-2</v>
      </c>
      <c r="BU7" s="33">
        <v>0.87378640776699035</v>
      </c>
      <c r="BV7" s="191"/>
    </row>
    <row r="8" spans="1:145" s="42" customFormat="1" ht="7.5" customHeight="1" x14ac:dyDescent="0.4">
      <c r="A8" s="37"/>
      <c r="B8" s="38"/>
      <c r="C8" s="159"/>
      <c r="D8" s="159"/>
      <c r="E8" s="139"/>
      <c r="F8" s="161"/>
      <c r="G8" s="161"/>
      <c r="H8" s="38"/>
      <c r="I8" s="39"/>
      <c r="J8" s="39"/>
      <c r="K8" s="39"/>
      <c r="L8" s="38"/>
      <c r="M8" s="40"/>
      <c r="N8" s="38"/>
      <c r="O8" s="40"/>
      <c r="P8" s="40"/>
      <c r="Q8" s="40"/>
      <c r="R8" s="38"/>
      <c r="S8" s="30"/>
      <c r="T8" s="30"/>
      <c r="U8" s="30"/>
      <c r="V8" s="30"/>
      <c r="W8" s="30"/>
      <c r="X8" s="38"/>
      <c r="Y8" s="30"/>
      <c r="Z8" s="30"/>
      <c r="AA8" s="30"/>
      <c r="AB8" s="30"/>
      <c r="AC8" s="30"/>
      <c r="AD8" s="38"/>
      <c r="AE8" s="30"/>
      <c r="AF8" s="30"/>
      <c r="AG8" s="30"/>
      <c r="AH8" s="30"/>
      <c r="AI8" s="30"/>
      <c r="AJ8" s="38"/>
      <c r="AK8" s="30"/>
      <c r="AL8" s="30"/>
      <c r="AM8" s="30"/>
      <c r="AN8" s="30"/>
      <c r="AO8" s="30"/>
      <c r="AP8" s="38"/>
      <c r="AQ8" s="30"/>
      <c r="AR8" s="30"/>
      <c r="AS8" s="30"/>
      <c r="AT8" s="30"/>
      <c r="AU8" s="30"/>
      <c r="AV8" s="38"/>
      <c r="AW8" s="30"/>
      <c r="AX8" s="30"/>
      <c r="AY8" s="30"/>
      <c r="AZ8" s="30"/>
      <c r="BA8" s="30"/>
      <c r="BB8" s="38"/>
      <c r="BC8" s="30"/>
      <c r="BD8" s="30"/>
      <c r="BE8" s="30"/>
      <c r="BF8" s="30"/>
      <c r="BG8" s="30"/>
      <c r="BH8" s="30"/>
      <c r="BI8" s="30"/>
      <c r="BJ8" s="38"/>
      <c r="BK8" s="30"/>
      <c r="BL8" s="30"/>
      <c r="BM8" s="30"/>
      <c r="BN8" s="30"/>
      <c r="BO8" s="30"/>
      <c r="BP8" s="38"/>
      <c r="BQ8" s="30"/>
      <c r="BR8" s="30"/>
      <c r="BS8" s="30"/>
      <c r="BT8" s="30"/>
      <c r="BU8" s="30"/>
      <c r="BV8" s="193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</row>
    <row r="9" spans="1:145" s="36" customFormat="1" ht="20.25" customHeight="1" x14ac:dyDescent="0.4">
      <c r="A9" s="29" t="s">
        <v>113</v>
      </c>
      <c r="B9" s="30"/>
      <c r="C9" s="145">
        <f>VLOOKUP($A9,Sample!$B$2:$F$29,4)</f>
        <v>7.7488120924858211E-2</v>
      </c>
      <c r="D9" s="145">
        <f>VLOOKUP($A9,Sample!$B$2:$F$29,5)</f>
        <v>4.8841754795365531E-2</v>
      </c>
      <c r="E9" s="138">
        <f>VLOOKUP($A9,Sample!$B$2:$F$29,2)</f>
        <v>6572</v>
      </c>
      <c r="F9" s="160">
        <f>E9*$M9</f>
        <v>42047.387755102041</v>
      </c>
      <c r="G9" s="160">
        <v>4828</v>
      </c>
      <c r="H9" s="30"/>
      <c r="I9" s="171">
        <f t="shared" ref="I9:K10" si="1">E9/SUM(E$4:E$10)</f>
        <v>7.7488120924858211E-2</v>
      </c>
      <c r="J9" s="171">
        <f t="shared" si="1"/>
        <v>8.3969790629779037E-2</v>
      </c>
      <c r="K9" s="171">
        <f t="shared" si="1"/>
        <v>7.5965699000865389E-2</v>
      </c>
      <c r="L9" s="30"/>
      <c r="M9" s="32">
        <v>6.3979591836734695</v>
      </c>
      <c r="N9" s="30"/>
      <c r="O9" s="32">
        <v>5.0204081632653059</v>
      </c>
      <c r="P9" s="32">
        <v>4.5612244897959187</v>
      </c>
      <c r="Q9" s="32">
        <v>0.5714285714285714</v>
      </c>
      <c r="R9" s="30"/>
      <c r="S9" s="33">
        <v>0.84722222222222221</v>
      </c>
      <c r="T9" s="33">
        <v>8.3333333333333329E-2</v>
      </c>
      <c r="U9" s="33">
        <v>6.9444444444444448E-2</v>
      </c>
      <c r="V9" s="33">
        <v>0</v>
      </c>
      <c r="W9" s="33">
        <v>0</v>
      </c>
      <c r="X9" s="30"/>
      <c r="Y9" s="33">
        <v>0.84719999999999995</v>
      </c>
      <c r="Z9" s="33">
        <v>8.3299999999999999E-2</v>
      </c>
      <c r="AA9" s="33">
        <v>6.9400000000000003E-2</v>
      </c>
      <c r="AB9" s="33">
        <v>0</v>
      </c>
      <c r="AC9" s="33">
        <v>0</v>
      </c>
      <c r="AD9" s="30"/>
      <c r="AE9" s="33">
        <v>0.84719999999999995</v>
      </c>
      <c r="AF9" s="33">
        <v>8.3299999999999999E-2</v>
      </c>
      <c r="AG9" s="33">
        <v>6.9400000000000003E-2</v>
      </c>
      <c r="AH9" s="33">
        <v>0</v>
      </c>
      <c r="AI9" s="33">
        <v>0</v>
      </c>
      <c r="AJ9" s="30"/>
      <c r="AK9" s="33">
        <v>0.79166666666666663</v>
      </c>
      <c r="AL9" s="33">
        <v>0.125</v>
      </c>
      <c r="AM9" s="33">
        <v>5.5555555555555552E-2</v>
      </c>
      <c r="AN9" s="33">
        <v>1.3888888888888888E-2</v>
      </c>
      <c r="AO9" s="33">
        <v>1.3888888888888888E-2</v>
      </c>
      <c r="AP9" s="30"/>
      <c r="AQ9" s="33">
        <v>0.76388888888888884</v>
      </c>
      <c r="AR9" s="33">
        <v>0.1388888888888889</v>
      </c>
      <c r="AS9" s="33">
        <v>4.1666666666666664E-2</v>
      </c>
      <c r="AT9" s="33">
        <v>4.1666666666666664E-2</v>
      </c>
      <c r="AU9" s="33">
        <v>1.3888888888888888E-2</v>
      </c>
      <c r="AV9" s="30"/>
      <c r="AW9" s="33">
        <v>0.76388888888888884</v>
      </c>
      <c r="AX9" s="33">
        <v>0.16666666666666666</v>
      </c>
      <c r="AY9" s="33">
        <v>4.1666666666666664E-2</v>
      </c>
      <c r="AZ9" s="33">
        <v>1.3888888888888888E-2</v>
      </c>
      <c r="BA9" s="33">
        <v>1.3888888888888888E-2</v>
      </c>
      <c r="BB9" s="30"/>
      <c r="BC9" s="33">
        <v>0.65306122448979587</v>
      </c>
      <c r="BD9" s="33">
        <v>0.10204081632653061</v>
      </c>
      <c r="BE9" s="33">
        <v>3.0612244897959183E-2</v>
      </c>
      <c r="BF9" s="33">
        <v>0</v>
      </c>
      <c r="BG9" s="33">
        <v>0</v>
      </c>
      <c r="BH9" s="33">
        <v>0</v>
      </c>
      <c r="BI9" s="33">
        <v>0.21428571428571427</v>
      </c>
      <c r="BJ9" s="30"/>
      <c r="BK9" s="33">
        <v>5.8823529411764705E-2</v>
      </c>
      <c r="BL9" s="33">
        <v>0.41176470588235292</v>
      </c>
      <c r="BM9" s="33">
        <v>5.8823529411764705E-2</v>
      </c>
      <c r="BN9" s="33">
        <v>0</v>
      </c>
      <c r="BO9" s="33">
        <v>0.47058823529411764</v>
      </c>
      <c r="BP9" s="30"/>
      <c r="BQ9" s="33">
        <v>5.1020408163265307E-2</v>
      </c>
      <c r="BR9" s="33">
        <v>0</v>
      </c>
      <c r="BS9" s="33">
        <v>0</v>
      </c>
      <c r="BT9" s="33">
        <v>2.0408163265306124E-2</v>
      </c>
      <c r="BU9" s="33">
        <v>0.9285714285714286</v>
      </c>
      <c r="BV9" s="191"/>
    </row>
    <row r="10" spans="1:145" s="36" customFormat="1" ht="20.25" customHeight="1" x14ac:dyDescent="0.4">
      <c r="A10" s="29" t="s">
        <v>108</v>
      </c>
      <c r="B10" s="30"/>
      <c r="C10" s="145">
        <f>VLOOKUP($A10,Sample!$B$2:$F$29,4)</f>
        <v>0.10819096129131148</v>
      </c>
      <c r="D10" s="145">
        <f>VLOOKUP($A10,Sample!$B$2:$F$29,5)</f>
        <v>6.8194148204849994E-2</v>
      </c>
      <c r="E10" s="138">
        <f>VLOOKUP($A10,Sample!$B$2:$F$29,2)</f>
        <v>9176</v>
      </c>
      <c r="F10" s="160">
        <f>E10*$M10</f>
        <v>53027.621052631577</v>
      </c>
      <c r="G10" s="160">
        <v>7147</v>
      </c>
      <c r="H10" s="30"/>
      <c r="I10" s="171">
        <f t="shared" si="1"/>
        <v>0.10819096129131148</v>
      </c>
      <c r="J10" s="171">
        <f t="shared" si="1"/>
        <v>0.10589761873719356</v>
      </c>
      <c r="K10" s="171">
        <f t="shared" si="1"/>
        <v>0.11245378019038628</v>
      </c>
      <c r="L10" s="30"/>
      <c r="M10" s="32">
        <v>5.7789473684210524</v>
      </c>
      <c r="N10" s="30"/>
      <c r="O10" s="32">
        <v>4.7789473684210524</v>
      </c>
      <c r="P10" s="32">
        <v>4.7052631578947368</v>
      </c>
      <c r="Q10" s="32">
        <v>0.67368421052631577</v>
      </c>
      <c r="R10" s="30"/>
      <c r="S10" s="33">
        <v>0.66216216216216217</v>
      </c>
      <c r="T10" s="33">
        <v>0.17567567567567569</v>
      </c>
      <c r="U10" s="33">
        <v>0.13513513513513514</v>
      </c>
      <c r="V10" s="33">
        <v>2.7027027027027029E-2</v>
      </c>
      <c r="W10" s="33">
        <v>0</v>
      </c>
      <c r="X10" s="30"/>
      <c r="Y10" s="33">
        <v>0.58109999999999995</v>
      </c>
      <c r="Z10" s="33">
        <v>0.14860000000000001</v>
      </c>
      <c r="AA10" s="33">
        <v>0.18920000000000001</v>
      </c>
      <c r="AB10" s="33">
        <v>8.1100000000000005E-2</v>
      </c>
      <c r="AC10" s="33">
        <v>0</v>
      </c>
      <c r="AD10" s="30"/>
      <c r="AE10" s="33">
        <v>0.64859999999999995</v>
      </c>
      <c r="AF10" s="33">
        <v>0.20269999999999999</v>
      </c>
      <c r="AG10" s="33">
        <v>0.1216</v>
      </c>
      <c r="AH10" s="33">
        <v>1.35E-2</v>
      </c>
      <c r="AI10" s="33">
        <v>1.35E-2</v>
      </c>
      <c r="AJ10" s="30"/>
      <c r="AK10" s="33">
        <v>0.66216216216216217</v>
      </c>
      <c r="AL10" s="33">
        <v>0.22972972972972974</v>
      </c>
      <c r="AM10" s="33">
        <v>5.4054054054054057E-2</v>
      </c>
      <c r="AN10" s="33">
        <v>5.4054054054054057E-2</v>
      </c>
      <c r="AO10" s="33">
        <v>0</v>
      </c>
      <c r="AP10" s="30"/>
      <c r="AQ10" s="33">
        <v>0.59459459459459463</v>
      </c>
      <c r="AR10" s="33">
        <v>0.24324324324324326</v>
      </c>
      <c r="AS10" s="33">
        <v>5.4054054054054057E-2</v>
      </c>
      <c r="AT10" s="33">
        <v>9.45945945945946E-2</v>
      </c>
      <c r="AU10" s="33">
        <v>1.3513513513513514E-2</v>
      </c>
      <c r="AV10" s="30"/>
      <c r="AW10" s="33">
        <v>0.64864864864864868</v>
      </c>
      <c r="AX10" s="33">
        <v>0.28378378378378377</v>
      </c>
      <c r="AY10" s="33">
        <v>4.0540540540540543E-2</v>
      </c>
      <c r="AZ10" s="33">
        <v>2.7027027027027029E-2</v>
      </c>
      <c r="BA10" s="33">
        <v>0</v>
      </c>
      <c r="BB10" s="30"/>
      <c r="BC10" s="33">
        <v>0.72631578947368425</v>
      </c>
      <c r="BD10" s="33">
        <v>6.3157894736842107E-2</v>
      </c>
      <c r="BE10" s="33">
        <v>0</v>
      </c>
      <c r="BF10" s="33">
        <v>4.2105263157894736E-2</v>
      </c>
      <c r="BG10" s="33">
        <v>6.3157894736842107E-2</v>
      </c>
      <c r="BH10" s="33">
        <v>0</v>
      </c>
      <c r="BI10" s="33">
        <v>0.10526315789473684</v>
      </c>
      <c r="BJ10" s="30"/>
      <c r="BK10" s="33">
        <v>0.30769230769230771</v>
      </c>
      <c r="BL10" s="33">
        <v>0.15384615384615385</v>
      </c>
      <c r="BM10" s="33">
        <v>0</v>
      </c>
      <c r="BN10" s="33">
        <v>3.8461538461538464E-2</v>
      </c>
      <c r="BO10" s="33">
        <v>0.5</v>
      </c>
      <c r="BP10" s="30"/>
      <c r="BQ10" s="33">
        <v>0.11578947368421053</v>
      </c>
      <c r="BR10" s="33">
        <v>0</v>
      </c>
      <c r="BS10" s="33">
        <v>0</v>
      </c>
      <c r="BT10" s="33">
        <v>7.3684210526315783E-2</v>
      </c>
      <c r="BU10" s="33">
        <v>0.81052631578947365</v>
      </c>
      <c r="BV10" s="191"/>
    </row>
    <row r="11" spans="1:145" s="42" customFormat="1" ht="7.5" customHeight="1" x14ac:dyDescent="0.4">
      <c r="A11" s="37"/>
      <c r="B11" s="38"/>
      <c r="C11" s="159"/>
      <c r="D11" s="159"/>
      <c r="E11" s="139"/>
      <c r="F11" s="161"/>
      <c r="G11" s="161"/>
      <c r="H11" s="38"/>
      <c r="I11" s="39"/>
      <c r="J11" s="39"/>
      <c r="K11" s="39"/>
      <c r="L11" s="38"/>
      <c r="M11" s="40"/>
      <c r="N11" s="38"/>
      <c r="O11" s="40"/>
      <c r="P11" s="40"/>
      <c r="Q11" s="40"/>
      <c r="R11" s="38"/>
      <c r="S11" s="30"/>
      <c r="T11" s="30"/>
      <c r="U11" s="30"/>
      <c r="V11" s="30"/>
      <c r="W11" s="30"/>
      <c r="X11" s="38"/>
      <c r="Y11" s="30"/>
      <c r="Z11" s="30"/>
      <c r="AA11" s="30"/>
      <c r="AB11" s="30"/>
      <c r="AC11" s="30"/>
      <c r="AD11" s="38"/>
      <c r="AE11" s="30"/>
      <c r="AF11" s="30"/>
      <c r="AG11" s="30"/>
      <c r="AH11" s="30"/>
      <c r="AI11" s="30"/>
      <c r="AJ11" s="38"/>
      <c r="AK11" s="30"/>
      <c r="AL11" s="30"/>
      <c r="AM11" s="30"/>
      <c r="AN11" s="30"/>
      <c r="AO11" s="30"/>
      <c r="AP11" s="38"/>
      <c r="AQ11" s="30"/>
      <c r="AR11" s="30"/>
      <c r="AS11" s="30"/>
      <c r="AT11" s="30"/>
      <c r="AU11" s="30"/>
      <c r="AV11" s="38"/>
      <c r="AW11" s="30"/>
      <c r="AX11" s="30"/>
      <c r="AY11" s="30"/>
      <c r="AZ11" s="30"/>
      <c r="BA11" s="30"/>
      <c r="BB11" s="38"/>
      <c r="BC11" s="30"/>
      <c r="BD11" s="30"/>
      <c r="BE11" s="30"/>
      <c r="BF11" s="30"/>
      <c r="BG11" s="30"/>
      <c r="BH11" s="30"/>
      <c r="BI11" s="30"/>
      <c r="BJ11" s="38"/>
      <c r="BK11" s="30"/>
      <c r="BL11" s="30"/>
      <c r="BM11" s="30"/>
      <c r="BN11" s="30"/>
      <c r="BO11" s="30"/>
      <c r="BP11" s="38"/>
      <c r="BQ11" s="30"/>
      <c r="BR11" s="30"/>
      <c r="BS11" s="30"/>
      <c r="BT11" s="30"/>
      <c r="BU11" s="30"/>
      <c r="BV11" s="193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</row>
    <row r="12" spans="1:145" s="36" customFormat="1" ht="20.25" customHeight="1" x14ac:dyDescent="0.4">
      <c r="A12" s="29" t="s">
        <v>459</v>
      </c>
      <c r="B12" s="30"/>
      <c r="C12" s="145">
        <f>VLOOKUP($A12,Sample!$B$2:$F$29,4)</f>
        <v>0.59415092246829593</v>
      </c>
      <c r="D12" s="145">
        <f>VLOOKUP($A12,Sample!$B$2:$F$29,5)</f>
        <v>0.11942894089493672</v>
      </c>
      <c r="E12" s="138">
        <f>VLOOKUP($A12,Sample!$B$2:$F$29,2)</f>
        <v>16070</v>
      </c>
      <c r="F12" s="160">
        <f>E12*$M12</f>
        <v>71980.208333333343</v>
      </c>
      <c r="G12" s="160">
        <v>7701</v>
      </c>
      <c r="H12" s="30"/>
      <c r="I12" s="31">
        <f t="shared" ref="I12:K15" si="2">E12/SUM(E$12:E$15)</f>
        <v>0.59415092246829593</v>
      </c>
      <c r="J12" s="31">
        <f t="shared" si="2"/>
        <v>0.55823537871297779</v>
      </c>
      <c r="K12" s="31">
        <f t="shared" si="2"/>
        <v>0.49251726784343824</v>
      </c>
      <c r="L12" s="30"/>
      <c r="M12" s="32">
        <v>4.479166666666667</v>
      </c>
      <c r="N12" s="30"/>
      <c r="O12" s="32">
        <v>3.75</v>
      </c>
      <c r="P12" s="32">
        <v>4.302083333333333</v>
      </c>
      <c r="Q12" s="32">
        <v>1.0520833333333333</v>
      </c>
      <c r="R12" s="30"/>
      <c r="S12" s="33">
        <v>0.58695652173913049</v>
      </c>
      <c r="T12" s="33">
        <v>0.2391304347826087</v>
      </c>
      <c r="U12" s="33">
        <v>0.10869565217391304</v>
      </c>
      <c r="V12" s="33">
        <v>6.5217391304347824E-2</v>
      </c>
      <c r="W12" s="33">
        <v>0</v>
      </c>
      <c r="X12" s="30"/>
      <c r="Y12" s="33">
        <v>0.63039999999999996</v>
      </c>
      <c r="Z12" s="33">
        <v>0.1522</v>
      </c>
      <c r="AA12" s="33">
        <v>0.13039999999999999</v>
      </c>
      <c r="AB12" s="33">
        <v>4.3499999999999997E-2</v>
      </c>
      <c r="AC12" s="33">
        <v>4.3499999999999997E-2</v>
      </c>
      <c r="AD12" s="30"/>
      <c r="AE12" s="33">
        <v>0.86960000000000004</v>
      </c>
      <c r="AF12" s="33">
        <v>2.1700000000000001E-2</v>
      </c>
      <c r="AG12" s="33">
        <v>0.1087</v>
      </c>
      <c r="AH12" s="33">
        <v>0</v>
      </c>
      <c r="AI12" s="33">
        <v>0</v>
      </c>
      <c r="AJ12" s="30"/>
      <c r="AK12" s="33">
        <v>0.54347826086956519</v>
      </c>
      <c r="AL12" s="33">
        <v>0.43478260869565216</v>
      </c>
      <c r="AM12" s="33">
        <v>2.1739130434782608E-2</v>
      </c>
      <c r="AN12" s="33">
        <v>0</v>
      </c>
      <c r="AO12" s="33">
        <v>0</v>
      </c>
      <c r="AP12" s="30"/>
      <c r="AQ12" s="33">
        <v>0.58695652173913049</v>
      </c>
      <c r="AR12" s="33">
        <v>0.34782608695652173</v>
      </c>
      <c r="AS12" s="33">
        <v>0</v>
      </c>
      <c r="AT12" s="33">
        <v>6.5217391304347824E-2</v>
      </c>
      <c r="AU12" s="33">
        <v>0</v>
      </c>
      <c r="AV12" s="30"/>
      <c r="AW12" s="33">
        <v>0.86956521739130432</v>
      </c>
      <c r="AX12" s="33">
        <v>0.10869565217391304</v>
      </c>
      <c r="AY12" s="33">
        <v>2.1739130434782608E-2</v>
      </c>
      <c r="AZ12" s="33">
        <v>0</v>
      </c>
      <c r="BA12" s="33">
        <v>0</v>
      </c>
      <c r="BB12" s="30"/>
      <c r="BC12" s="33">
        <v>0.52083333333333337</v>
      </c>
      <c r="BD12" s="33">
        <v>0.14583333333333334</v>
      </c>
      <c r="BE12" s="33">
        <v>2.0833333333333332E-2</v>
      </c>
      <c r="BF12" s="33">
        <v>5.2083333333333336E-2</v>
      </c>
      <c r="BG12" s="33">
        <v>0.11458333333333333</v>
      </c>
      <c r="BH12" s="33">
        <v>0</v>
      </c>
      <c r="BI12" s="33">
        <v>0.14583333333333334</v>
      </c>
      <c r="BJ12" s="30"/>
      <c r="BK12" s="33">
        <v>0.63043478260869568</v>
      </c>
      <c r="BL12" s="33">
        <v>0.10869565217391304</v>
      </c>
      <c r="BM12" s="33">
        <v>0</v>
      </c>
      <c r="BN12" s="33">
        <v>0</v>
      </c>
      <c r="BO12" s="33">
        <v>0.2608695652173913</v>
      </c>
      <c r="BP12" s="30"/>
      <c r="BQ12" s="33">
        <v>0</v>
      </c>
      <c r="BR12" s="33">
        <v>0</v>
      </c>
      <c r="BS12" s="33">
        <v>2.0833333333333332E-2</v>
      </c>
      <c r="BT12" s="33">
        <v>0</v>
      </c>
      <c r="BU12" s="33">
        <v>0.97916666666666663</v>
      </c>
      <c r="BV12" s="191"/>
    </row>
    <row r="13" spans="1:145" s="36" customFormat="1" ht="20.25" customHeight="1" x14ac:dyDescent="0.4">
      <c r="A13" s="29" t="s">
        <v>460</v>
      </c>
      <c r="B13" s="30"/>
      <c r="C13" s="145">
        <f>VLOOKUP($A13,Sample!$B$2:$F$29,4)</f>
        <v>0.27322808444559471</v>
      </c>
      <c r="D13" s="145">
        <f>VLOOKUP($A13,Sample!$B$2:$F$29,5)</f>
        <v>5.4920962863321862E-2</v>
      </c>
      <c r="E13" s="138">
        <f>VLOOKUP($A13,Sample!$B$2:$F$29,2)</f>
        <v>7390</v>
      </c>
      <c r="F13" s="160">
        <f>E13*$M13</f>
        <v>38835.204081632648</v>
      </c>
      <c r="G13" s="160">
        <v>5053</v>
      </c>
      <c r="H13" s="30"/>
      <c r="I13" s="31">
        <f t="shared" si="2"/>
        <v>0.27322808444559471</v>
      </c>
      <c r="J13" s="31">
        <f t="shared" si="2"/>
        <v>0.30118258004355564</v>
      </c>
      <c r="K13" s="31">
        <f t="shared" si="2"/>
        <v>0.32316449219749299</v>
      </c>
      <c r="L13" s="30"/>
      <c r="M13" s="32">
        <v>5.2551020408163263</v>
      </c>
      <c r="N13" s="30"/>
      <c r="O13" s="32">
        <v>4.6836734693877551</v>
      </c>
      <c r="P13" s="32">
        <v>4.7346938775510203</v>
      </c>
      <c r="Q13" s="32">
        <v>1.3367346938775511</v>
      </c>
      <c r="R13" s="30"/>
      <c r="S13" s="33">
        <v>0.28358208955223879</v>
      </c>
      <c r="T13" s="33">
        <v>0.40298507462686567</v>
      </c>
      <c r="U13" s="33">
        <v>0.22388059701492538</v>
      </c>
      <c r="V13" s="33">
        <v>5.9701492537313432E-2</v>
      </c>
      <c r="W13" s="33">
        <v>2.9850746268656716E-2</v>
      </c>
      <c r="X13" s="30"/>
      <c r="Y13" s="33">
        <v>0.26869999999999999</v>
      </c>
      <c r="Z13" s="33">
        <v>0.29849999999999999</v>
      </c>
      <c r="AA13" s="33">
        <v>0.25369999999999998</v>
      </c>
      <c r="AB13" s="33">
        <v>0.1343</v>
      </c>
      <c r="AC13" s="33">
        <v>4.48E-2</v>
      </c>
      <c r="AD13" s="30"/>
      <c r="AE13" s="33">
        <v>0.44779999999999998</v>
      </c>
      <c r="AF13" s="33">
        <v>0.20899999999999999</v>
      </c>
      <c r="AG13" s="33">
        <v>0.28360000000000002</v>
      </c>
      <c r="AH13" s="33">
        <v>5.9700000000000003E-2</v>
      </c>
      <c r="AI13" s="33">
        <v>0</v>
      </c>
      <c r="AJ13" s="30"/>
      <c r="AK13" s="33">
        <v>0.29850746268656714</v>
      </c>
      <c r="AL13" s="33">
        <v>0.55223880597014929</v>
      </c>
      <c r="AM13" s="33">
        <v>0.1044776119402985</v>
      </c>
      <c r="AN13" s="33">
        <v>4.4776119402985072E-2</v>
      </c>
      <c r="AO13" s="33">
        <v>0</v>
      </c>
      <c r="AP13" s="30"/>
      <c r="AQ13" s="33">
        <v>0.28358208955223879</v>
      </c>
      <c r="AR13" s="33">
        <v>0.4925373134328358</v>
      </c>
      <c r="AS13" s="33">
        <v>5.9701492537313432E-2</v>
      </c>
      <c r="AT13" s="33">
        <v>0.14925373134328357</v>
      </c>
      <c r="AU13" s="33">
        <v>1.4925373134328358E-2</v>
      </c>
      <c r="AV13" s="30"/>
      <c r="AW13" s="33">
        <v>0.41791044776119401</v>
      </c>
      <c r="AX13" s="33">
        <v>0.52238805970149249</v>
      </c>
      <c r="AY13" s="33">
        <v>4.4776119402985072E-2</v>
      </c>
      <c r="AZ13" s="33">
        <v>1.4925373134328358E-2</v>
      </c>
      <c r="BA13" s="33">
        <v>0</v>
      </c>
      <c r="BB13" s="30"/>
      <c r="BC13" s="33">
        <v>0.38775510204081631</v>
      </c>
      <c r="BD13" s="33">
        <v>0.26530612244897961</v>
      </c>
      <c r="BE13" s="33">
        <v>8.1632653061224483E-2</v>
      </c>
      <c r="BF13" s="33">
        <v>5.1020408163265307E-2</v>
      </c>
      <c r="BG13" s="33">
        <v>0.17346938775510204</v>
      </c>
      <c r="BH13" s="33">
        <v>0</v>
      </c>
      <c r="BI13" s="33">
        <v>4.0816326530612242E-2</v>
      </c>
      <c r="BJ13" s="30"/>
      <c r="BK13" s="33">
        <v>0.73333333333333328</v>
      </c>
      <c r="BL13" s="33">
        <v>0.1</v>
      </c>
      <c r="BM13" s="33">
        <v>0.05</v>
      </c>
      <c r="BN13" s="33">
        <v>0</v>
      </c>
      <c r="BO13" s="33">
        <v>0.11666666666666667</v>
      </c>
      <c r="BP13" s="30"/>
      <c r="BQ13" s="33">
        <v>0</v>
      </c>
      <c r="BR13" s="33">
        <v>0</v>
      </c>
      <c r="BS13" s="33">
        <v>0</v>
      </c>
      <c r="BT13" s="33">
        <v>1.020408163265306E-2</v>
      </c>
      <c r="BU13" s="33">
        <v>0.98979591836734693</v>
      </c>
      <c r="BV13" s="191"/>
    </row>
    <row r="14" spans="1:145" s="36" customFormat="1" ht="20.25" customHeight="1" x14ac:dyDescent="0.4">
      <c r="A14" s="29" t="s">
        <v>461</v>
      </c>
      <c r="B14" s="30"/>
      <c r="C14" s="145">
        <f>VLOOKUP($A14,Sample!$B$2:$F$29,4)</f>
        <v>8.5776611084408622E-2</v>
      </c>
      <c r="D14" s="145">
        <f>VLOOKUP($A14,Sample!$B$2:$F$29,5)</f>
        <v>1.7241763713519178E-2</v>
      </c>
      <c r="E14" s="138">
        <f>VLOOKUP($A14,Sample!$B$2:$F$29,2)</f>
        <v>2320</v>
      </c>
      <c r="F14" s="160">
        <f>E14*$M14</f>
        <v>11450.322580645161</v>
      </c>
      <c r="G14" s="160">
        <v>1871</v>
      </c>
      <c r="H14" s="30"/>
      <c r="I14" s="31">
        <f t="shared" si="2"/>
        <v>8.5776611084408622E-2</v>
      </c>
      <c r="J14" s="31">
        <f t="shared" si="2"/>
        <v>8.8801843037069256E-2</v>
      </c>
      <c r="K14" s="31">
        <f t="shared" si="2"/>
        <v>0.11965975952929138</v>
      </c>
      <c r="L14" s="30"/>
      <c r="M14" s="32">
        <v>4.935483870967742</v>
      </c>
      <c r="N14" s="30"/>
      <c r="O14" s="32">
        <v>4</v>
      </c>
      <c r="P14" s="32">
        <v>4.870967741935484</v>
      </c>
      <c r="Q14" s="32">
        <v>1.1827956989247312</v>
      </c>
      <c r="R14" s="30"/>
      <c r="S14" s="33">
        <v>0.33333333333333331</v>
      </c>
      <c r="T14" s="33">
        <v>0.42666666666666669</v>
      </c>
      <c r="U14" s="33">
        <v>0.18666666666666668</v>
      </c>
      <c r="V14" s="33">
        <v>5.3333333333333337E-2</v>
      </c>
      <c r="W14" s="33">
        <v>0</v>
      </c>
      <c r="X14" s="30"/>
      <c r="Y14" s="33">
        <v>0.22670000000000001</v>
      </c>
      <c r="Z14" s="33">
        <v>0.37330000000000002</v>
      </c>
      <c r="AA14" s="33">
        <v>0.29330000000000001</v>
      </c>
      <c r="AB14" s="33">
        <v>0.08</v>
      </c>
      <c r="AC14" s="33">
        <v>2.6700000000000002E-2</v>
      </c>
      <c r="AD14" s="30"/>
      <c r="AE14" s="33">
        <v>0.4</v>
      </c>
      <c r="AF14" s="33">
        <v>0.4</v>
      </c>
      <c r="AG14" s="33">
        <v>0.1467</v>
      </c>
      <c r="AH14" s="33">
        <v>5.33E-2</v>
      </c>
      <c r="AI14" s="33">
        <v>0</v>
      </c>
      <c r="AJ14" s="30"/>
      <c r="AK14" s="33">
        <v>0.32</v>
      </c>
      <c r="AL14" s="33">
        <v>0.6</v>
      </c>
      <c r="AM14" s="33">
        <v>6.6666666666666666E-2</v>
      </c>
      <c r="AN14" s="33">
        <v>1.3333333333333334E-2</v>
      </c>
      <c r="AO14" s="33">
        <v>0</v>
      </c>
      <c r="AP14" s="30"/>
      <c r="AQ14" s="33">
        <v>0.22666666666666666</v>
      </c>
      <c r="AR14" s="33">
        <v>0.58666666666666667</v>
      </c>
      <c r="AS14" s="33">
        <v>0.08</v>
      </c>
      <c r="AT14" s="33">
        <v>0.10666666666666667</v>
      </c>
      <c r="AU14" s="33">
        <v>0</v>
      </c>
      <c r="AV14" s="30"/>
      <c r="AW14" s="33">
        <v>0.38666666666666666</v>
      </c>
      <c r="AX14" s="33">
        <v>0.52</v>
      </c>
      <c r="AY14" s="33">
        <v>9.3333333333333338E-2</v>
      </c>
      <c r="AZ14" s="33">
        <v>0</v>
      </c>
      <c r="BA14" s="33">
        <v>0</v>
      </c>
      <c r="BB14" s="30"/>
      <c r="BC14" s="33">
        <v>0.61290322580645162</v>
      </c>
      <c r="BD14" s="33">
        <v>0.18279569892473119</v>
      </c>
      <c r="BE14" s="33">
        <v>3.2258064516129031E-2</v>
      </c>
      <c r="BF14" s="33">
        <v>7.5268817204301078E-2</v>
      </c>
      <c r="BG14" s="33">
        <v>0</v>
      </c>
      <c r="BH14" s="33">
        <v>0</v>
      </c>
      <c r="BI14" s="33">
        <v>9.6774193548387094E-2</v>
      </c>
      <c r="BJ14" s="30"/>
      <c r="BK14" s="33">
        <v>0.3888888888888889</v>
      </c>
      <c r="BL14" s="33">
        <v>2.7777777777777776E-2</v>
      </c>
      <c r="BM14" s="33">
        <v>0</v>
      </c>
      <c r="BN14" s="33">
        <v>0</v>
      </c>
      <c r="BO14" s="33">
        <v>0.58333333333333337</v>
      </c>
      <c r="BP14" s="30"/>
      <c r="BQ14" s="33">
        <v>1.0752688172043012E-2</v>
      </c>
      <c r="BR14" s="33">
        <v>0</v>
      </c>
      <c r="BS14" s="33">
        <v>0</v>
      </c>
      <c r="BT14" s="33">
        <v>1.075268817204301E-2</v>
      </c>
      <c r="BU14" s="33">
        <v>0.97849462365591389</v>
      </c>
      <c r="BV14" s="191"/>
    </row>
    <row r="15" spans="1:145" s="36" customFormat="1" ht="20.25" customHeight="1" x14ac:dyDescent="0.4">
      <c r="A15" s="29" t="s">
        <v>462</v>
      </c>
      <c r="B15" s="30"/>
      <c r="C15" s="145">
        <f>VLOOKUP($A15,Sample!$B$2:$F$29,4)</f>
        <v>4.6844382001700741E-2</v>
      </c>
      <c r="D15" s="145">
        <f>VLOOKUP($A15,Sample!$B$2:$F$29,5)</f>
        <v>9.4160838900986202E-3</v>
      </c>
      <c r="E15" s="138">
        <f>VLOOKUP($A15,Sample!$B$2:$F$29,2)</f>
        <v>1267</v>
      </c>
      <c r="F15" s="160">
        <f>E15*$M15</f>
        <v>6676.6629213483147</v>
      </c>
      <c r="G15" s="160">
        <v>1011</v>
      </c>
      <c r="H15" s="30"/>
      <c r="I15" s="31">
        <f t="shared" si="2"/>
        <v>4.6844382001700741E-2</v>
      </c>
      <c r="J15" s="31">
        <f t="shared" si="2"/>
        <v>5.1780198206397322E-2</v>
      </c>
      <c r="K15" s="31">
        <f t="shared" si="2"/>
        <v>6.465848042977744E-2</v>
      </c>
      <c r="L15" s="30"/>
      <c r="M15" s="32">
        <v>5.2696629213483144</v>
      </c>
      <c r="N15" s="30"/>
      <c r="O15" s="32">
        <v>4.6741573033707864</v>
      </c>
      <c r="P15" s="32">
        <v>4.584269662921348</v>
      </c>
      <c r="Q15" s="32">
        <v>1.7752808988764044</v>
      </c>
      <c r="R15" s="30"/>
      <c r="S15" s="33">
        <v>0.3380281690140845</v>
      </c>
      <c r="T15" s="33">
        <v>0.40845070422535212</v>
      </c>
      <c r="U15" s="33">
        <v>0.12676056338028169</v>
      </c>
      <c r="V15" s="33">
        <v>7.0422535211267609E-2</v>
      </c>
      <c r="W15" s="33">
        <v>5.6338028169014086E-2</v>
      </c>
      <c r="X15" s="30"/>
      <c r="Y15" s="33">
        <v>0.35210000000000002</v>
      </c>
      <c r="Z15" s="33">
        <v>0.32390000000000002</v>
      </c>
      <c r="AA15" s="33">
        <v>0.15490000000000001</v>
      </c>
      <c r="AB15" s="33">
        <v>0.1268</v>
      </c>
      <c r="AC15" s="33">
        <v>4.2299999999999997E-2</v>
      </c>
      <c r="AD15" s="30"/>
      <c r="AE15" s="33">
        <v>0.47889999999999999</v>
      </c>
      <c r="AF15" s="33">
        <v>0.28170000000000001</v>
      </c>
      <c r="AG15" s="33">
        <v>0.11269999999999999</v>
      </c>
      <c r="AH15" s="33">
        <v>9.8599999999999993E-2</v>
      </c>
      <c r="AI15" s="33">
        <v>2.8199999999999999E-2</v>
      </c>
      <c r="AJ15" s="30"/>
      <c r="AK15" s="33">
        <v>0.25352112676056338</v>
      </c>
      <c r="AL15" s="33">
        <v>0.56338028169014087</v>
      </c>
      <c r="AM15" s="33">
        <v>0.12676056338028169</v>
      </c>
      <c r="AN15" s="33">
        <v>5.6338028169014086E-2</v>
      </c>
      <c r="AO15" s="33">
        <v>0</v>
      </c>
      <c r="AP15" s="30"/>
      <c r="AQ15" s="33">
        <v>0.26760563380281688</v>
      </c>
      <c r="AR15" s="33">
        <v>0.57746478873239437</v>
      </c>
      <c r="AS15" s="33">
        <v>5.6338028169014086E-2</v>
      </c>
      <c r="AT15" s="33">
        <v>7.0422535211267609E-2</v>
      </c>
      <c r="AU15" s="33">
        <v>2.8169014084507043E-2</v>
      </c>
      <c r="AV15" s="30"/>
      <c r="AW15" s="33">
        <v>0.39436619718309857</v>
      </c>
      <c r="AX15" s="33">
        <v>0.45070422535211269</v>
      </c>
      <c r="AY15" s="33">
        <v>9.8591549295774641E-2</v>
      </c>
      <c r="AZ15" s="33">
        <v>5.6338028169014086E-2</v>
      </c>
      <c r="BA15" s="33">
        <v>0</v>
      </c>
      <c r="BB15" s="30"/>
      <c r="BC15" s="33">
        <v>0.3595505617977528</v>
      </c>
      <c r="BD15" s="33">
        <v>0.34831460674157305</v>
      </c>
      <c r="BE15" s="33">
        <v>3.3707865168539325E-2</v>
      </c>
      <c r="BF15" s="33">
        <v>8.98876404494382E-2</v>
      </c>
      <c r="BG15" s="33">
        <v>2.247191011235955E-2</v>
      </c>
      <c r="BH15" s="33">
        <v>0</v>
      </c>
      <c r="BI15" s="33">
        <v>0.14606741573033707</v>
      </c>
      <c r="BJ15" s="30"/>
      <c r="BK15" s="33">
        <v>0.14035087719298245</v>
      </c>
      <c r="BL15" s="33">
        <v>0.31578947368421051</v>
      </c>
      <c r="BM15" s="33">
        <v>0.10526315789473684</v>
      </c>
      <c r="BN15" s="33">
        <v>5.2631578947368418E-2</v>
      </c>
      <c r="BO15" s="33">
        <v>0.38596491228070173</v>
      </c>
      <c r="BP15" s="30"/>
      <c r="BQ15" s="33">
        <v>0</v>
      </c>
      <c r="BR15" s="33">
        <v>0</v>
      </c>
      <c r="BS15" s="33">
        <v>0</v>
      </c>
      <c r="BT15" s="33">
        <v>2.247191011235955E-2</v>
      </c>
      <c r="BU15" s="33">
        <v>0.97752808988764039</v>
      </c>
      <c r="BV15" s="191"/>
    </row>
    <row r="16" spans="1:145" s="42" customFormat="1" ht="7.5" customHeight="1" x14ac:dyDescent="0.4">
      <c r="A16" s="37"/>
      <c r="B16" s="38"/>
      <c r="C16" s="159"/>
      <c r="D16" s="159"/>
      <c r="E16" s="139"/>
      <c r="F16" s="161"/>
      <c r="G16" s="161"/>
      <c r="H16" s="38"/>
      <c r="I16" s="39"/>
      <c r="J16" s="39"/>
      <c r="K16" s="39"/>
      <c r="L16" s="38"/>
      <c r="M16" s="40"/>
      <c r="N16" s="38"/>
      <c r="O16" s="40"/>
      <c r="P16" s="40"/>
      <c r="Q16" s="40"/>
      <c r="R16" s="38"/>
      <c r="S16" s="30"/>
      <c r="T16" s="30"/>
      <c r="U16" s="30"/>
      <c r="V16" s="30"/>
      <c r="W16" s="30"/>
      <c r="X16" s="38"/>
      <c r="Y16" s="30"/>
      <c r="Z16" s="30"/>
      <c r="AA16" s="30"/>
      <c r="AB16" s="30"/>
      <c r="AC16" s="30"/>
      <c r="AD16" s="38"/>
      <c r="AE16" s="30"/>
      <c r="AF16" s="30"/>
      <c r="AG16" s="30"/>
      <c r="AH16" s="30"/>
      <c r="AI16" s="30"/>
      <c r="AJ16" s="38"/>
      <c r="AK16" s="30"/>
      <c r="AL16" s="30"/>
      <c r="AM16" s="30"/>
      <c r="AN16" s="30"/>
      <c r="AO16" s="30"/>
      <c r="AP16" s="38"/>
      <c r="AQ16" s="30"/>
      <c r="AR16" s="30"/>
      <c r="AS16" s="30"/>
      <c r="AT16" s="30"/>
      <c r="AU16" s="30"/>
      <c r="AV16" s="38"/>
      <c r="AW16" s="30"/>
      <c r="AX16" s="30"/>
      <c r="AY16" s="30"/>
      <c r="AZ16" s="30"/>
      <c r="BA16" s="30"/>
      <c r="BB16" s="38"/>
      <c r="BC16" s="30"/>
      <c r="BD16" s="30"/>
      <c r="BE16" s="30"/>
      <c r="BF16" s="30"/>
      <c r="BG16" s="30"/>
      <c r="BH16" s="30"/>
      <c r="BI16" s="30"/>
      <c r="BJ16" s="38"/>
      <c r="BK16" s="30"/>
      <c r="BL16" s="30"/>
      <c r="BM16" s="30"/>
      <c r="BN16" s="30"/>
      <c r="BO16" s="30"/>
      <c r="BP16" s="38"/>
      <c r="BQ16" s="30"/>
      <c r="BR16" s="30"/>
      <c r="BS16" s="30"/>
      <c r="BT16" s="30"/>
      <c r="BU16" s="30"/>
      <c r="BV16" s="193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</row>
    <row r="17" spans="1:145" s="36" customFormat="1" ht="20.25" customHeight="1" x14ac:dyDescent="0.4">
      <c r="A17" s="29" t="s">
        <v>463</v>
      </c>
      <c r="B17" s="30"/>
      <c r="C17" s="145">
        <f>VLOOKUP($A17,Sample!$B$2:$F$29,4)</f>
        <v>6.8731550425166323E-3</v>
      </c>
      <c r="D17" s="145">
        <f>VLOOKUP($A17,Sample!$B$2:$F$29,5)</f>
        <v>1.1593599738400826E-3</v>
      </c>
      <c r="E17" s="138">
        <f>VLOOKUP($A17,Sample!$B$2:$F$29,2)</f>
        <v>156</v>
      </c>
      <c r="F17" s="160">
        <f t="shared" ref="F17:F24" si="3">E17*$M17</f>
        <v>782.68965517241384</v>
      </c>
      <c r="G17" s="160">
        <v>108</v>
      </c>
      <c r="H17" s="30"/>
      <c r="I17" s="31">
        <f t="shared" ref="I17:K24" si="4">E17/SUM(E$17:E$27)</f>
        <v>6.8731550425166323E-3</v>
      </c>
      <c r="J17" s="31">
        <f t="shared" si="4"/>
        <v>5.6053960743793962E-3</v>
      </c>
      <c r="K17" s="31">
        <f t="shared" si="4"/>
        <v>5.8647841433613901E-3</v>
      </c>
      <c r="L17" s="30"/>
      <c r="M17" s="32">
        <v>5.0172413793103452</v>
      </c>
      <c r="N17" s="30"/>
      <c r="O17" s="32">
        <v>4.5172413793103452</v>
      </c>
      <c r="P17" s="32">
        <v>3.7758620689655173</v>
      </c>
      <c r="Q17" s="32">
        <v>1.9827586206896552</v>
      </c>
      <c r="R17" s="30"/>
      <c r="S17" s="33">
        <v>0.47499999999999998</v>
      </c>
      <c r="T17" s="33">
        <v>0.22500000000000001</v>
      </c>
      <c r="U17" s="33">
        <v>0.17499999999999999</v>
      </c>
      <c r="V17" s="33">
        <v>0.1</v>
      </c>
      <c r="W17" s="33">
        <v>2.5000000000000001E-2</v>
      </c>
      <c r="X17" s="30"/>
      <c r="Y17" s="33">
        <v>0.4</v>
      </c>
      <c r="Z17" s="33">
        <v>0.32500000000000001</v>
      </c>
      <c r="AA17" s="33">
        <v>0.2</v>
      </c>
      <c r="AB17" s="33">
        <v>7.4999999999999997E-2</v>
      </c>
      <c r="AC17" s="33">
        <v>0</v>
      </c>
      <c r="AD17" s="30"/>
      <c r="AE17" s="33">
        <v>0.27500000000000002</v>
      </c>
      <c r="AF17" s="33">
        <v>0.42499999999999999</v>
      </c>
      <c r="AG17" s="33">
        <v>0.25</v>
      </c>
      <c r="AH17" s="33">
        <v>0.05</v>
      </c>
      <c r="AI17" s="33">
        <v>0</v>
      </c>
      <c r="AJ17" s="30"/>
      <c r="AK17" s="33">
        <v>0.5</v>
      </c>
      <c r="AL17" s="33">
        <v>0.32500000000000001</v>
      </c>
      <c r="AM17" s="33">
        <v>0.15</v>
      </c>
      <c r="AN17" s="33">
        <v>2.5000000000000001E-2</v>
      </c>
      <c r="AO17" s="33">
        <v>0</v>
      </c>
      <c r="AP17" s="30"/>
      <c r="AQ17" s="33">
        <v>0.3</v>
      </c>
      <c r="AR17" s="33">
        <v>0.57499999999999996</v>
      </c>
      <c r="AS17" s="33">
        <v>0.125</v>
      </c>
      <c r="AT17" s="33">
        <v>0</v>
      </c>
      <c r="AU17" s="33">
        <v>0</v>
      </c>
      <c r="AV17" s="30"/>
      <c r="AW17" s="33">
        <v>0.3</v>
      </c>
      <c r="AX17" s="33">
        <v>0.57499999999999996</v>
      </c>
      <c r="AY17" s="33">
        <v>0.125</v>
      </c>
      <c r="AZ17" s="33">
        <v>0</v>
      </c>
      <c r="BA17" s="33">
        <v>0</v>
      </c>
      <c r="BB17" s="30"/>
      <c r="BC17" s="33">
        <v>1.7241379310344827E-2</v>
      </c>
      <c r="BD17" s="33">
        <v>0.55172413793103448</v>
      </c>
      <c r="BE17" s="33">
        <v>0.20689655172413793</v>
      </c>
      <c r="BF17" s="33">
        <v>0</v>
      </c>
      <c r="BG17" s="33">
        <v>0</v>
      </c>
      <c r="BH17" s="33">
        <v>0</v>
      </c>
      <c r="BI17" s="33">
        <v>0.22413793103448276</v>
      </c>
      <c r="BJ17" s="30"/>
      <c r="BK17" s="33">
        <v>0.12280701754385964</v>
      </c>
      <c r="BL17" s="33">
        <v>0.19298245614035087</v>
      </c>
      <c r="BM17" s="33">
        <v>0.10526315789473684</v>
      </c>
      <c r="BN17" s="33">
        <v>0.33333333333333331</v>
      </c>
      <c r="BO17" s="33">
        <v>0.24561403508771928</v>
      </c>
      <c r="BP17" s="30"/>
      <c r="BQ17" s="33">
        <v>1.7241379310344827E-2</v>
      </c>
      <c r="BR17" s="33">
        <v>0</v>
      </c>
      <c r="BS17" s="33">
        <v>0</v>
      </c>
      <c r="BT17" s="33">
        <v>0</v>
      </c>
      <c r="BU17" s="33">
        <v>0.98275862068965514</v>
      </c>
      <c r="BV17" s="191"/>
    </row>
    <row r="18" spans="1:145" s="36" customFormat="1" ht="20.25" customHeight="1" x14ac:dyDescent="0.4">
      <c r="A18" s="29" t="s">
        <v>464</v>
      </c>
      <c r="B18" s="30"/>
      <c r="C18" s="145">
        <f>VLOOKUP($A18,Sample!$B$2:$F$29,4)</f>
        <v>2.2029343084989206E-3</v>
      </c>
      <c r="D18" s="145">
        <f>VLOOKUP($A18,Sample!$B$2:$F$29,5)</f>
        <v>3.715897352051547E-4</v>
      </c>
      <c r="E18" s="138">
        <f>VLOOKUP($A18,Sample!$B$2:$F$29,2)</f>
        <v>50</v>
      </c>
      <c r="F18" s="160">
        <f t="shared" si="3"/>
        <v>252.94117647058823</v>
      </c>
      <c r="G18" s="160">
        <v>46</v>
      </c>
      <c r="H18" s="30"/>
      <c r="I18" s="31">
        <f t="shared" si="4"/>
        <v>2.2029343084989206E-3</v>
      </c>
      <c r="J18" s="31">
        <f t="shared" si="4"/>
        <v>1.8114912702210369E-3</v>
      </c>
      <c r="K18" s="31">
        <f t="shared" si="4"/>
        <v>2.4979636166168884E-3</v>
      </c>
      <c r="L18" s="30"/>
      <c r="M18" s="32">
        <v>5.0588235294117645</v>
      </c>
      <c r="N18" s="30"/>
      <c r="O18" s="32">
        <v>4.1764705882352944</v>
      </c>
      <c r="P18" s="32">
        <v>3.5588235294117645</v>
      </c>
      <c r="Q18" s="32">
        <v>2.0294117647058822</v>
      </c>
      <c r="R18" s="30"/>
      <c r="S18" s="33">
        <v>0.25806451612903225</v>
      </c>
      <c r="T18" s="33">
        <v>0.19354838709677419</v>
      </c>
      <c r="U18" s="33">
        <v>0.35483870967741937</v>
      </c>
      <c r="V18" s="33">
        <v>0.16129032258064516</v>
      </c>
      <c r="W18" s="33">
        <v>3.2258064516129031E-2</v>
      </c>
      <c r="X18" s="30"/>
      <c r="Y18" s="33">
        <v>0.2258</v>
      </c>
      <c r="Z18" s="33">
        <v>0.2903</v>
      </c>
      <c r="AA18" s="33">
        <v>0.4194</v>
      </c>
      <c r="AB18" s="33">
        <v>3.2300000000000002E-2</v>
      </c>
      <c r="AC18" s="33">
        <v>3.2300000000000002E-2</v>
      </c>
      <c r="AD18" s="30"/>
      <c r="AE18" s="33">
        <v>0.19350000000000001</v>
      </c>
      <c r="AF18" s="33">
        <v>0.5161</v>
      </c>
      <c r="AG18" s="33">
        <v>0.1613</v>
      </c>
      <c r="AH18" s="33">
        <v>0.129</v>
      </c>
      <c r="AI18" s="33">
        <v>0</v>
      </c>
      <c r="AJ18" s="30"/>
      <c r="AK18" s="33">
        <v>0.25806451612903225</v>
      </c>
      <c r="AL18" s="33">
        <v>0.58064516129032262</v>
      </c>
      <c r="AM18" s="33">
        <v>9.6774193548387094E-2</v>
      </c>
      <c r="AN18" s="33">
        <v>6.4516129032258063E-2</v>
      </c>
      <c r="AO18" s="33">
        <v>0</v>
      </c>
      <c r="AP18" s="30"/>
      <c r="AQ18" s="33">
        <v>0.29032258064516131</v>
      </c>
      <c r="AR18" s="33">
        <v>0.5161290322580645</v>
      </c>
      <c r="AS18" s="33">
        <v>0.16129032258064516</v>
      </c>
      <c r="AT18" s="33">
        <v>3.2258064516129031E-2</v>
      </c>
      <c r="AU18" s="33">
        <v>0</v>
      </c>
      <c r="AV18" s="30"/>
      <c r="AW18" s="33">
        <v>0.29032258064516131</v>
      </c>
      <c r="AX18" s="33">
        <v>0.61290322580645162</v>
      </c>
      <c r="AY18" s="33">
        <v>6.4516129032258063E-2</v>
      </c>
      <c r="AZ18" s="33">
        <v>3.2258064516129031E-2</v>
      </c>
      <c r="BA18" s="33">
        <v>0</v>
      </c>
      <c r="BB18" s="30"/>
      <c r="BC18" s="33">
        <v>2.9411764705882353E-2</v>
      </c>
      <c r="BD18" s="33">
        <v>0.5</v>
      </c>
      <c r="BE18" s="33">
        <v>0.23529411764705882</v>
      </c>
      <c r="BF18" s="33">
        <v>0</v>
      </c>
      <c r="BG18" s="33">
        <v>0</v>
      </c>
      <c r="BH18" s="33">
        <v>0</v>
      </c>
      <c r="BI18" s="33">
        <v>0.23529411764705882</v>
      </c>
      <c r="BJ18" s="30"/>
      <c r="BK18" s="33">
        <v>3.0303030303030304E-2</v>
      </c>
      <c r="BL18" s="33">
        <v>0.30303030303030304</v>
      </c>
      <c r="BM18" s="33">
        <v>0.12121212121212122</v>
      </c>
      <c r="BN18" s="33">
        <v>0.30303030303030304</v>
      </c>
      <c r="BO18" s="33">
        <v>0.24242424242424243</v>
      </c>
      <c r="BP18" s="30"/>
      <c r="BQ18" s="33">
        <v>0</v>
      </c>
      <c r="BR18" s="33">
        <v>0</v>
      </c>
      <c r="BS18" s="33">
        <v>0</v>
      </c>
      <c r="BT18" s="33">
        <v>0</v>
      </c>
      <c r="BU18" s="33">
        <v>1</v>
      </c>
      <c r="BV18" s="191"/>
    </row>
    <row r="19" spans="1:145" s="36" customFormat="1" ht="20.25" customHeight="1" x14ac:dyDescent="0.4">
      <c r="A19" s="29" t="s">
        <v>465</v>
      </c>
      <c r="B19" s="30"/>
      <c r="C19" s="145">
        <f>VLOOKUP($A19,Sample!$B$2:$F$29,4)</f>
        <v>5.5513944574172795E-2</v>
      </c>
      <c r="D19" s="145">
        <f>VLOOKUP($A19,Sample!$B$2:$F$29,5)</f>
        <v>9.3640613271698987E-3</v>
      </c>
      <c r="E19" s="138">
        <f>VLOOKUP($A19,Sample!$B$2:$F$29,2)</f>
        <v>1260</v>
      </c>
      <c r="F19" s="160">
        <f t="shared" si="3"/>
        <v>6972</v>
      </c>
      <c r="G19" s="160">
        <v>1036</v>
      </c>
      <c r="H19" s="30"/>
      <c r="I19" s="31">
        <f t="shared" si="4"/>
        <v>5.5513944574172795E-2</v>
      </c>
      <c r="J19" s="31">
        <f t="shared" si="4"/>
        <v>4.9931439839925158E-2</v>
      </c>
      <c r="K19" s="31">
        <f t="shared" si="4"/>
        <v>5.6258484930762964E-2</v>
      </c>
      <c r="L19" s="30"/>
      <c r="M19" s="32">
        <v>5.5333333333333332</v>
      </c>
      <c r="N19" s="30"/>
      <c r="O19" s="32">
        <v>4.2555555555555555</v>
      </c>
      <c r="P19" s="32">
        <v>3.7222222222222223</v>
      </c>
      <c r="Q19" s="32">
        <v>1.8222222222222222</v>
      </c>
      <c r="R19" s="30"/>
      <c r="S19" s="33">
        <v>0.71621621621621623</v>
      </c>
      <c r="T19" s="33">
        <v>0.20270270270270271</v>
      </c>
      <c r="U19" s="33">
        <v>6.7567567567567571E-2</v>
      </c>
      <c r="V19" s="33">
        <v>1.3513513513513514E-2</v>
      </c>
      <c r="W19" s="33">
        <v>0</v>
      </c>
      <c r="X19" s="30"/>
      <c r="Y19" s="33">
        <v>0.66220000000000001</v>
      </c>
      <c r="Z19" s="33">
        <v>0.2162</v>
      </c>
      <c r="AA19" s="33">
        <v>9.4600000000000004E-2</v>
      </c>
      <c r="AB19" s="33">
        <v>2.7E-2</v>
      </c>
      <c r="AC19" s="33">
        <v>0</v>
      </c>
      <c r="AD19" s="30"/>
      <c r="AE19" s="33">
        <v>0.6351</v>
      </c>
      <c r="AF19" s="33">
        <v>0.25679999999999997</v>
      </c>
      <c r="AG19" s="33">
        <v>9.4600000000000004E-2</v>
      </c>
      <c r="AH19" s="33">
        <v>1.35E-2</v>
      </c>
      <c r="AI19" s="33">
        <v>0</v>
      </c>
      <c r="AJ19" s="30"/>
      <c r="AK19" s="33">
        <v>0.7432432432432432</v>
      </c>
      <c r="AL19" s="33">
        <v>0.22972972972972974</v>
      </c>
      <c r="AM19" s="33">
        <v>2.7027027027027029E-2</v>
      </c>
      <c r="AN19" s="33">
        <v>0</v>
      </c>
      <c r="AO19" s="33">
        <v>0</v>
      </c>
      <c r="AP19" s="30"/>
      <c r="AQ19" s="33">
        <v>0.68918918918918914</v>
      </c>
      <c r="AR19" s="33">
        <v>0.28378378378378377</v>
      </c>
      <c r="AS19" s="33">
        <v>2.7027027027027029E-2</v>
      </c>
      <c r="AT19" s="33">
        <v>0</v>
      </c>
      <c r="AU19" s="33">
        <v>0</v>
      </c>
      <c r="AV19" s="30"/>
      <c r="AW19" s="33">
        <v>0.58108108108108103</v>
      </c>
      <c r="AX19" s="33">
        <v>0.3783783783783784</v>
      </c>
      <c r="AY19" s="33">
        <v>2.7027027027027029E-2</v>
      </c>
      <c r="AZ19" s="33">
        <v>1.3513513513513514E-2</v>
      </c>
      <c r="BA19" s="33">
        <v>0</v>
      </c>
      <c r="BB19" s="30"/>
      <c r="BC19" s="33">
        <v>2.2222222222222223E-2</v>
      </c>
      <c r="BD19" s="33">
        <v>0.3</v>
      </c>
      <c r="BE19" s="33">
        <v>0.16666666666666666</v>
      </c>
      <c r="BF19" s="33">
        <v>0</v>
      </c>
      <c r="BG19" s="33">
        <v>6.6666666666666666E-2</v>
      </c>
      <c r="BH19" s="33">
        <v>2.2222222222222223E-2</v>
      </c>
      <c r="BI19" s="33">
        <v>0.42222222222222222</v>
      </c>
      <c r="BJ19" s="30"/>
      <c r="BK19" s="33">
        <v>0.13636363636363635</v>
      </c>
      <c r="BL19" s="33">
        <v>4.5454545454545456E-2</v>
      </c>
      <c r="BM19" s="33">
        <v>0</v>
      </c>
      <c r="BN19" s="33">
        <v>0.36363636363636365</v>
      </c>
      <c r="BO19" s="33">
        <v>0.45454545454545453</v>
      </c>
      <c r="BP19" s="30"/>
      <c r="BQ19" s="33">
        <v>2.2222222222222223E-2</v>
      </c>
      <c r="BR19" s="33">
        <v>0</v>
      </c>
      <c r="BS19" s="33">
        <v>0</v>
      </c>
      <c r="BT19" s="33">
        <v>0</v>
      </c>
      <c r="BU19" s="33">
        <v>0.97777777777777775</v>
      </c>
      <c r="BV19" s="191"/>
    </row>
    <row r="20" spans="1:145" s="36" customFormat="1" ht="20.25" customHeight="1" x14ac:dyDescent="0.4">
      <c r="A20" s="29" t="s">
        <v>466</v>
      </c>
      <c r="B20" s="30"/>
      <c r="C20" s="145">
        <f>VLOOKUP($A20,Sample!$B$2:$F$29,4)</f>
        <v>7.8865048244261354E-2</v>
      </c>
      <c r="D20" s="145">
        <f>VLOOKUP($A20,Sample!$B$2:$F$29,5)</f>
        <v>1.3302912520344538E-2</v>
      </c>
      <c r="E20" s="138">
        <f>VLOOKUP($A20,Sample!$B$2:$F$29,2)</f>
        <v>1790</v>
      </c>
      <c r="F20" s="160">
        <f t="shared" si="3"/>
        <v>14221.648351648351</v>
      </c>
      <c r="G20" s="160">
        <v>1593</v>
      </c>
      <c r="H20" s="30"/>
      <c r="I20" s="31">
        <f t="shared" si="4"/>
        <v>7.8865048244261354E-2</v>
      </c>
      <c r="J20" s="31">
        <f t="shared" si="4"/>
        <v>0.10185131656553363</v>
      </c>
      <c r="K20" s="31">
        <f t="shared" si="4"/>
        <v>8.6505566114580504E-2</v>
      </c>
      <c r="L20" s="30"/>
      <c r="M20" s="32">
        <v>7.9450549450549453</v>
      </c>
      <c r="N20" s="30"/>
      <c r="O20" s="32">
        <v>6.0219780219780219</v>
      </c>
      <c r="P20" s="32">
        <v>4.7362637362637363</v>
      </c>
      <c r="Q20" s="32">
        <v>2.4615384615384617</v>
      </c>
      <c r="R20" s="30"/>
      <c r="S20" s="33">
        <v>0</v>
      </c>
      <c r="T20" s="33">
        <v>0.19753086419753085</v>
      </c>
      <c r="U20" s="33">
        <v>0.30864197530864196</v>
      </c>
      <c r="V20" s="33">
        <v>0.40740740740740738</v>
      </c>
      <c r="W20" s="33">
        <v>8.6419753086419748E-2</v>
      </c>
      <c r="X20" s="30"/>
      <c r="Y20" s="33">
        <v>0</v>
      </c>
      <c r="Z20" s="33">
        <v>0.45679999999999998</v>
      </c>
      <c r="AA20" s="33">
        <v>0.2099</v>
      </c>
      <c r="AB20" s="33">
        <v>0.27160000000000001</v>
      </c>
      <c r="AC20" s="33">
        <v>6.1699999999999998E-2</v>
      </c>
      <c r="AD20" s="30"/>
      <c r="AE20" s="33">
        <v>1.23E-2</v>
      </c>
      <c r="AF20" s="33">
        <v>0.34570000000000001</v>
      </c>
      <c r="AG20" s="33">
        <v>0.22220000000000001</v>
      </c>
      <c r="AH20" s="33">
        <v>0.34570000000000001</v>
      </c>
      <c r="AI20" s="33">
        <v>7.4099999999999999E-2</v>
      </c>
      <c r="AJ20" s="30"/>
      <c r="AK20" s="33">
        <v>0</v>
      </c>
      <c r="AL20" s="33">
        <v>0.51851851851851849</v>
      </c>
      <c r="AM20" s="33">
        <v>0.23456790123456789</v>
      </c>
      <c r="AN20" s="33">
        <v>0.23456790123456789</v>
      </c>
      <c r="AO20" s="33">
        <v>1.2345679012345678E-2</v>
      </c>
      <c r="AP20" s="30"/>
      <c r="AQ20" s="33">
        <v>0</v>
      </c>
      <c r="AR20" s="33">
        <v>0.72839506172839508</v>
      </c>
      <c r="AS20" s="33">
        <v>0.1111111111111111</v>
      </c>
      <c r="AT20" s="33">
        <v>0.14814814814814814</v>
      </c>
      <c r="AU20" s="33">
        <v>1.2345679012345678E-2</v>
      </c>
      <c r="AV20" s="30"/>
      <c r="AW20" s="33">
        <v>0</v>
      </c>
      <c r="AX20" s="33">
        <v>0.70370370370370372</v>
      </c>
      <c r="AY20" s="33">
        <v>0.12345679012345678</v>
      </c>
      <c r="AZ20" s="33">
        <v>0.16049382716049382</v>
      </c>
      <c r="BA20" s="33">
        <v>1.2345679012345678E-2</v>
      </c>
      <c r="BB20" s="30"/>
      <c r="BC20" s="33">
        <v>7.6923076923076927E-2</v>
      </c>
      <c r="BD20" s="33">
        <v>0.65934065934065933</v>
      </c>
      <c r="BE20" s="33">
        <v>9.8901098901098897E-2</v>
      </c>
      <c r="BF20" s="33">
        <v>0.16483516483516483</v>
      </c>
      <c r="BG20" s="33">
        <v>0</v>
      </c>
      <c r="BH20" s="33">
        <v>0</v>
      </c>
      <c r="BI20" s="33">
        <v>0</v>
      </c>
      <c r="BJ20" s="30"/>
      <c r="BK20" s="33">
        <v>0</v>
      </c>
      <c r="BL20" s="33">
        <v>0.6428571428571429</v>
      </c>
      <c r="BM20" s="33">
        <v>0.35714285714285715</v>
      </c>
      <c r="BN20" s="33">
        <v>0</v>
      </c>
      <c r="BO20" s="33">
        <v>0</v>
      </c>
      <c r="BP20" s="30"/>
      <c r="BQ20" s="33">
        <v>3.2967032967032968E-2</v>
      </c>
      <c r="BR20" s="33">
        <v>0.13186813186813187</v>
      </c>
      <c r="BS20" s="33">
        <v>0</v>
      </c>
      <c r="BT20" s="33">
        <v>0</v>
      </c>
      <c r="BU20" s="33">
        <v>0.8351648351648352</v>
      </c>
      <c r="BV20" s="191"/>
    </row>
    <row r="21" spans="1:145" s="36" customFormat="1" ht="20.25" customHeight="1" x14ac:dyDescent="0.4">
      <c r="A21" s="29" t="s">
        <v>470</v>
      </c>
      <c r="B21" s="30"/>
      <c r="C21" s="145">
        <f>VLOOKUP($A21,Sample!$B$2:$F$29,4)</f>
        <v>0.42142133321584352</v>
      </c>
      <c r="D21" s="145">
        <f>VLOOKUP($A21,Sample!$B$2:$F$29,5)</f>
        <v>7.1085116344746097E-2</v>
      </c>
      <c r="E21" s="138">
        <f>VLOOKUP($A21,Sample!$B$2:$F$29,2)</f>
        <v>9565</v>
      </c>
      <c r="F21" s="160">
        <f t="shared" si="3"/>
        <v>55435.860215053763</v>
      </c>
      <c r="G21" s="160">
        <v>7611</v>
      </c>
      <c r="H21" s="30"/>
      <c r="I21" s="31">
        <f t="shared" si="4"/>
        <v>0.42142133321584352</v>
      </c>
      <c r="J21" s="31">
        <f t="shared" si="4"/>
        <v>0.39701553633139092</v>
      </c>
      <c r="K21" s="31">
        <f t="shared" si="4"/>
        <v>0.41330437143632909</v>
      </c>
      <c r="L21" s="30"/>
      <c r="M21" s="32">
        <v>5.795698924731183</v>
      </c>
      <c r="N21" s="30"/>
      <c r="O21" s="32">
        <v>5.688172043010753</v>
      </c>
      <c r="P21" s="32">
        <v>4.5161290322580649</v>
      </c>
      <c r="Q21" s="32">
        <v>3.4516129032258065</v>
      </c>
      <c r="R21" s="30"/>
      <c r="S21" s="33">
        <v>0.39189189189189189</v>
      </c>
      <c r="T21" s="33">
        <v>0.14864864864864866</v>
      </c>
      <c r="U21" s="33">
        <v>0.14864864864864866</v>
      </c>
      <c r="V21" s="33">
        <v>0.22972972972972974</v>
      </c>
      <c r="W21" s="33">
        <v>8.1081081081081086E-2</v>
      </c>
      <c r="X21" s="30"/>
      <c r="Y21" s="33">
        <v>0.37840000000000001</v>
      </c>
      <c r="Z21" s="33">
        <v>0.20269999999999999</v>
      </c>
      <c r="AA21" s="33">
        <v>0.20269999999999999</v>
      </c>
      <c r="AB21" s="33">
        <v>0.1216</v>
      </c>
      <c r="AC21" s="33">
        <v>9.4600000000000004E-2</v>
      </c>
      <c r="AD21" s="30"/>
      <c r="AE21" s="33">
        <v>0.43240000000000001</v>
      </c>
      <c r="AF21" s="33">
        <v>0.1351</v>
      </c>
      <c r="AG21" s="33">
        <v>0.1757</v>
      </c>
      <c r="AH21" s="33">
        <v>0.18920000000000001</v>
      </c>
      <c r="AI21" s="33">
        <v>6.7599999999999993E-2</v>
      </c>
      <c r="AJ21" s="30"/>
      <c r="AK21" s="33">
        <v>0.39189189189189189</v>
      </c>
      <c r="AL21" s="33">
        <v>0.33783783783783783</v>
      </c>
      <c r="AM21" s="33">
        <v>0.13513513513513514</v>
      </c>
      <c r="AN21" s="33">
        <v>0.12162162162162163</v>
      </c>
      <c r="AO21" s="33">
        <v>1.3513513513513514E-2</v>
      </c>
      <c r="AP21" s="30"/>
      <c r="AQ21" s="33">
        <v>0.36486486486486486</v>
      </c>
      <c r="AR21" s="33">
        <v>0.41891891891891891</v>
      </c>
      <c r="AS21" s="33">
        <v>0.13513513513513514</v>
      </c>
      <c r="AT21" s="33">
        <v>8.1081081081081086E-2</v>
      </c>
      <c r="AU21" s="33">
        <v>0</v>
      </c>
      <c r="AV21" s="30"/>
      <c r="AW21" s="33">
        <v>0.45945945945945948</v>
      </c>
      <c r="AX21" s="33">
        <v>0.3108108108108108</v>
      </c>
      <c r="AY21" s="33">
        <v>0.10810810810810811</v>
      </c>
      <c r="AZ21" s="33">
        <v>0.12162162162162163</v>
      </c>
      <c r="BA21" s="33">
        <v>0</v>
      </c>
      <c r="BB21" s="30"/>
      <c r="BC21" s="33">
        <v>3.2258064516129031E-2</v>
      </c>
      <c r="BD21" s="33">
        <v>0.45161290322580644</v>
      </c>
      <c r="BE21" s="33">
        <v>0.24731182795698925</v>
      </c>
      <c r="BF21" s="33">
        <v>1.0752688172043012E-2</v>
      </c>
      <c r="BG21" s="33">
        <v>6.4516129032258063E-2</v>
      </c>
      <c r="BH21" s="33">
        <v>1.0752688172043012E-2</v>
      </c>
      <c r="BI21" s="33">
        <v>0.18279569892473119</v>
      </c>
      <c r="BJ21" s="30"/>
      <c r="BK21" s="33">
        <v>0.14444444444444443</v>
      </c>
      <c r="BL21" s="33">
        <v>0.46666666666666667</v>
      </c>
      <c r="BM21" s="33">
        <v>0.1</v>
      </c>
      <c r="BN21" s="33">
        <v>0.16666666666666666</v>
      </c>
      <c r="BO21" s="33">
        <v>0.12222222222222222</v>
      </c>
      <c r="BP21" s="30"/>
      <c r="BQ21" s="33">
        <v>4.3010752688172046E-2</v>
      </c>
      <c r="BR21" s="33">
        <v>5.3763440860215055E-2</v>
      </c>
      <c r="BS21" s="33">
        <v>0</v>
      </c>
      <c r="BT21" s="33">
        <v>1.0752688172043012E-2</v>
      </c>
      <c r="BU21" s="33">
        <v>0.89247311827956988</v>
      </c>
      <c r="BV21" s="191"/>
    </row>
    <row r="22" spans="1:145" s="36" customFormat="1" ht="20.25" customHeight="1" x14ac:dyDescent="0.4">
      <c r="A22" s="29" t="s">
        <v>614</v>
      </c>
      <c r="B22" s="30"/>
      <c r="C22" s="145">
        <f>VLOOKUP($A22,Sample!$B$2:$F$29,4)</f>
        <v>3.828699828171124E-2</v>
      </c>
      <c r="D22" s="145">
        <f>VLOOKUP($A22,Sample!$B$2:$F$29,5)</f>
        <v>6.4582295978655889E-3</v>
      </c>
      <c r="E22" s="138">
        <f>VLOOKUP($A22,Sample!$B$2:$F$29,2)</f>
        <v>869</v>
      </c>
      <c r="F22" s="160">
        <f t="shared" si="3"/>
        <v>5483.6896551724139</v>
      </c>
      <c r="G22" s="160">
        <v>759</v>
      </c>
      <c r="H22" s="30"/>
      <c r="I22" s="31">
        <f t="shared" si="4"/>
        <v>3.828699828171124E-2</v>
      </c>
      <c r="J22" s="31">
        <f t="shared" si="4"/>
        <v>3.9272593246996744E-2</v>
      </c>
      <c r="K22" s="31">
        <f t="shared" si="4"/>
        <v>4.1216399674178658E-2</v>
      </c>
      <c r="L22" s="30"/>
      <c r="M22" s="32">
        <v>6.3103448275862073</v>
      </c>
      <c r="N22" s="30"/>
      <c r="O22" s="32">
        <v>5.0804597701149428</v>
      </c>
      <c r="P22" s="32">
        <v>3.9655172413793105</v>
      </c>
      <c r="Q22" s="32">
        <v>1.5862068965517242</v>
      </c>
      <c r="R22" s="30"/>
      <c r="S22" s="33">
        <v>0.46052631578947367</v>
      </c>
      <c r="T22" s="33">
        <v>0.18421052631578946</v>
      </c>
      <c r="U22" s="33">
        <v>0.26315789473684209</v>
      </c>
      <c r="V22" s="33">
        <v>6.5789473684210523E-2</v>
      </c>
      <c r="W22" s="33">
        <v>2.6315789473684209E-2</v>
      </c>
      <c r="X22" s="30"/>
      <c r="Y22" s="33">
        <v>0.44740000000000002</v>
      </c>
      <c r="Z22" s="33">
        <v>0.23680000000000001</v>
      </c>
      <c r="AA22" s="33">
        <v>0.25</v>
      </c>
      <c r="AB22" s="33">
        <v>3.95E-2</v>
      </c>
      <c r="AC22" s="33">
        <v>2.63E-2</v>
      </c>
      <c r="AD22" s="30"/>
      <c r="AE22" s="33">
        <v>0.53949999999999998</v>
      </c>
      <c r="AF22" s="33">
        <v>0.22370000000000001</v>
      </c>
      <c r="AG22" s="33">
        <v>0.1842</v>
      </c>
      <c r="AH22" s="33">
        <v>3.95E-2</v>
      </c>
      <c r="AI22" s="33">
        <v>1.32E-2</v>
      </c>
      <c r="AJ22" s="30"/>
      <c r="AK22" s="33">
        <v>0.43421052631578949</v>
      </c>
      <c r="AL22" s="33">
        <v>0.46052631578947367</v>
      </c>
      <c r="AM22" s="33">
        <v>6.5789473684210523E-2</v>
      </c>
      <c r="AN22" s="33">
        <v>3.9473684210526314E-2</v>
      </c>
      <c r="AO22" s="33">
        <v>0</v>
      </c>
      <c r="AP22" s="30"/>
      <c r="AQ22" s="33">
        <v>0.46052631578947367</v>
      </c>
      <c r="AR22" s="33">
        <v>0.46052631578947367</v>
      </c>
      <c r="AS22" s="33">
        <v>3.9473684210526314E-2</v>
      </c>
      <c r="AT22" s="33">
        <v>3.9473684210526314E-2</v>
      </c>
      <c r="AU22" s="33">
        <v>0</v>
      </c>
      <c r="AV22" s="30"/>
      <c r="AW22" s="33">
        <v>0.55263157894736847</v>
      </c>
      <c r="AX22" s="33">
        <v>0.36842105263157893</v>
      </c>
      <c r="AY22" s="33">
        <v>3.9473684210526314E-2</v>
      </c>
      <c r="AZ22" s="33">
        <v>3.9473684210526314E-2</v>
      </c>
      <c r="BA22" s="33">
        <v>0</v>
      </c>
      <c r="BB22" s="30"/>
      <c r="BC22" s="33">
        <v>0.34482758620689657</v>
      </c>
      <c r="BD22" s="33">
        <v>0.42528735632183906</v>
      </c>
      <c r="BE22" s="33">
        <v>1.1494252873563218E-2</v>
      </c>
      <c r="BF22" s="33">
        <v>5.7471264367816091E-2</v>
      </c>
      <c r="BG22" s="33">
        <v>0</v>
      </c>
      <c r="BH22" s="33">
        <v>0</v>
      </c>
      <c r="BI22" s="33">
        <v>0.16091954022988506</v>
      </c>
      <c r="BJ22" s="30"/>
      <c r="BK22" s="33">
        <v>1.7543859649122806E-2</v>
      </c>
      <c r="BL22" s="33">
        <v>0.38596491228070173</v>
      </c>
      <c r="BM22" s="33">
        <v>0.2807017543859649</v>
      </c>
      <c r="BN22" s="33">
        <v>0</v>
      </c>
      <c r="BO22" s="33">
        <v>0.31578947368421051</v>
      </c>
      <c r="BP22" s="30"/>
      <c r="BQ22" s="33">
        <v>1.1494252873563218E-2</v>
      </c>
      <c r="BR22" s="33">
        <v>0</v>
      </c>
      <c r="BS22" s="33">
        <v>0</v>
      </c>
      <c r="BT22" s="33">
        <v>1.1494252873563218E-2</v>
      </c>
      <c r="BU22" s="33">
        <v>0.97701149425287359</v>
      </c>
      <c r="BV22" s="191"/>
    </row>
    <row r="23" spans="1:145" s="36" customFormat="1" ht="20.25" customHeight="1" x14ac:dyDescent="0.4">
      <c r="A23" s="29" t="s">
        <v>467</v>
      </c>
      <c r="B23" s="30"/>
      <c r="C23" s="145">
        <f>VLOOKUP($A23,Sample!$B$2:$F$29,4)</f>
        <v>9.1642067233555103E-3</v>
      </c>
      <c r="D23" s="145">
        <f>VLOOKUP($A23,Sample!$B$2:$F$29,5)</f>
        <v>1.5458132984534434E-3</v>
      </c>
      <c r="E23" s="138">
        <f>VLOOKUP($A23,Sample!$B$2:$F$29,2)</f>
        <v>208</v>
      </c>
      <c r="F23" s="160">
        <f t="shared" si="3"/>
        <v>1208.2352941176471</v>
      </c>
      <c r="G23" s="160">
        <v>174</v>
      </c>
      <c r="H23" s="30"/>
      <c r="I23" s="31">
        <f t="shared" si="4"/>
        <v>9.1642067233555103E-3</v>
      </c>
      <c r="J23" s="31">
        <f t="shared" si="4"/>
        <v>8.6530303931023483E-3</v>
      </c>
      <c r="K23" s="31">
        <f t="shared" si="4"/>
        <v>9.4488188976377951E-3</v>
      </c>
      <c r="L23" s="30"/>
      <c r="M23" s="32">
        <v>5.8088235294117645</v>
      </c>
      <c r="N23" s="30"/>
      <c r="O23" s="32">
        <v>5.1029411764705879</v>
      </c>
      <c r="P23" s="32">
        <v>3.7352941176470589</v>
      </c>
      <c r="Q23" s="32">
        <v>2.25</v>
      </c>
      <c r="R23" s="30"/>
      <c r="S23" s="33">
        <v>0.2982456140350877</v>
      </c>
      <c r="T23" s="33">
        <v>0.12280701754385964</v>
      </c>
      <c r="U23" s="33">
        <v>0.15789473684210525</v>
      </c>
      <c r="V23" s="33">
        <v>0.2982456140350877</v>
      </c>
      <c r="W23" s="33">
        <v>0.12280701754385964</v>
      </c>
      <c r="X23" s="30"/>
      <c r="Y23" s="33">
        <v>0.29820000000000002</v>
      </c>
      <c r="Z23" s="33">
        <v>0.193</v>
      </c>
      <c r="AA23" s="33">
        <v>0.1754</v>
      </c>
      <c r="AB23" s="33">
        <v>0.28070000000000001</v>
      </c>
      <c r="AC23" s="33">
        <v>5.2600000000000001E-2</v>
      </c>
      <c r="AD23" s="30"/>
      <c r="AE23" s="33">
        <v>0.2281</v>
      </c>
      <c r="AF23" s="33">
        <v>0.29820000000000002</v>
      </c>
      <c r="AG23" s="33">
        <v>0.15790000000000001</v>
      </c>
      <c r="AH23" s="33">
        <v>0.26319999999999999</v>
      </c>
      <c r="AI23" s="33">
        <v>5.2600000000000001E-2</v>
      </c>
      <c r="AJ23" s="30"/>
      <c r="AK23" s="33">
        <v>0.33333333333333331</v>
      </c>
      <c r="AL23" s="33">
        <v>0.2807017543859649</v>
      </c>
      <c r="AM23" s="33">
        <v>0.19298245614035087</v>
      </c>
      <c r="AN23" s="33">
        <v>0.19298245614035087</v>
      </c>
      <c r="AO23" s="33">
        <v>0</v>
      </c>
      <c r="AP23" s="30"/>
      <c r="AQ23" s="33">
        <v>0.31578947368421051</v>
      </c>
      <c r="AR23" s="33">
        <v>0.40350877192982454</v>
      </c>
      <c r="AS23" s="33">
        <v>0.10526315789473684</v>
      </c>
      <c r="AT23" s="33">
        <v>0.17543859649122806</v>
      </c>
      <c r="AU23" s="33">
        <v>0</v>
      </c>
      <c r="AV23" s="30"/>
      <c r="AW23" s="33">
        <v>0.2982456140350877</v>
      </c>
      <c r="AX23" s="33">
        <v>0.45614035087719296</v>
      </c>
      <c r="AY23" s="33">
        <v>5.2631578947368418E-2</v>
      </c>
      <c r="AZ23" s="33">
        <v>0.17543859649122806</v>
      </c>
      <c r="BA23" s="33">
        <v>1.7543859649122806E-2</v>
      </c>
      <c r="BB23" s="30"/>
      <c r="BC23" s="33">
        <v>0</v>
      </c>
      <c r="BD23" s="33">
        <v>0.51470588235294112</v>
      </c>
      <c r="BE23" s="33">
        <v>0.16176470588235295</v>
      </c>
      <c r="BF23" s="33">
        <v>0.20588235294117646</v>
      </c>
      <c r="BG23" s="33">
        <v>0</v>
      </c>
      <c r="BH23" s="33">
        <v>4.4117647058823532E-2</v>
      </c>
      <c r="BI23" s="33">
        <v>7.3529411764705885E-2</v>
      </c>
      <c r="BJ23" s="30"/>
      <c r="BK23" s="33">
        <v>8.8235294117647065E-2</v>
      </c>
      <c r="BL23" s="33">
        <v>0.35294117647058826</v>
      </c>
      <c r="BM23" s="33">
        <v>0.33823529411764708</v>
      </c>
      <c r="BN23" s="33">
        <v>0.14705882352941177</v>
      </c>
      <c r="BO23" s="33">
        <v>7.3529411764705885E-2</v>
      </c>
      <c r="BP23" s="30"/>
      <c r="BQ23" s="33">
        <v>0</v>
      </c>
      <c r="BR23" s="33">
        <v>0</v>
      </c>
      <c r="BS23" s="33">
        <v>0</v>
      </c>
      <c r="BT23" s="33">
        <v>0</v>
      </c>
      <c r="BU23" s="33">
        <v>1</v>
      </c>
      <c r="BV23" s="191"/>
    </row>
    <row r="24" spans="1:145" s="36" customFormat="1" ht="20.25" customHeight="1" x14ac:dyDescent="0.4">
      <c r="A24" s="29" t="s">
        <v>468</v>
      </c>
      <c r="B24" s="30"/>
      <c r="C24" s="145">
        <f>VLOOKUP($A24,Sample!$B$2:$F$29,4)</f>
        <v>7.397453407939375E-2</v>
      </c>
      <c r="D24" s="145">
        <f>VLOOKUP($A24,Sample!$B$2:$F$29,5)</f>
        <v>1.2477983308189094E-2</v>
      </c>
      <c r="E24" s="138">
        <f>VLOOKUP($A24,Sample!$B$2:$F$29,2)</f>
        <v>1679</v>
      </c>
      <c r="F24" s="160">
        <f t="shared" si="3"/>
        <v>10666.588235294117</v>
      </c>
      <c r="G24" s="160">
        <v>1462</v>
      </c>
      <c r="H24" s="30"/>
      <c r="I24" s="31">
        <f t="shared" si="4"/>
        <v>7.397453407939375E-2</v>
      </c>
      <c r="J24" s="31">
        <f t="shared" si="4"/>
        <v>7.6391008142260713E-2</v>
      </c>
      <c r="K24" s="31">
        <f t="shared" si="4"/>
        <v>7.939180016291067E-2</v>
      </c>
      <c r="L24" s="30"/>
      <c r="M24" s="32">
        <v>6.3529411764705879</v>
      </c>
      <c r="N24" s="30"/>
      <c r="O24" s="32">
        <v>4.223529411764706</v>
      </c>
      <c r="P24" s="32">
        <v>4.4000000000000004</v>
      </c>
      <c r="Q24" s="32">
        <v>0.77647058823529413</v>
      </c>
      <c r="R24" s="30"/>
      <c r="S24" s="33">
        <v>0.60810810810810811</v>
      </c>
      <c r="T24" s="33">
        <v>0.12162162162162163</v>
      </c>
      <c r="U24" s="33">
        <v>0.13513513513513514</v>
      </c>
      <c r="V24" s="33">
        <v>0.12162162162162163</v>
      </c>
      <c r="W24" s="33">
        <v>1.3513513513513514E-2</v>
      </c>
      <c r="X24" s="30"/>
      <c r="Y24" s="33">
        <v>0.71619999999999995</v>
      </c>
      <c r="Z24" s="33">
        <v>8.1100000000000005E-2</v>
      </c>
      <c r="AA24" s="33">
        <v>8.1100000000000005E-2</v>
      </c>
      <c r="AB24" s="33">
        <v>8.1100000000000005E-2</v>
      </c>
      <c r="AC24" s="33">
        <v>4.0500000000000001E-2</v>
      </c>
      <c r="AD24" s="30"/>
      <c r="AE24" s="33">
        <v>0.82430000000000003</v>
      </c>
      <c r="AF24" s="33">
        <v>6.7599999999999993E-2</v>
      </c>
      <c r="AG24" s="33">
        <v>4.0500000000000001E-2</v>
      </c>
      <c r="AH24" s="33">
        <v>4.0500000000000001E-2</v>
      </c>
      <c r="AI24" s="33">
        <v>2.7E-2</v>
      </c>
      <c r="AJ24" s="30"/>
      <c r="AK24" s="33">
        <v>0.64864864864864868</v>
      </c>
      <c r="AL24" s="33">
        <v>0.1891891891891892</v>
      </c>
      <c r="AM24" s="33">
        <v>0.10810810810810811</v>
      </c>
      <c r="AN24" s="33">
        <v>5.4054054054054057E-2</v>
      </c>
      <c r="AO24" s="33">
        <v>0</v>
      </c>
      <c r="AP24" s="30"/>
      <c r="AQ24" s="33">
        <v>0.7432432432432432</v>
      </c>
      <c r="AR24" s="33">
        <v>0.21621621621621623</v>
      </c>
      <c r="AS24" s="33">
        <v>1.3513513513513514E-2</v>
      </c>
      <c r="AT24" s="33">
        <v>2.7027027027027029E-2</v>
      </c>
      <c r="AU24" s="33">
        <v>0</v>
      </c>
      <c r="AV24" s="30"/>
      <c r="AW24" s="33">
        <v>0.83783783783783783</v>
      </c>
      <c r="AX24" s="33">
        <v>0.13513513513513514</v>
      </c>
      <c r="AY24" s="33">
        <v>1.3513513513513514E-2</v>
      </c>
      <c r="AZ24" s="33">
        <v>1.3513513513513514E-2</v>
      </c>
      <c r="BA24" s="33">
        <v>0</v>
      </c>
      <c r="BB24" s="30"/>
      <c r="BC24" s="33">
        <v>0.4</v>
      </c>
      <c r="BD24" s="33">
        <v>0.11764705882352941</v>
      </c>
      <c r="BE24" s="33">
        <v>0</v>
      </c>
      <c r="BF24" s="33">
        <v>0.21176470588235294</v>
      </c>
      <c r="BG24" s="33">
        <v>1.1764705882352941E-2</v>
      </c>
      <c r="BH24" s="33">
        <v>0</v>
      </c>
      <c r="BI24" s="33">
        <v>0.25882352941176473</v>
      </c>
      <c r="BJ24" s="30"/>
      <c r="BK24" s="33">
        <v>0.15686274509803921</v>
      </c>
      <c r="BL24" s="33">
        <v>0.17647058823529413</v>
      </c>
      <c r="BM24" s="33">
        <v>1.9607843137254902E-2</v>
      </c>
      <c r="BN24" s="33">
        <v>0</v>
      </c>
      <c r="BO24" s="33">
        <v>0.6470588235294118</v>
      </c>
      <c r="BP24" s="30"/>
      <c r="BQ24" s="33">
        <v>2.3529411764705882E-2</v>
      </c>
      <c r="BR24" s="33">
        <v>0</v>
      </c>
      <c r="BS24" s="33">
        <v>0</v>
      </c>
      <c r="BT24" s="33">
        <v>0</v>
      </c>
      <c r="BU24" s="33">
        <v>0.97647058823529409</v>
      </c>
      <c r="BV24" s="191"/>
    </row>
    <row r="25" spans="1:145" s="42" customFormat="1" ht="7.5" customHeight="1" x14ac:dyDescent="0.4">
      <c r="A25" s="37"/>
      <c r="B25" s="38"/>
      <c r="C25" s="159"/>
      <c r="D25" s="159"/>
      <c r="E25" s="139"/>
      <c r="F25" s="161"/>
      <c r="G25" s="161"/>
      <c r="H25" s="38"/>
      <c r="I25" s="39"/>
      <c r="J25" s="39"/>
      <c r="K25" s="39"/>
      <c r="L25" s="38"/>
      <c r="M25" s="40"/>
      <c r="N25" s="38"/>
      <c r="O25" s="40"/>
      <c r="P25" s="40"/>
      <c r="Q25" s="40"/>
      <c r="R25" s="38"/>
      <c r="S25" s="30"/>
      <c r="T25" s="30"/>
      <c r="U25" s="30"/>
      <c r="V25" s="30"/>
      <c r="W25" s="30"/>
      <c r="X25" s="38"/>
      <c r="Y25" s="30"/>
      <c r="Z25" s="30"/>
      <c r="AA25" s="30"/>
      <c r="AB25" s="30"/>
      <c r="AC25" s="30"/>
      <c r="AD25" s="38"/>
      <c r="AE25" s="30"/>
      <c r="AF25" s="30"/>
      <c r="AG25" s="30"/>
      <c r="AH25" s="30"/>
      <c r="AI25" s="30"/>
      <c r="AJ25" s="38"/>
      <c r="AK25" s="30"/>
      <c r="AL25" s="30"/>
      <c r="AM25" s="30"/>
      <c r="AN25" s="30"/>
      <c r="AO25" s="30"/>
      <c r="AP25" s="38"/>
      <c r="AQ25" s="30"/>
      <c r="AR25" s="30"/>
      <c r="AS25" s="30"/>
      <c r="AT25" s="30"/>
      <c r="AU25" s="30"/>
      <c r="AV25" s="38"/>
      <c r="AW25" s="30"/>
      <c r="AX25" s="30"/>
      <c r="AY25" s="30"/>
      <c r="AZ25" s="30"/>
      <c r="BA25" s="30"/>
      <c r="BB25" s="38"/>
      <c r="BC25" s="30"/>
      <c r="BD25" s="30"/>
      <c r="BE25" s="30"/>
      <c r="BF25" s="30"/>
      <c r="BG25" s="30"/>
      <c r="BH25" s="30"/>
      <c r="BI25" s="30"/>
      <c r="BJ25" s="38"/>
      <c r="BK25" s="30"/>
      <c r="BL25" s="30"/>
      <c r="BM25" s="30"/>
      <c r="BN25" s="30"/>
      <c r="BO25" s="30"/>
      <c r="BP25" s="38"/>
      <c r="BQ25" s="30"/>
      <c r="BR25" s="30"/>
      <c r="BS25" s="30"/>
      <c r="BT25" s="30"/>
      <c r="BU25" s="30"/>
      <c r="BV25" s="193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</row>
    <row r="26" spans="1:145" s="36" customFormat="1" ht="20.25" customHeight="1" x14ac:dyDescent="0.4">
      <c r="A26" s="29" t="s">
        <v>127</v>
      </c>
      <c r="B26" s="30"/>
      <c r="C26" s="145">
        <f>VLOOKUP($A26,Sample!$B$2:$F$29,4)</f>
        <v>0.11314270608450457</v>
      </c>
      <c r="D26" s="145">
        <f>VLOOKUP($A26,Sample!$B$2:$F$29,5)</f>
        <v>1.9084848800136747E-2</v>
      </c>
      <c r="E26" s="138">
        <f>VLOOKUP($A26,Sample!$B$2:$F$29,2)</f>
        <v>2568</v>
      </c>
      <c r="F26" s="160">
        <f>E26*$M26</f>
        <v>16050</v>
      </c>
      <c r="G26" s="160">
        <v>1984</v>
      </c>
      <c r="H26" s="30"/>
      <c r="I26" s="31">
        <f t="shared" ref="I26:K27" si="5">E26/SUM(E$17:E$27)</f>
        <v>0.11314270608450457</v>
      </c>
      <c r="J26" s="31">
        <f t="shared" si="5"/>
        <v>0.11494544025111858</v>
      </c>
      <c r="K26" s="31">
        <f t="shared" si="5"/>
        <v>0.10773825685582405</v>
      </c>
      <c r="L26" s="30"/>
      <c r="M26" s="32">
        <v>6.25</v>
      </c>
      <c r="N26" s="30"/>
      <c r="O26" s="32">
        <v>3.8636363636363638</v>
      </c>
      <c r="P26" s="32">
        <v>4.0454545454545459</v>
      </c>
      <c r="Q26" s="32">
        <v>0.40909090909090912</v>
      </c>
      <c r="R26" s="30"/>
      <c r="S26" s="33">
        <v>0.83823529411764708</v>
      </c>
      <c r="T26" s="33">
        <v>5.8823529411764705E-2</v>
      </c>
      <c r="U26" s="33">
        <v>0.10294117647058823</v>
      </c>
      <c r="V26" s="33">
        <v>0</v>
      </c>
      <c r="W26" s="33">
        <v>0</v>
      </c>
      <c r="X26" s="30"/>
      <c r="Y26" s="33">
        <v>0.88239999999999996</v>
      </c>
      <c r="Z26" s="33">
        <v>2.9399999999999999E-2</v>
      </c>
      <c r="AA26" s="33">
        <v>7.3499999999999996E-2</v>
      </c>
      <c r="AB26" s="33">
        <v>1.47E-2</v>
      </c>
      <c r="AC26" s="33">
        <v>0</v>
      </c>
      <c r="AD26" s="30"/>
      <c r="AE26" s="33">
        <v>0.92649999999999999</v>
      </c>
      <c r="AF26" s="33">
        <v>1.47E-2</v>
      </c>
      <c r="AG26" s="33">
        <v>5.8799999999999998E-2</v>
      </c>
      <c r="AH26" s="33">
        <v>0</v>
      </c>
      <c r="AI26" s="33">
        <v>0</v>
      </c>
      <c r="AJ26" s="30"/>
      <c r="AK26" s="33">
        <v>0.86764705882352944</v>
      </c>
      <c r="AL26" s="33">
        <v>0.11764705882352941</v>
      </c>
      <c r="AM26" s="33">
        <v>1.4705882352941176E-2</v>
      </c>
      <c r="AN26" s="33">
        <v>0</v>
      </c>
      <c r="AO26" s="33">
        <v>0</v>
      </c>
      <c r="AP26" s="30"/>
      <c r="AQ26" s="33">
        <v>0.91176470588235292</v>
      </c>
      <c r="AR26" s="33">
        <v>7.3529411764705885E-2</v>
      </c>
      <c r="AS26" s="33">
        <v>1.4705882352941176E-2</v>
      </c>
      <c r="AT26" s="33">
        <v>0</v>
      </c>
      <c r="AU26" s="33">
        <v>0</v>
      </c>
      <c r="AV26" s="30"/>
      <c r="AW26" s="33">
        <v>0.94117647058823528</v>
      </c>
      <c r="AX26" s="33">
        <v>5.8823529411764705E-2</v>
      </c>
      <c r="AY26" s="33">
        <v>0</v>
      </c>
      <c r="AZ26" s="33">
        <v>0</v>
      </c>
      <c r="BA26" s="33">
        <v>0</v>
      </c>
      <c r="BB26" s="30"/>
      <c r="BC26" s="33">
        <v>0.30681818181818182</v>
      </c>
      <c r="BD26" s="33">
        <v>1.1363636363636364E-2</v>
      </c>
      <c r="BE26" s="33">
        <v>1.1363636363636364E-2</v>
      </c>
      <c r="BF26" s="33">
        <v>0.10227272727272728</v>
      </c>
      <c r="BG26" s="33">
        <v>0</v>
      </c>
      <c r="BH26" s="33">
        <v>0</v>
      </c>
      <c r="BI26" s="33">
        <v>0.56818181818181823</v>
      </c>
      <c r="BJ26" s="30"/>
      <c r="BK26" s="33">
        <v>4.9180327868852458E-2</v>
      </c>
      <c r="BL26" s="33">
        <v>3.2786885245901641E-2</v>
      </c>
      <c r="BM26" s="33">
        <v>0</v>
      </c>
      <c r="BN26" s="33">
        <v>0</v>
      </c>
      <c r="BO26" s="33">
        <v>0.91803278688524592</v>
      </c>
      <c r="BP26" s="30"/>
      <c r="BQ26" s="33">
        <v>0.15909090909090909</v>
      </c>
      <c r="BR26" s="33">
        <v>0</v>
      </c>
      <c r="BS26" s="33">
        <v>0</v>
      </c>
      <c r="BT26" s="33">
        <v>1.1363636363636364E-2</v>
      </c>
      <c r="BU26" s="33">
        <v>0.82954545454545459</v>
      </c>
      <c r="BV26" s="191"/>
    </row>
    <row r="27" spans="1:145" s="36" customFormat="1" ht="20.25" customHeight="1" x14ac:dyDescent="0.4">
      <c r="A27" s="29" t="s">
        <v>126</v>
      </c>
      <c r="B27" s="30"/>
      <c r="C27" s="145">
        <f>VLOOKUP($A27,Sample!$B$2:$F$29,4)</f>
        <v>0.20055513944574171</v>
      </c>
      <c r="D27" s="145">
        <f>VLOOKUP($A27,Sample!$B$2:$F$29,5)</f>
        <v>3.3829529493077284E-2</v>
      </c>
      <c r="E27" s="138">
        <f>VLOOKUP($A27,Sample!$B$2:$F$29,2)</f>
        <v>4552</v>
      </c>
      <c r="F27" s="160">
        <f>E27*$M27</f>
        <v>28557.810526315789</v>
      </c>
      <c r="G27" s="160">
        <v>3642</v>
      </c>
      <c r="H27" s="30"/>
      <c r="I27" s="31">
        <f t="shared" si="5"/>
        <v>0.20055513944574171</v>
      </c>
      <c r="J27" s="31">
        <f t="shared" si="5"/>
        <v>0.20452274788507147</v>
      </c>
      <c r="K27" s="31">
        <f t="shared" si="5"/>
        <v>0.19777355416779799</v>
      </c>
      <c r="L27" s="30"/>
      <c r="M27" s="32">
        <v>6.2736842105263158</v>
      </c>
      <c r="N27" s="30"/>
      <c r="O27" s="32">
        <v>3.5368421052631578</v>
      </c>
      <c r="P27" s="32">
        <v>3.4947368421052634</v>
      </c>
      <c r="Q27" s="32">
        <v>0.36842105263157893</v>
      </c>
      <c r="R27" s="30"/>
      <c r="S27" s="33">
        <v>0.86842105263157898</v>
      </c>
      <c r="T27" s="33">
        <v>1.3157894736842105E-2</v>
      </c>
      <c r="U27" s="33">
        <v>9.2105263157894732E-2</v>
      </c>
      <c r="V27" s="33">
        <v>1.3157894736842105E-2</v>
      </c>
      <c r="W27" s="33">
        <v>1.3157894736842105E-2</v>
      </c>
      <c r="X27" s="30"/>
      <c r="Y27" s="33">
        <v>0.90790000000000004</v>
      </c>
      <c r="Z27" s="33">
        <v>1.32E-2</v>
      </c>
      <c r="AA27" s="33">
        <v>5.2600000000000001E-2</v>
      </c>
      <c r="AB27" s="33">
        <v>2.63E-2</v>
      </c>
      <c r="AC27" s="33">
        <v>0</v>
      </c>
      <c r="AD27" s="30"/>
      <c r="AE27" s="33">
        <v>0.92110000000000003</v>
      </c>
      <c r="AF27" s="33">
        <v>1.32E-2</v>
      </c>
      <c r="AG27" s="33">
        <v>5.2600000000000001E-2</v>
      </c>
      <c r="AH27" s="33">
        <v>1.32E-2</v>
      </c>
      <c r="AI27" s="33">
        <v>0</v>
      </c>
      <c r="AJ27" s="30"/>
      <c r="AK27" s="33">
        <v>0.86842105263157898</v>
      </c>
      <c r="AL27" s="33">
        <v>9.2105263157894732E-2</v>
      </c>
      <c r="AM27" s="33">
        <v>2.6315789473684209E-2</v>
      </c>
      <c r="AN27" s="33">
        <v>1.3157894736842105E-2</v>
      </c>
      <c r="AO27" s="33">
        <v>0</v>
      </c>
      <c r="AP27" s="30"/>
      <c r="AQ27" s="33">
        <v>0.90789473684210531</v>
      </c>
      <c r="AR27" s="33">
        <v>5.2631578947368418E-2</v>
      </c>
      <c r="AS27" s="33">
        <v>2.6315789473684209E-2</v>
      </c>
      <c r="AT27" s="33">
        <v>1.3157894736842105E-2</v>
      </c>
      <c r="AU27" s="33">
        <v>0</v>
      </c>
      <c r="AV27" s="30"/>
      <c r="AW27" s="33">
        <v>0.92105263157894735</v>
      </c>
      <c r="AX27" s="33">
        <v>3.9473684210526314E-2</v>
      </c>
      <c r="AY27" s="33">
        <v>2.6315789473684209E-2</v>
      </c>
      <c r="AZ27" s="33">
        <v>1.3157894736842105E-2</v>
      </c>
      <c r="BA27" s="33">
        <v>0</v>
      </c>
      <c r="BB27" s="30"/>
      <c r="BC27" s="33">
        <v>0.25263157894736843</v>
      </c>
      <c r="BD27" s="33">
        <v>0</v>
      </c>
      <c r="BE27" s="33">
        <v>1.0526315789473684E-2</v>
      </c>
      <c r="BF27" s="33">
        <v>6.3157894736842107E-2</v>
      </c>
      <c r="BG27" s="33">
        <v>0</v>
      </c>
      <c r="BH27" s="33">
        <v>2.1052631578947368E-2</v>
      </c>
      <c r="BI27" s="33">
        <v>0.65263157894736845</v>
      </c>
      <c r="BJ27" s="30"/>
      <c r="BK27" s="33">
        <v>0</v>
      </c>
      <c r="BL27" s="33">
        <v>9.8591549295774641E-2</v>
      </c>
      <c r="BM27" s="33">
        <v>0</v>
      </c>
      <c r="BN27" s="33">
        <v>0</v>
      </c>
      <c r="BO27" s="33">
        <v>0.90140845070422537</v>
      </c>
      <c r="BP27" s="30"/>
      <c r="BQ27" s="33">
        <v>0.12631578947368421</v>
      </c>
      <c r="BR27" s="33">
        <v>0</v>
      </c>
      <c r="BS27" s="33">
        <v>1.0526315789473686E-2</v>
      </c>
      <c r="BT27" s="33">
        <v>3.1578947368421054E-2</v>
      </c>
      <c r="BU27" s="33">
        <v>0.83157894736842108</v>
      </c>
      <c r="BV27" s="191"/>
    </row>
    <row r="28" spans="1:145" s="42" customFormat="1" ht="7.5" customHeight="1" x14ac:dyDescent="0.4">
      <c r="A28" s="37"/>
      <c r="B28" s="38"/>
      <c r="C28" s="139"/>
      <c r="D28" s="139"/>
      <c r="E28" s="139"/>
      <c r="F28" s="161"/>
      <c r="G28" s="161"/>
      <c r="H28" s="38"/>
      <c r="I28" s="43"/>
      <c r="J28" s="43"/>
      <c r="K28" s="43"/>
      <c r="L28" s="38"/>
      <c r="N28" s="38"/>
      <c r="R28" s="38"/>
      <c r="X28" s="38"/>
      <c r="AD28" s="38"/>
      <c r="AJ28" s="38"/>
      <c r="AP28" s="38"/>
      <c r="AV28" s="38"/>
      <c r="BB28" s="38"/>
      <c r="BJ28" s="38"/>
      <c r="BP28" s="38"/>
      <c r="BV28" s="193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</row>
    <row r="29" spans="1:145" s="56" customFormat="1" ht="20.25" hidden="1" customHeight="1" x14ac:dyDescent="0.4">
      <c r="A29" s="49" t="s">
        <v>457</v>
      </c>
      <c r="B29" s="38"/>
      <c r="C29" s="140"/>
      <c r="D29" s="140"/>
      <c r="E29" s="140"/>
      <c r="F29" s="164"/>
      <c r="G29" s="164"/>
      <c r="H29" s="38"/>
      <c r="I29" s="50">
        <v>0.50366327311245807</v>
      </c>
      <c r="J29" s="50">
        <v>0.50366327311245807</v>
      </c>
      <c r="K29" s="50">
        <v>0.50366327311245807</v>
      </c>
      <c r="L29" s="38"/>
      <c r="M29" s="51">
        <v>5.8151204277492949</v>
      </c>
      <c r="N29" s="38"/>
      <c r="O29" s="51">
        <v>4.5294999226514072</v>
      </c>
      <c r="P29" s="51">
        <v>3.9249000841330925</v>
      </c>
      <c r="Q29" s="51">
        <v>0.32426311663860019</v>
      </c>
      <c r="R29" s="38"/>
      <c r="S29" s="52">
        <v>0.52820846260662924</v>
      </c>
      <c r="T29" s="52">
        <v>4.3339072348373885E-2</v>
      </c>
      <c r="U29" s="52">
        <v>5.9566765549783518E-2</v>
      </c>
      <c r="V29" s="52">
        <v>1.2644856532044257E-2</v>
      </c>
      <c r="W29" s="52">
        <v>4.1774661502254427E-3</v>
      </c>
      <c r="X29" s="38"/>
      <c r="Y29" s="52">
        <v>0.50577586759650306</v>
      </c>
      <c r="Z29" s="52">
        <v>3.8284143869350029E-2</v>
      </c>
      <c r="AA29" s="52">
        <v>5.8287250828840495E-2</v>
      </c>
      <c r="AB29" s="52">
        <v>3.3954748910560467E-2</v>
      </c>
      <c r="AC29" s="52">
        <v>1.1634611981802254E-2</v>
      </c>
      <c r="AD29" s="38"/>
      <c r="AE29" s="52">
        <v>0.50870090462869944</v>
      </c>
      <c r="AF29" s="52">
        <v>5.9401829349488233E-2</v>
      </c>
      <c r="AG29" s="52">
        <v>5.4801431381536363E-2</v>
      </c>
      <c r="AH29" s="52">
        <v>2.4465099044554899E-2</v>
      </c>
      <c r="AI29" s="52">
        <v>5.6735878277734176E-4</v>
      </c>
      <c r="AJ29" s="38"/>
      <c r="AK29" s="52">
        <v>0.80500889726701652</v>
      </c>
      <c r="AL29" s="52">
        <v>0.11932548169246572</v>
      </c>
      <c r="AM29" s="52">
        <v>5.5139467754819746E-2</v>
      </c>
      <c r="AN29" s="52">
        <v>1.9518602343869283E-2</v>
      </c>
      <c r="AO29" s="52">
        <v>1.0075509418287277E-3</v>
      </c>
      <c r="AP29" s="38"/>
      <c r="AQ29" s="52">
        <v>0.76938707842558141</v>
      </c>
      <c r="AR29" s="52">
        <v>0.13250590495258394</v>
      </c>
      <c r="AS29" s="52">
        <v>4.5576056378051448E-2</v>
      </c>
      <c r="AT29" s="52">
        <v>5.1523409301954447E-2</v>
      </c>
      <c r="AU29" s="52">
        <v>1.0075509418287277E-3</v>
      </c>
      <c r="AV29" s="38"/>
      <c r="AW29" s="52">
        <v>0.78086117772742258</v>
      </c>
      <c r="AX29" s="52">
        <v>0.17002515473606702</v>
      </c>
      <c r="AY29" s="52">
        <v>3.6074234372603216E-2</v>
      </c>
      <c r="AZ29" s="52">
        <v>1.3039433163907235E-2</v>
      </c>
      <c r="BA29" s="52">
        <v>0</v>
      </c>
      <c r="BB29" s="38"/>
      <c r="BC29" s="52">
        <v>0.64361029529870295</v>
      </c>
      <c r="BD29" s="52">
        <v>3.8703052405409354E-2</v>
      </c>
      <c r="BE29" s="52">
        <v>1.0124765860181129E-2</v>
      </c>
      <c r="BF29" s="52">
        <v>1.4222804098855709E-2</v>
      </c>
      <c r="BG29" s="52">
        <v>2.8806464740422071E-2</v>
      </c>
      <c r="BH29" s="52">
        <v>1.3350583937500323E-2</v>
      </c>
      <c r="BI29" s="52">
        <v>0.25118203365892844</v>
      </c>
      <c r="BJ29" s="38"/>
      <c r="BK29" s="52">
        <v>0.10389719644126938</v>
      </c>
      <c r="BL29" s="52">
        <v>0.15034068347527679</v>
      </c>
      <c r="BM29" s="52">
        <v>8.2478058620431671E-2</v>
      </c>
      <c r="BN29" s="52">
        <v>6.5758983293209561E-2</v>
      </c>
      <c r="BO29" s="52">
        <v>0.59752507816981248</v>
      </c>
      <c r="BP29" s="38"/>
      <c r="BQ29" s="52">
        <v>5.5474876697727632E-2</v>
      </c>
      <c r="BR29" s="52">
        <v>0</v>
      </c>
      <c r="BS29" s="52">
        <v>7.5321769437681585E-4</v>
      </c>
      <c r="BT29" s="52">
        <v>4.6647448068263139E-2</v>
      </c>
      <c r="BU29" s="52">
        <v>0.89712445753963255</v>
      </c>
      <c r="BV29" s="193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</row>
    <row r="30" spans="1:145" s="56" customFormat="1" ht="20.25" hidden="1" customHeight="1" x14ac:dyDescent="0.4">
      <c r="A30" s="49" t="s">
        <v>469</v>
      </c>
      <c r="B30" s="38"/>
      <c r="C30" s="140"/>
      <c r="D30" s="140"/>
      <c r="E30" s="140"/>
      <c r="F30" s="164"/>
      <c r="G30" s="164"/>
      <c r="H30" s="38"/>
      <c r="I30" s="50">
        <v>0.14463308421114576</v>
      </c>
      <c r="J30" s="50">
        <v>0.14463308421114576</v>
      </c>
      <c r="K30" s="50">
        <v>0.14463308421114576</v>
      </c>
      <c r="L30" s="38"/>
      <c r="M30" s="51">
        <v>6.1047298048075858</v>
      </c>
      <c r="N30" s="38"/>
      <c r="O30" s="51">
        <v>4.9060268265152613</v>
      </c>
      <c r="P30" s="51">
        <v>4.629456417100994</v>
      </c>
      <c r="Q30" s="51">
        <v>0.6198676428636436</v>
      </c>
      <c r="R30" s="38"/>
      <c r="S30" s="52">
        <v>0.43479307880709706</v>
      </c>
      <c r="T30" s="52">
        <v>7.2155487519382333E-2</v>
      </c>
      <c r="U30" s="52">
        <v>5.7135708093406901E-2</v>
      </c>
      <c r="V30" s="52">
        <v>7.1852756145881387E-3</v>
      </c>
      <c r="W30" s="52">
        <v>0</v>
      </c>
      <c r="X30" s="38"/>
      <c r="Y30" s="52">
        <v>0.41323725196333261</v>
      </c>
      <c r="Z30" s="52">
        <v>6.4970211904794212E-2</v>
      </c>
      <c r="AA30" s="52">
        <v>7.1506259322583171E-2</v>
      </c>
      <c r="AB30" s="52">
        <v>2.1555826843764416E-2</v>
      </c>
      <c r="AC30" s="52">
        <v>0</v>
      </c>
      <c r="AD30" s="38"/>
      <c r="AE30" s="52">
        <v>0.43120044099980293</v>
      </c>
      <c r="AF30" s="52">
        <v>7.9340763133970482E-2</v>
      </c>
      <c r="AG30" s="52">
        <v>5.3543070286112826E-2</v>
      </c>
      <c r="AH30" s="52">
        <v>3.5926378072940694E-3</v>
      </c>
      <c r="AI30" s="52">
        <v>3.5926378072940694E-3</v>
      </c>
      <c r="AJ30" s="38"/>
      <c r="AK30" s="52">
        <v>0.7303196544118119</v>
      </c>
      <c r="AL30" s="52">
        <v>0.17461106208436084</v>
      </c>
      <c r="AM30" s="52">
        <v>5.4844285848252891E-2</v>
      </c>
      <c r="AN30" s="52">
        <v>3.291535355923516E-2</v>
      </c>
      <c r="AO30" s="52">
        <v>7.3096440963392444E-3</v>
      </c>
      <c r="AP30" s="38"/>
      <c r="AQ30" s="52">
        <v>0.68369322939051358</v>
      </c>
      <c r="AR30" s="52">
        <v>0.18832213354642408</v>
      </c>
      <c r="AS30" s="52">
        <v>4.7534641751913645E-2</v>
      </c>
      <c r="AT30" s="52">
        <v>6.6738923849085585E-2</v>
      </c>
      <c r="AU30" s="52">
        <v>1.3711071462063223E-2</v>
      </c>
      <c r="AV30" s="38"/>
      <c r="AW30" s="52">
        <v>0.70929893885340944</v>
      </c>
      <c r="AX30" s="52">
        <v>0.22214570383627447</v>
      </c>
      <c r="AY30" s="52">
        <v>4.1133214386189665E-2</v>
      </c>
      <c r="AZ30" s="52">
        <v>2.0112498827787199E-2</v>
      </c>
      <c r="BA30" s="52">
        <v>7.3096440963392444E-3</v>
      </c>
      <c r="BB30" s="38"/>
      <c r="BC30" s="52">
        <v>0.68776232398424897</v>
      </c>
      <c r="BD30" s="52">
        <v>8.3621757650589268E-2</v>
      </c>
      <c r="BE30" s="52">
        <v>1.6111052293972212E-2</v>
      </c>
      <c r="BF30" s="52">
        <v>1.9945500002676815E-2</v>
      </c>
      <c r="BG30" s="52">
        <v>2.9918250004015226E-2</v>
      </c>
      <c r="BH30" s="52">
        <v>0</v>
      </c>
      <c r="BI30" s="52">
        <v>0.16264111606449752</v>
      </c>
      <c r="BJ30" s="38"/>
      <c r="BK30" s="52">
        <v>0.17671406958595742</v>
      </c>
      <c r="BL30" s="52">
        <v>0.28958723697455319</v>
      </c>
      <c r="BM30" s="52">
        <v>3.0958492643319152E-2</v>
      </c>
      <c r="BN30" s="52">
        <v>1.8219447117829784E-2</v>
      </c>
      <c r="BO30" s="52">
        <v>0.48452075367834041</v>
      </c>
      <c r="BP30" s="38"/>
      <c r="BQ30" s="52">
        <v>8.1701878830648264E-2</v>
      </c>
      <c r="BR30" s="52">
        <v>0</v>
      </c>
      <c r="BS30" s="52">
        <v>0</v>
      </c>
      <c r="BT30" s="52">
        <v>4.5645326533999234E-2</v>
      </c>
      <c r="BU30" s="52">
        <v>0.8726527946353525</v>
      </c>
      <c r="BV30" s="193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</row>
    <row r="31" spans="1:145" s="56" customFormat="1" ht="20.25" hidden="1" customHeight="1" x14ac:dyDescent="0.4">
      <c r="A31" s="49" t="s">
        <v>459</v>
      </c>
      <c r="B31" s="38"/>
      <c r="C31" s="140"/>
      <c r="D31" s="140"/>
      <c r="E31" s="140"/>
      <c r="F31" s="164"/>
      <c r="G31" s="164"/>
      <c r="H31" s="38"/>
      <c r="I31" s="50">
        <v>0.18075089742835285</v>
      </c>
      <c r="J31" s="50">
        <v>0.18075089742835285</v>
      </c>
      <c r="K31" s="50">
        <v>0.18075089742835285</v>
      </c>
      <c r="L31" s="38"/>
      <c r="M31" s="51">
        <v>4.8265291601136102</v>
      </c>
      <c r="N31" s="38"/>
      <c r="O31" s="51">
        <v>4.1339677423792036</v>
      </c>
      <c r="P31" s="51">
        <v>4.5160095005802443</v>
      </c>
      <c r="Q31" s="51">
        <v>1.2115284851169306</v>
      </c>
      <c r="R31" s="38"/>
      <c r="S31" s="52">
        <v>0.23349564338539086</v>
      </c>
      <c r="T31" s="52">
        <v>0.1571951592314077</v>
      </c>
      <c r="U31" s="52">
        <v>7.1981356605970492E-2</v>
      </c>
      <c r="V31" s="52">
        <v>3.1734165493676393E-2</v>
      </c>
      <c r="W31" s="52">
        <v>6.4438021066126443E-3</v>
      </c>
      <c r="X31" s="38"/>
      <c r="Y31" s="52">
        <v>0.23921095917681878</v>
      </c>
      <c r="Z31" s="52">
        <v>0.11374077991680072</v>
      </c>
      <c r="AA31" s="52">
        <v>8.8708448604416096E-2</v>
      </c>
      <c r="AB31" s="52">
        <v>3.8257639072276396E-2</v>
      </c>
      <c r="AC31" s="52">
        <v>2.0932300052746093E-2</v>
      </c>
      <c r="AD31" s="38"/>
      <c r="AE31" s="52">
        <v>0.34250929522632095</v>
      </c>
      <c r="AF31" s="52">
        <v>6.6390179383015446E-2</v>
      </c>
      <c r="AG31" s="52">
        <v>7.5356688846133515E-2</v>
      </c>
      <c r="AH31" s="52">
        <v>1.4961841523396536E-2</v>
      </c>
      <c r="AI31" s="52">
        <v>1.6321218441915509E-3</v>
      </c>
      <c r="AJ31" s="38"/>
      <c r="AK31" s="52">
        <v>0.42202884113889783</v>
      </c>
      <c r="AL31" s="52">
        <v>0.49831720698039311</v>
      </c>
      <c r="AM31" s="52">
        <v>6.0100961250384166E-2</v>
      </c>
      <c r="AN31" s="52">
        <v>1.9552990630324816E-2</v>
      </c>
      <c r="AO31" s="52">
        <v>0</v>
      </c>
      <c r="AP31" s="38"/>
      <c r="AQ31" s="52">
        <v>0.4309736414556154</v>
      </c>
      <c r="AR31" s="52">
        <v>0.43575396878221329</v>
      </c>
      <c r="AS31" s="52">
        <v>3.1123009654526614E-2</v>
      </c>
      <c r="AT31" s="52">
        <v>9.5325402036961479E-2</v>
      </c>
      <c r="AU31" s="52">
        <v>6.8239780706831924E-3</v>
      </c>
      <c r="AV31" s="38"/>
      <c r="AW31" s="52">
        <v>0.64304420285761021</v>
      </c>
      <c r="AX31" s="52">
        <v>0.30515351897429122</v>
      </c>
      <c r="AY31" s="52">
        <v>4.2643110381879887E-2</v>
      </c>
      <c r="AZ31" s="52">
        <v>9.159167786218796E-3</v>
      </c>
      <c r="BA31" s="52">
        <v>0</v>
      </c>
      <c r="BB31" s="38"/>
      <c r="BC31" s="52">
        <v>0.47721951616277986</v>
      </c>
      <c r="BD31" s="52">
        <v>0.20247626185729389</v>
      </c>
      <c r="BE31" s="52">
        <v>4.1399463177242121E-2</v>
      </c>
      <c r="BF31" s="52">
        <v>5.7360334370771426E-2</v>
      </c>
      <c r="BG31" s="52">
        <v>0.11248641297991264</v>
      </c>
      <c r="BH31" s="52">
        <v>0</v>
      </c>
      <c r="BI31" s="52">
        <v>0.10905801145200003</v>
      </c>
      <c r="BJ31" s="38"/>
      <c r="BK31" s="52">
        <v>0.59509718664233424</v>
      </c>
      <c r="BL31" s="52">
        <v>0.11465339239356735</v>
      </c>
      <c r="BM31" s="52">
        <v>2.3763676242535364E-2</v>
      </c>
      <c r="BN31" s="52">
        <v>4.363117626395469E-3</v>
      </c>
      <c r="BO31" s="52">
        <v>0.26212262709516748</v>
      </c>
      <c r="BP31" s="38"/>
      <c r="BQ31" s="52">
        <v>1.142133978879711E-3</v>
      </c>
      <c r="BR31" s="52">
        <v>0</v>
      </c>
      <c r="BS31" s="52">
        <v>1.0627780943078842E-2</v>
      </c>
      <c r="BT31" s="52">
        <v>6.073903642081018E-3</v>
      </c>
      <c r="BU31" s="52">
        <v>0.98215618143596028</v>
      </c>
      <c r="BV31" s="193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</row>
    <row r="32" spans="1:145" s="56" customFormat="1" ht="20.25" hidden="1" customHeight="1" x14ac:dyDescent="0.4">
      <c r="A32" s="49" t="s">
        <v>470</v>
      </c>
      <c r="B32" s="38"/>
      <c r="C32" s="140"/>
      <c r="D32" s="140"/>
      <c r="E32" s="140"/>
      <c r="F32" s="164"/>
      <c r="G32" s="164"/>
      <c r="H32" s="38"/>
      <c r="I32" s="50">
        <v>0.11795298063908669</v>
      </c>
      <c r="J32" s="50">
        <v>0.11795298063908669</v>
      </c>
      <c r="K32" s="50">
        <v>0.11795298063908669</v>
      </c>
      <c r="L32" s="38"/>
      <c r="M32" s="51">
        <v>6.1047020923049002</v>
      </c>
      <c r="N32" s="38"/>
      <c r="O32" s="51">
        <v>5.3892544900260342</v>
      </c>
      <c r="P32" s="51">
        <v>4.4022330851982172</v>
      </c>
      <c r="Q32" s="51">
        <v>2.7661288271197355</v>
      </c>
      <c r="R32" s="38"/>
      <c r="S32" s="52">
        <v>0.29363004631132211</v>
      </c>
      <c r="T32" s="52">
        <v>0.11919114782393234</v>
      </c>
      <c r="U32" s="52">
        <v>0.12584424769446392</v>
      </c>
      <c r="V32" s="52">
        <v>0.16088905492200217</v>
      </c>
      <c r="W32" s="52">
        <v>4.9181929404051729E-2</v>
      </c>
      <c r="X32" s="38"/>
      <c r="Y32" s="52">
        <v>0.29031350219535107</v>
      </c>
      <c r="Z32" s="52">
        <v>0.17035019636831111</v>
      </c>
      <c r="AA32" s="52">
        <v>0.13981537670612912</v>
      </c>
      <c r="AB32" s="52">
        <v>9.4346270248991532E-2</v>
      </c>
      <c r="AC32" s="52">
        <v>5.3911080636989461E-2</v>
      </c>
      <c r="AD32" s="38"/>
      <c r="AE32" s="52">
        <v>0.32336436757398451</v>
      </c>
      <c r="AF32" s="52">
        <v>0.13365270106367672</v>
      </c>
      <c r="AG32" s="52">
        <v>0.12191659479528119</v>
      </c>
      <c r="AH32" s="52">
        <v>0.12880299401877932</v>
      </c>
      <c r="AI32" s="52">
        <v>4.0999768704050553E-2</v>
      </c>
      <c r="AJ32" s="38"/>
      <c r="AK32" s="52">
        <v>0.39944124053568963</v>
      </c>
      <c r="AL32" s="52">
        <v>0.34495598760456292</v>
      </c>
      <c r="AM32" s="52">
        <v>0.13258508281123463</v>
      </c>
      <c r="AN32" s="52">
        <v>0.11343799189995586</v>
      </c>
      <c r="AO32" s="52">
        <v>9.5796971485569357E-3</v>
      </c>
      <c r="AP32" s="38"/>
      <c r="AQ32" s="52">
        <v>0.38780503350178769</v>
      </c>
      <c r="AR32" s="52">
        <v>0.43035581856020361</v>
      </c>
      <c r="AS32" s="52">
        <v>0.10535328714946149</v>
      </c>
      <c r="AT32" s="52">
        <v>7.4990674717953162E-2</v>
      </c>
      <c r="AU32" s="52">
        <v>1.4951860705940323E-3</v>
      </c>
      <c r="AV32" s="38"/>
      <c r="AW32" s="52">
        <v>0.45062129617280894</v>
      </c>
      <c r="AX32" s="52">
        <v>0.35849681784787402</v>
      </c>
      <c r="AY32" s="52">
        <v>8.8646123077758654E-2</v>
      </c>
      <c r="AZ32" s="52">
        <v>0.10043094712839501</v>
      </c>
      <c r="BA32" s="52">
        <v>1.804815773163521E-3</v>
      </c>
      <c r="BB32" s="38"/>
      <c r="BC32" s="52">
        <v>9.1911383910142364E-2</v>
      </c>
      <c r="BD32" s="52">
        <v>0.43222976600857288</v>
      </c>
      <c r="BE32" s="52">
        <v>0.18179584783342195</v>
      </c>
      <c r="BF32" s="52">
        <v>5.4937020696309721E-2</v>
      </c>
      <c r="BG32" s="52">
        <v>4.5043213700580259E-2</v>
      </c>
      <c r="BH32" s="52">
        <v>8.9618022088383126E-3</v>
      </c>
      <c r="BI32" s="52">
        <v>0.18512096564213448</v>
      </c>
      <c r="BJ32" s="38"/>
      <c r="BK32" s="52">
        <v>0.11752352269018115</v>
      </c>
      <c r="BL32" s="52">
        <v>0.41337816234357372</v>
      </c>
      <c r="BM32" s="52">
        <v>0.13028162698173443</v>
      </c>
      <c r="BN32" s="52">
        <v>0.13845826336884498</v>
      </c>
      <c r="BO32" s="52">
        <v>0.20035842461566569</v>
      </c>
      <c r="BP32" s="38"/>
      <c r="BQ32" s="52">
        <v>3.475318574541731E-2</v>
      </c>
      <c r="BR32" s="52">
        <v>4.8134742766445596E-2</v>
      </c>
      <c r="BS32" s="52">
        <v>0</v>
      </c>
      <c r="BT32" s="52">
        <v>7.1116679205284047E-3</v>
      </c>
      <c r="BU32" s="52">
        <v>0.9100004035676087</v>
      </c>
      <c r="BV32" s="193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</row>
    <row r="33" spans="1:145" s="56" customFormat="1" ht="20.25" hidden="1" customHeight="1" x14ac:dyDescent="0.4">
      <c r="A33" s="49" t="s">
        <v>471</v>
      </c>
      <c r="B33" s="38"/>
      <c r="C33" s="140"/>
      <c r="D33" s="140"/>
      <c r="E33" s="140"/>
      <c r="F33" s="164"/>
      <c r="G33" s="164"/>
      <c r="H33" s="38"/>
      <c r="I33" s="50">
        <v>5.2999764608956626E-2</v>
      </c>
      <c r="J33" s="50">
        <v>5.2999764608956626E-2</v>
      </c>
      <c r="K33" s="50">
        <v>5.2999764608956626E-2</v>
      </c>
      <c r="L33" s="38"/>
      <c r="M33" s="51">
        <v>6.2652427042623913</v>
      </c>
      <c r="N33" s="38"/>
      <c r="O33" s="51">
        <v>3.6533178381573137</v>
      </c>
      <c r="P33" s="51">
        <v>3.6910231796765274</v>
      </c>
      <c r="Q33" s="51">
        <v>0.38291656843831867</v>
      </c>
      <c r="R33" s="38"/>
      <c r="S33" s="52">
        <v>0.54994075272480591</v>
      </c>
      <c r="T33" s="52">
        <v>1.9022354367889623E-2</v>
      </c>
      <c r="U33" s="52">
        <v>6.1580503055062644E-2</v>
      </c>
      <c r="V33" s="52">
        <v>5.3888348402391997E-3</v>
      </c>
      <c r="W33" s="52">
        <v>5.3888348402391997E-3</v>
      </c>
      <c r="X33" s="38"/>
      <c r="Y33" s="52">
        <v>0.57633239689126126</v>
      </c>
      <c r="Z33" s="52">
        <v>1.2205594604064412E-2</v>
      </c>
      <c r="AA33" s="52">
        <v>3.8597238770519834E-2</v>
      </c>
      <c r="AB33" s="52">
        <v>1.4186049562391004E-2</v>
      </c>
      <c r="AC33" s="52">
        <v>0</v>
      </c>
      <c r="AD33" s="38"/>
      <c r="AE33" s="52">
        <v>0.59194637137723827</v>
      </c>
      <c r="AF33" s="52">
        <v>8.7972147221518047E-3</v>
      </c>
      <c r="AG33" s="52">
        <v>3.5188858888607219E-2</v>
      </c>
      <c r="AH33" s="52">
        <v>5.3888348402391997E-3</v>
      </c>
      <c r="AI33" s="52">
        <v>0</v>
      </c>
      <c r="AJ33" s="38"/>
      <c r="AK33" s="52">
        <v>0.86814518641380367</v>
      </c>
      <c r="AL33" s="52">
        <v>0.10120884834448042</v>
      </c>
      <c r="AM33" s="52">
        <v>2.2177796207054352E-2</v>
      </c>
      <c r="AN33" s="52">
        <v>8.4681690346616011E-3</v>
      </c>
      <c r="AO33" s="52">
        <v>0</v>
      </c>
      <c r="AP33" s="38"/>
      <c r="AQ33" s="52">
        <v>0.90927406793098187</v>
      </c>
      <c r="AR33" s="52">
        <v>6.0079966827302156E-2</v>
      </c>
      <c r="AS33" s="52">
        <v>2.2177796207054352E-2</v>
      </c>
      <c r="AT33" s="52">
        <v>8.4681690346616011E-3</v>
      </c>
      <c r="AU33" s="52">
        <v>0</v>
      </c>
      <c r="AV33" s="38"/>
      <c r="AW33" s="52">
        <v>0.92822515324110588</v>
      </c>
      <c r="AX33" s="52">
        <v>4.6370339654909408E-2</v>
      </c>
      <c r="AY33" s="52">
        <v>1.6936338069323202E-2</v>
      </c>
      <c r="AZ33" s="52">
        <v>8.4681690346616011E-3</v>
      </c>
      <c r="BA33" s="52">
        <v>0</v>
      </c>
      <c r="BB33" s="38"/>
      <c r="BC33" s="52">
        <v>0.27194472206634812</v>
      </c>
      <c r="BD33" s="52">
        <v>4.0502176518831621E-3</v>
      </c>
      <c r="BE33" s="52">
        <v>1.0824752879612444E-2</v>
      </c>
      <c r="BF33" s="52">
        <v>7.709917023332416E-2</v>
      </c>
      <c r="BG33" s="52">
        <v>0</v>
      </c>
      <c r="BH33" s="52">
        <v>1.3549070455458563E-2</v>
      </c>
      <c r="BI33" s="52">
        <v>0.62253206671337358</v>
      </c>
      <c r="BJ33" s="38"/>
      <c r="BK33" s="52">
        <v>1.7528810821264833E-2</v>
      </c>
      <c r="BL33" s="52">
        <v>7.513750664760338E-2</v>
      </c>
      <c r="BM33" s="52">
        <v>0</v>
      </c>
      <c r="BN33" s="52">
        <v>0</v>
      </c>
      <c r="BO33" s="52">
        <v>0.90733368253113178</v>
      </c>
      <c r="BP33" s="38"/>
      <c r="BQ33" s="52">
        <v>0.13799746985911565</v>
      </c>
      <c r="BR33" s="52">
        <v>0</v>
      </c>
      <c r="BS33" s="52">
        <v>6.7745352277292824E-3</v>
      </c>
      <c r="BT33" s="52">
        <v>2.4373823335071008E-2</v>
      </c>
      <c r="BU33" s="52">
        <v>0.83085417157808417</v>
      </c>
      <c r="BV33" s="193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</row>
    <row r="34" spans="1:145" s="57" customFormat="1" ht="7.5" hidden="1" customHeight="1" x14ac:dyDescent="0.4">
      <c r="A34" s="17"/>
      <c r="C34" s="137"/>
      <c r="D34" s="137"/>
      <c r="E34" s="137"/>
      <c r="F34" s="165"/>
      <c r="G34" s="165"/>
      <c r="I34" s="58"/>
      <c r="J34" s="58"/>
      <c r="K34" s="58"/>
      <c r="BV34" s="196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</row>
    <row r="35" spans="1:145" s="64" customFormat="1" ht="20.25" customHeight="1" x14ac:dyDescent="0.4">
      <c r="A35" s="59" t="s">
        <v>480</v>
      </c>
      <c r="B35" s="38"/>
      <c r="C35" s="141"/>
      <c r="D35" s="141"/>
      <c r="E35" s="141">
        <f>SUM(E4:E10)</f>
        <v>84813</v>
      </c>
      <c r="F35" s="163">
        <f>SUM(F4:F10)</f>
        <v>500744.22527130082</v>
      </c>
      <c r="G35" s="163">
        <f>SUM(G4:G10)</f>
        <v>63555</v>
      </c>
      <c r="H35" s="38"/>
      <c r="I35" s="60">
        <f t="shared" ref="I35:K37" si="6">E35/E$39</f>
        <v>0.63031280423909575</v>
      </c>
      <c r="J35" s="60">
        <f t="shared" si="6"/>
        <v>0.65089360849584466</v>
      </c>
      <c r="K35" s="60">
        <f t="shared" si="6"/>
        <v>0.65113824969776446</v>
      </c>
      <c r="L35" s="38"/>
      <c r="M35" s="61">
        <f>SUM(M4*$C4,M5*$C5,M6*$C6,M7*$C7,M9*$C9,M10*$C10)</f>
        <v>5.904097547207396</v>
      </c>
      <c r="N35" s="38"/>
      <c r="O35" s="61">
        <f>SUM(O4*$I4,O5*$I5,O6*$I6,O7*$I7,O9*$I9,O10*$I10)</f>
        <v>4.5787934853764254</v>
      </c>
      <c r="P35" s="61">
        <f>SUM(P4*$I4,P5*$I5,P6*$I6,P7*$I7,P9*$I9,P10*$I10)</f>
        <v>4.0554298260625474</v>
      </c>
      <c r="Q35" s="61">
        <f>SUM(Q4*$I4,Q5*$I5,Q6*$I6,Q7*$I7,Q9*$I9,Q10*$I10)</f>
        <v>0.39553448905074406</v>
      </c>
      <c r="R35" s="38"/>
      <c r="S35" s="62">
        <f>SUM(S4*$K4,S5*$K5,S6*$K6,S7*$K7,S9*$K9,S10*$K10)</f>
        <v>0.79645758051725046</v>
      </c>
      <c r="T35" s="62">
        <f>SUM(T4*$K4,T5*$K5,T6*$K6,T7*$K7,T9*$K9,T10*$K10)</f>
        <v>8.8580639036990622E-2</v>
      </c>
      <c r="U35" s="62">
        <f>SUM(U4*$K4,U5*$K5,U6*$K6,U7*$K7,U9*$K9,U10*$K10)</f>
        <v>9.13812158194168E-2</v>
      </c>
      <c r="V35" s="62">
        <f>SUM(V4*$K4,V5*$K5,V6*$K6,V7*$K7,V9*$K9,V10*$K10)</f>
        <v>1.9304471112257051E-2</v>
      </c>
      <c r="W35" s="62">
        <f>SUM(W4*$K4,W5*$K5,W6*$K6,W7*$K7,W9*$K9,W10*$K10)</f>
        <v>4.2760935140849846E-3</v>
      </c>
      <c r="X35" s="38"/>
      <c r="Y35" s="62">
        <f>SUM(Y4*$K4,Y5*$K5,Y6*$K6,Y7*$K7,Y9*$K9,Y10*$K10)</f>
        <v>0.75785610573519002</v>
      </c>
      <c r="Z35" s="62">
        <f>SUM(Z4*$K4,Z5*$K5,Z6*$K6,Z7*$K7,Z9*$K9,Z10*$K10)</f>
        <v>8.1427115097159941E-2</v>
      </c>
      <c r="AA35" s="62">
        <f>SUM(AA4*$K4,AA5*$K5,AA6*$K6,AA7*$K7,AA9*$K9,AA10*$K10)</f>
        <v>9.7433237353473381E-2</v>
      </c>
      <c r="AB35" s="62">
        <f>SUM(AB4*$K4,AB5*$K5,AB6*$K6,AB7*$K7,AB9*$K9,AB10*$K10)</f>
        <v>4.9206400755251352E-2</v>
      </c>
      <c r="AC35" s="62">
        <f>SUM(AC4*$K4,AC5*$K5,AC6*$K6,AC7*$K7,AC9*$K9,AC10*$K10)</f>
        <v>1.405440484619621E-2</v>
      </c>
      <c r="AD35" s="38"/>
      <c r="AE35" s="62">
        <f>SUM(AE4*$K4,AE5*$K5,AE6*$K6,AE7*$K7,AE9*$K9,AE10*$K10)</f>
        <v>0.77771717724805278</v>
      </c>
      <c r="AF35" s="62">
        <f>SUM(AF4*$K4,AF5*$K5,AF6*$K6,AF7*$K7,AF9*$K9,AF10*$K10)</f>
        <v>0.10599869719140902</v>
      </c>
      <c r="AG35" s="62">
        <f>SUM(AG4*$K4,AG5*$K5,AG6*$K6,AG7*$K7,AG9*$K9,AG10*$K10)</f>
        <v>8.2517545433089451E-2</v>
      </c>
      <c r="AH35" s="62">
        <f>SUM(AH4*$K4,AH5*$K5,AH6*$K6,AH7*$K7,AH9*$K9,AH10*$K10)</f>
        <v>3.1407741326410193E-2</v>
      </c>
      <c r="AI35" s="62">
        <f>SUM(AI4*$K4,AI5*$K5,AI6*$K6,AI7*$K7,AI9*$K9,AI10*$K10)</f>
        <v>2.3399968531193456E-3</v>
      </c>
      <c r="AJ35" s="38"/>
      <c r="AK35" s="62">
        <f t="shared" ref="AK35:AO35" si="7">SUM(AK4*$I4,AK5*$I5,AK6*$I6,AK7*$I7,AK9*$I9,AK10*$I10)</f>
        <v>0.7860460804442706</v>
      </c>
      <c r="AL35" s="62">
        <f t="shared" si="7"/>
        <v>0.13472276144864298</v>
      </c>
      <c r="AM35" s="62">
        <f t="shared" si="7"/>
        <v>5.5115142158615238E-2</v>
      </c>
      <c r="AN35" s="62">
        <f t="shared" si="7"/>
        <v>2.2216896879814447E-2</v>
      </c>
      <c r="AO35" s="62">
        <f t="shared" si="7"/>
        <v>1.8991190686567575E-3</v>
      </c>
      <c r="AP35" s="38"/>
      <c r="AQ35" s="62">
        <f t="shared" ref="AQ35:AU35" si="8">SUM(AQ4*$I4,AQ5*$I5,AQ6*$I6,AQ7*$I7,AQ9*$I9,AQ10*$I10)</f>
        <v>0.74746089183854192</v>
      </c>
      <c r="AR35" s="62">
        <f t="shared" si="8"/>
        <v>0.15173945037092471</v>
      </c>
      <c r="AS35" s="62">
        <f t="shared" si="8"/>
        <v>4.6163078032426696E-2</v>
      </c>
      <c r="AT35" s="62">
        <f t="shared" si="8"/>
        <v>5.1275420671999673E-2</v>
      </c>
      <c r="AU35" s="62">
        <f t="shared" si="8"/>
        <v>3.3611590861069127E-3</v>
      </c>
      <c r="AV35" s="38"/>
      <c r="AW35" s="62">
        <f t="shared" ref="AW35:BA35" si="9">SUM(AW4*$I4,AW5*$I5,AW6*$I6,AW7*$I7,AW9*$I9,AW10*$I10)</f>
        <v>0.76894876540247181</v>
      </c>
      <c r="AX35" s="62">
        <f t="shared" si="9"/>
        <v>0.18009297037440986</v>
      </c>
      <c r="AY35" s="62">
        <f t="shared" si="9"/>
        <v>3.6410787995339276E-2</v>
      </c>
      <c r="AZ35" s="62">
        <f t="shared" si="9"/>
        <v>1.3471252326044715E-2</v>
      </c>
      <c r="BA35" s="62">
        <f t="shared" si="9"/>
        <v>1.0762239017341418E-3</v>
      </c>
      <c r="BB35" s="38"/>
      <c r="BC35" s="62">
        <f t="shared" ref="BC35:BI35" si="10">SUM(BC4*$I4,BC5*$I5,BC6*$I6,BC7*$I7,BC9*$I9,BC10*$I10)</f>
        <v>0.64754553357228306</v>
      </c>
      <c r="BD35" s="62">
        <f t="shared" si="10"/>
        <v>4.8216194178889137E-2</v>
      </c>
      <c r="BE35" s="62">
        <f t="shared" si="10"/>
        <v>1.393195451092883E-2</v>
      </c>
      <c r="BF35" s="62">
        <f t="shared" si="10"/>
        <v>1.6914129376364041E-2</v>
      </c>
      <c r="BG35" s="62">
        <f t="shared" si="10"/>
        <v>3.7764211446431967E-2</v>
      </c>
      <c r="BH35" s="62">
        <f t="shared" si="10"/>
        <v>9.1918859602681188E-3</v>
      </c>
      <c r="BI35" s="62">
        <f t="shared" si="10"/>
        <v>0.22643609095483488</v>
      </c>
      <c r="BJ35" s="38"/>
      <c r="BK35" s="62">
        <f t="shared" ref="BK35:BO35" si="11">SUM(BK4*$I4,BK5*$I5,BK6*$I6,BK7*$I7,BK9*$I9,BK10*$I10)</f>
        <v>0.14866600098385499</v>
      </c>
      <c r="BL35" s="62">
        <f t="shared" si="11"/>
        <v>0.16488998768637489</v>
      </c>
      <c r="BM35" s="62">
        <f t="shared" si="11"/>
        <v>6.6035490896440438E-2</v>
      </c>
      <c r="BN35" s="62">
        <f t="shared" si="11"/>
        <v>5.0157574150715659E-2</v>
      </c>
      <c r="BO35" s="62">
        <f t="shared" si="11"/>
        <v>0.57025094628261408</v>
      </c>
      <c r="BP35" s="38"/>
      <c r="BQ35" s="62">
        <f t="shared" ref="BQ35:BU35" si="12">SUM(BQ4*$I4,BQ5*$I5,BQ6*$I6,BQ7*$I7,BQ9*$I9,BQ10*$I10)</f>
        <v>5.8746368168717401E-2</v>
      </c>
      <c r="BR35" s="62">
        <f t="shared" si="12"/>
        <v>0</v>
      </c>
      <c r="BS35" s="62">
        <f t="shared" si="12"/>
        <v>6.1517405682564468E-4</v>
      </c>
      <c r="BT35" s="62">
        <f t="shared" si="12"/>
        <v>4.4876708072052435E-2</v>
      </c>
      <c r="BU35" s="62">
        <f t="shared" si="12"/>
        <v>0.89576174970240452</v>
      </c>
      <c r="BV35" s="193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</row>
    <row r="36" spans="1:145" s="64" customFormat="1" ht="20.25" customHeight="1" x14ac:dyDescent="0.4">
      <c r="A36" s="59" t="s">
        <v>459</v>
      </c>
      <c r="B36" s="38"/>
      <c r="C36" s="141"/>
      <c r="D36" s="141"/>
      <c r="E36" s="141">
        <f>SUM(E12:E15)</f>
        <v>27047</v>
      </c>
      <c r="F36" s="163">
        <f>SUM(F12:F15)</f>
        <v>128942.39791695947</v>
      </c>
      <c r="G36" s="163">
        <f>SUM(G12:G15)</f>
        <v>15636</v>
      </c>
      <c r="H36" s="38"/>
      <c r="I36" s="60">
        <f t="shared" si="6"/>
        <v>0.20100775136187637</v>
      </c>
      <c r="J36" s="60">
        <f t="shared" si="6"/>
        <v>0.16760609195803539</v>
      </c>
      <c r="K36" s="60">
        <f t="shared" si="6"/>
        <v>0.16019506997520644</v>
      </c>
      <c r="L36" s="38"/>
      <c r="M36" s="61">
        <f>SUM(M12*$C12,M13*$C13,M14*$C14,M15*$C15)</f>
        <v>4.7673456544888335</v>
      </c>
      <c r="N36" s="38"/>
      <c r="O36" s="61">
        <f>SUM(O12*$I12,O13*$I13,O14*$I14,O15*$I15)</f>
        <v>4.0698415440583542</v>
      </c>
      <c r="P36" s="61">
        <f>SUM(P12*$I12,P13*$I13,P14*$I14,P15*$I15)</f>
        <v>4.4823005045284274</v>
      </c>
      <c r="Q36" s="61">
        <f>SUM(Q12*$I12,Q13*$I13,Q14*$I14,Q15*$I15)</f>
        <v>1.1749478860799181</v>
      </c>
      <c r="R36" s="38"/>
      <c r="S36" s="62">
        <f>SUM(S12*$K12,S13*$K13,S14*$K14,S15*$K15)</f>
        <v>0.44247285865697195</v>
      </c>
      <c r="T36" s="62">
        <f>SUM(T12*$K12,T13*$K13,T14*$K14,T15*$K15)</f>
        <v>0.32547096800048519</v>
      </c>
      <c r="U36" s="62">
        <f>SUM(U12*$K12,U13*$K13,U14*$K14,U15*$K15)</f>
        <v>0.15641737893441549</v>
      </c>
      <c r="V36" s="62">
        <f>SUM(V12*$K12,V13*$K13,V14*$K14,V15*$K15)</f>
        <v>6.2349361856682377E-2</v>
      </c>
      <c r="W36" s="62">
        <f>SUM(W12*$K12,W13*$K13,W14*$K14,W15*$K15)</f>
        <v>1.3289432551445103E-2</v>
      </c>
      <c r="X36" s="38"/>
      <c r="Y36" s="62">
        <f>SUM(Y12*$K12,Y13*$K13,Y14*$K14,Y15*$K15)</f>
        <v>0.44721030314658483</v>
      </c>
      <c r="Z36" s="62">
        <f>SUM(Z12*$K12,Z13*$K13,Z14*$K14,Z15*$K15)</f>
        <v>0.23703759913021233</v>
      </c>
      <c r="AA36" s="62">
        <f>SUM(AA12*$K12,AA13*$K13,AA14*$K14,AA15*$K15)</f>
        <v>0.19132288948580198</v>
      </c>
      <c r="AB36" s="62">
        <f>SUM(AB12*$K12,AB13*$K13,AB14*$K14,AB15*$K15)</f>
        <v>8.2596968534151965E-2</v>
      </c>
      <c r="AC36" s="62">
        <f>SUM(AC12*$K12,AC13*$K13,AC14*$K14,AC15*$K15)</f>
        <v>4.1832239703248918E-2</v>
      </c>
      <c r="AD36" s="38"/>
      <c r="AE36" s="62">
        <f>SUM(AE12*$K12,AE13*$K13,AE14*$K14,AE15*$K15)</f>
        <v>0.65183492581222835</v>
      </c>
      <c r="AF36" s="62">
        <f>SUM(AF12*$K12,AF13*$K13,AF14*$K14,AF15*$K15)</f>
        <v>0.14430720133026351</v>
      </c>
      <c r="AG36" s="62">
        <f>SUM(AG12*$K12,AG13*$K13,AG14*$K14,AG15*$K15)</f>
        <v>0.17002717446917373</v>
      </c>
      <c r="AH36" s="62">
        <f>SUM(AH12*$K12,AH13*$K13,AH14*$K14,AH15*$K15)</f>
        <v>3.204611153747762E-2</v>
      </c>
      <c r="AI36" s="62">
        <f>SUM(AI12*$K12,AI13*$K13,AI14*$K14,AI15*$K15)</f>
        <v>1.8233691481197238E-3</v>
      </c>
      <c r="AJ36" s="38"/>
      <c r="AK36" s="62">
        <f t="shared" ref="AK36:AO36" si="13">SUM(AK12*$I12,AK13*$I13,AK14*$I14,AK15*$I15)</f>
        <v>0.44379328831416714</v>
      </c>
      <c r="AL36" s="62">
        <f t="shared" si="13"/>
        <v>0.48707080691980409</v>
      </c>
      <c r="AM36" s="62">
        <f t="shared" si="13"/>
        <v>5.3119003172079932E-2</v>
      </c>
      <c r="AN36" s="62">
        <f t="shared" si="13"/>
        <v>1.6016901593948824E-2</v>
      </c>
      <c r="AO36" s="62">
        <f t="shared" si="13"/>
        <v>0</v>
      </c>
      <c r="AP36" s="38"/>
      <c r="AQ36" s="62">
        <f t="shared" ref="AQ36:AU36" si="14">SUM(AQ12*$I12,AQ13*$I13,AQ14*$I14,AQ15*$I15)</f>
        <v>0.45820186899965637</v>
      </c>
      <c r="AR36" s="62">
        <f t="shared" si="14"/>
        <v>0.41860947674975302</v>
      </c>
      <c r="AS36" s="62">
        <f t="shared" si="14"/>
        <v>2.5813373444037682E-2</v>
      </c>
      <c r="AT36" s="62">
        <f t="shared" si="14"/>
        <v>9.1977689639038629E-2</v>
      </c>
      <c r="AU36" s="62">
        <f t="shared" si="14"/>
        <v>5.3975911675142162E-3</v>
      </c>
      <c r="AV36" s="38"/>
      <c r="AW36" s="62">
        <f t="shared" ref="AW36:BA36" si="15">SUM(AW12*$I12,AW13*$I13,AW14*$I14,AW15*$I15)</f>
        <v>0.68247864424635396</v>
      </c>
      <c r="AX36" s="62">
        <f t="shared" si="15"/>
        <v>0.27302950956298067</v>
      </c>
      <c r="AY36" s="62">
        <f t="shared" si="15"/>
        <v>3.7774694966765117E-2</v>
      </c>
      <c r="AZ36" s="62">
        <f t="shared" si="15"/>
        <v>6.7171512239001521E-3</v>
      </c>
      <c r="BA36" s="62">
        <f t="shared" si="15"/>
        <v>0</v>
      </c>
      <c r="BB36" s="38"/>
      <c r="BC36" s="62">
        <f t="shared" ref="BC36:BI36" si="16">SUM(BC12*$I12,BC13*$I13,BC14*$I14,BC15*$I15)</f>
        <v>0.48481487471501528</v>
      </c>
      <c r="BD36" s="62">
        <f t="shared" si="16"/>
        <v>0.19113227122459331</v>
      </c>
      <c r="BE36" s="62">
        <f t="shared" si="16"/>
        <v>3.9028489208972318E-2</v>
      </c>
      <c r="BF36" s="62">
        <f t="shared" si="16"/>
        <v>5.5552603961866898E-2</v>
      </c>
      <c r="BG36" s="62">
        <f t="shared" si="16"/>
        <v>0.11652918446738013</v>
      </c>
      <c r="BH36" s="62">
        <f t="shared" si="16"/>
        <v>0</v>
      </c>
      <c r="BI36" s="62">
        <f t="shared" si="16"/>
        <v>0.11294257642217201</v>
      </c>
      <c r="BJ36" s="38"/>
      <c r="BK36" s="62">
        <f t="shared" ref="BK36:BO36" si="17">SUM(BK12*$I12,BK13*$I13,BK14*$I14,BK15*$I15)</f>
        <v>0.61487289065259743</v>
      </c>
      <c r="BL36" s="62">
        <f t="shared" si="17"/>
        <v>0.1090800768305957</v>
      </c>
      <c r="BM36" s="62">
        <f t="shared" si="17"/>
        <v>1.8592391801406129E-2</v>
      </c>
      <c r="BN36" s="62">
        <f t="shared" si="17"/>
        <v>2.4654937895631965E-3</v>
      </c>
      <c r="BO36" s="62">
        <f t="shared" si="17"/>
        <v>0.25498914692583752</v>
      </c>
      <c r="BP36" s="38"/>
      <c r="BQ36" s="62">
        <f t="shared" ref="BQ36:BU36" si="18">SUM(BQ12*$I12,BQ13*$I13,BQ14*$I14,BQ15*$I15)</f>
        <v>9.2232915144525407E-4</v>
      </c>
      <c r="BR36" s="62">
        <f t="shared" si="18"/>
        <v>0</v>
      </c>
      <c r="BS36" s="62">
        <f t="shared" si="18"/>
        <v>1.2378144218089498E-2</v>
      </c>
      <c r="BT36" s="62">
        <f t="shared" si="18"/>
        <v>4.7630535710727791E-3</v>
      </c>
      <c r="BU36" s="62">
        <f t="shared" si="18"/>
        <v>0.98193647305939247</v>
      </c>
      <c r="BV36" s="193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</row>
    <row r="37" spans="1:145" s="64" customFormat="1" ht="20.25" customHeight="1" x14ac:dyDescent="0.4">
      <c r="A37" s="59" t="s">
        <v>481</v>
      </c>
      <c r="B37" s="38"/>
      <c r="C37" s="141"/>
      <c r="D37" s="141"/>
      <c r="E37" s="141">
        <f>SUM(E17:E27)</f>
        <v>22697</v>
      </c>
      <c r="F37" s="163">
        <f>SUM(F17:F27)</f>
        <v>139631.46310924509</v>
      </c>
      <c r="G37" s="163">
        <f>SUM(G17:G27)</f>
        <v>18415</v>
      </c>
      <c r="H37" s="38"/>
      <c r="I37" s="60">
        <f t="shared" si="6"/>
        <v>0.16867944439902793</v>
      </c>
      <c r="J37" s="60">
        <f t="shared" si="6"/>
        <v>0.1815002995461201</v>
      </c>
      <c r="K37" s="60">
        <f t="shared" si="6"/>
        <v>0.18866668032702907</v>
      </c>
      <c r="L37" s="38"/>
      <c r="M37" s="61">
        <f>SUM(M17*$C17,M18*$C18,M19*$C19,M20*$C20,M21*$C21,M22*$C22,M23*$C23,M24*$C24,M26*$C26,M27*$C27)</f>
        <v>6.1519788125851473</v>
      </c>
      <c r="N37" s="38"/>
      <c r="O37" s="61">
        <f>SUM(O17*$I17,O18*$I18,O19*$I19,O20*$I20,O21*$I21,O22*$I22,O23*$I23,O24*$I24,O26*$I26,O27*$I27)</f>
        <v>4.8487192169708546</v>
      </c>
      <c r="P37" s="61">
        <f>SUM(P17*$I17,P18*$I18,P19*$I19,P20*$I20,P21*$I21,P22*$I22,P23*$I23,P24*$I24,P26*$I26,P27*$I27)</f>
        <v>4.1872937823460958</v>
      </c>
      <c r="Q37" s="61">
        <f>SUM(Q17*$I17,Q18*$I18,Q19*$I19,Q20*$I20,Q21*$I21,Q22*$I22,Q23*$I23,Q24*$I24,Q26*$I26,Q27*$I27)</f>
        <v>2.0269338765231737</v>
      </c>
      <c r="R37" s="38"/>
      <c r="S37" s="62">
        <f>SUM(S17*$K17,S18*$K18,S19*$K19,S20*$K20,S21*$K21,S22*$K22,S23*$K23,S24*$K24,S26*$K26,S27*$K27)</f>
        <v>0.53783310989547206</v>
      </c>
      <c r="T37" s="62">
        <f>SUM(T17*$K17,T18*$K18,T19*$K19,T20*$K20,T21*$K21,T22*$K22,T23*$K23,T24*$K24,T26*$K26,T27*$K27)</f>
        <v>0.11907991928643116</v>
      </c>
      <c r="U37" s="62">
        <f>SUM(U17*$K17,U18*$K18,U19*$K19,U20*$K20,U21*$K21,U22*$K22,U23*$K23,U24*$K24,U26*$K26,U27*$K27)</f>
        <v>0.14622399503658701</v>
      </c>
      <c r="V37" s="62">
        <f>SUM(V17*$K17,V18*$K18,V19*$K19,V20*$K20,V21*$K21,V22*$K22,V23*$K23,V24*$K24,V26*$K26,V27*$K27)</f>
        <v>0.14972865265395022</v>
      </c>
      <c r="W37" s="62">
        <f>SUM(W17*$K17,W18*$K18,W19*$K19,W20*$K20,W21*$K21,W22*$K22,W23*$K23,W24*$K24,W26*$K26,W27*$K27)</f>
        <v>4.7134323127559621E-2</v>
      </c>
      <c r="X37" s="38"/>
      <c r="Y37" s="62">
        <f>SUM(Y17*$K17,Y18*$K18,Y19*$K19,Y20*$K20,Y21*$K21,Y22*$K22,Y23*$K23,Y24*$K24,Y26*$K26,Y27*$K27)</f>
        <v>0.54930380667933743</v>
      </c>
      <c r="Z37" s="62">
        <f>SUM(Z17*$K17,Z18*$K18,Z19*$K19,Z20*$K20,Z21*$K21,Z22*$K22,Z23*$K23,Z24*$K24,Z26*$K26,Z27*$K27)</f>
        <v>0.16188729296768936</v>
      </c>
      <c r="AA37" s="62">
        <f>SUM(AA17*$K17,AA18*$K18,AA19*$K19,AA20*$K20,AA21*$K21,AA22*$K22,AA23*$K23,AA24*$K24,AA26*$K26,AA27*$K27)</f>
        <v>0.14619871843605756</v>
      </c>
      <c r="AB37" s="62">
        <f>SUM(AB17*$K17,AB18*$K18,AB19*$K19,AB20*$K20,AB21*$K21,AB22*$K22,AB23*$K23,AB24*$K24,AB26*$K26,AB27*$K27)</f>
        <v>9.3296448547379854E-2</v>
      </c>
      <c r="AC37" s="62">
        <f>SUM(AC17*$K17,AC18*$K18,AC19*$K19,AC20*$K20,AC21*$K21,AC22*$K22,AC23*$K23,AC24*$K24,AC26*$K26,AC27*$K27)</f>
        <v>4.9313038284007606E-2</v>
      </c>
      <c r="AD37" s="38"/>
      <c r="AE37" s="62">
        <f>SUM(AE17*$K17,AE18*$K18,AE19*$K19,AE20*$K20,AE21*$K21,AE22*$K22,AE23*$K23,AE24*$K24,AE26*$K26,AE27*$K27)</f>
        <v>0.58942566386098283</v>
      </c>
      <c r="AF37" s="62">
        <f>SUM(AF17*$K17,AF18*$K18,AF19*$K19,AF20*$K20,AF21*$K21,AF22*$K22,AF23*$K23,AF24*$K24,AF26*$K26,AF27*$K27)</f>
        <v>0.12557030138474068</v>
      </c>
      <c r="AG37" s="62">
        <f>SUM(AG17*$K17,AG18*$K18,AG19*$K19,AG20*$K20,AG21*$K21,AG22*$K22,AG23*$K23,AG24*$K24,AG26*$K26,AG27*$K27)</f>
        <v>0.12806758077654085</v>
      </c>
      <c r="AH37" s="62">
        <f>SUM(AH17*$K17,AH18*$K18,AH19*$K19,AH20*$K20,AH21*$K21,AH22*$K22,AH23*$K23,AH24*$K24,AH26*$K26,AH27*$K27)</f>
        <v>0.11941808308444204</v>
      </c>
      <c r="AI37" s="62">
        <f>SUM(AI17*$K17,AI18*$K18,AI19*$K19,AI20*$K20,AI21*$K21,AI22*$K22,AI23*$K23,AI24*$K24,AI26*$K26,AI27*$K27)</f>
        <v>3.7534080912299761E-2</v>
      </c>
      <c r="AJ37" s="38"/>
      <c r="AK37" s="62">
        <f t="shared" ref="AK37:AO37" si="19">SUM(AK17*$I17,AK18*$I18,AK19*$I19,AK20*$I20,AK21*$I21,AK22*$I22,AK23*$I23,AK24*$I24,AK26*$I26,AK27*$I27)</f>
        <v>0.55041412074985641</v>
      </c>
      <c r="AL37" s="62">
        <f t="shared" si="19"/>
        <v>0.26551401381356943</v>
      </c>
      <c r="AM37" s="62">
        <f t="shared" si="19"/>
        <v>9.7418864656023549E-2</v>
      </c>
      <c r="AN37" s="62">
        <f t="shared" si="19"/>
        <v>7.9984475328338675E-2</v>
      </c>
      <c r="AO37" s="62">
        <f t="shared" si="19"/>
        <v>6.6685254522119899E-3</v>
      </c>
      <c r="AP37" s="38"/>
      <c r="AQ37" s="62">
        <f t="shared" ref="AQ37:AU37" si="20">SUM(AQ17*$I17,AQ18*$I18,AQ19*$I19,AQ20*$I20,AQ21*$I21,AQ22*$I22,AQ23*$I23,AQ24*$I24,AQ26*$I26,AQ27*$I27)</f>
        <v>0.55547264092201565</v>
      </c>
      <c r="AR37" s="62">
        <f t="shared" si="20"/>
        <v>0.31102865294635534</v>
      </c>
      <c r="AS37" s="62">
        <f t="shared" si="20"/>
        <v>7.8843713434213702E-2</v>
      </c>
      <c r="AT37" s="62">
        <f t="shared" si="20"/>
        <v>5.3681350126498599E-2</v>
      </c>
      <c r="AU37" s="62">
        <f t="shared" si="20"/>
        <v>9.7364257091680682E-4</v>
      </c>
      <c r="AV37" s="38"/>
      <c r="AW37" s="62">
        <f t="shared" ref="AW37:BA37" si="21">SUM(AW17*$I17,AW18*$I18,AW19*$I19,AW20*$I20,AW21*$I21,AW22*$I22,AW23*$I23,AW24*$I24,AW26*$I26,AW27*$I27)</f>
        <v>0.60566517319013069</v>
      </c>
      <c r="AX37" s="62">
        <f t="shared" si="21"/>
        <v>0.25564202170987493</v>
      </c>
      <c r="AY37" s="62">
        <f t="shared" si="21"/>
        <v>6.6068213056972649E-2</v>
      </c>
      <c r="AZ37" s="62">
        <f t="shared" si="21"/>
        <v>7.1490173915554733E-2</v>
      </c>
      <c r="BA37" s="62">
        <f t="shared" si="21"/>
        <v>1.1344181274669035E-3</v>
      </c>
      <c r="BB37" s="38"/>
      <c r="BC37" s="62">
        <f t="shared" ref="BC37:BI37" si="22">SUM(BC17*$I17,BC18*$I18,BC19*$I19,BC20*$I20,BC21*$I21,BC22*$I22,BC23*$I23,BC24*$I24,BC26*$I26,BC27*$I27)</f>
        <v>0.14925074454280721</v>
      </c>
      <c r="BD37" s="62">
        <f t="shared" si="22"/>
        <v>0.29485442707016229</v>
      </c>
      <c r="BE37" s="62">
        <f t="shared" si="22"/>
        <v>0.12853435879715583</v>
      </c>
      <c r="BF37" s="62">
        <f t="shared" si="22"/>
        <v>6.1521545015767412E-2</v>
      </c>
      <c r="BG37" s="62">
        <f t="shared" si="22"/>
        <v>3.1759691385205929E-2</v>
      </c>
      <c r="BH37" s="62">
        <f t="shared" si="22"/>
        <v>1.0391572097686704E-2</v>
      </c>
      <c r="BI37" s="62">
        <f t="shared" si="22"/>
        <v>0.32368766109121466</v>
      </c>
      <c r="BJ37" s="38"/>
      <c r="BK37" s="62">
        <f t="shared" ref="BK37:BO37" si="23">SUM(BK17*$I17,BK18*$I18,BK19*$I19,BK20*$I20,BK21*$I21,BK22*$I22,BK23*$I23,BK24*$I24,BK26*$I26,BK27*$I27)</f>
        <v>8.8001433025495263E-2</v>
      </c>
      <c r="BL37" s="62">
        <f t="shared" si="23"/>
        <v>0.30642839594632787</v>
      </c>
      <c r="BM37" s="62">
        <f t="shared" si="23"/>
        <v>8.6596101129806785E-2</v>
      </c>
      <c r="BN37" s="62">
        <f t="shared" si="23"/>
        <v>9.4730062796586231E-2</v>
      </c>
      <c r="BO37" s="62">
        <f t="shared" si="23"/>
        <v>0.42424400710178389</v>
      </c>
      <c r="BP37" s="38"/>
      <c r="BQ37" s="62">
        <f t="shared" ref="BQ37:BU37" si="24">SUM(BQ17*$I17,BQ18*$I18,BQ19*$I19,BQ20*$I20,BQ21*$I21,BQ22*$I22,BQ23*$I23,BQ24*$I24,BQ26*$I26,BQ27*$I27)</f>
        <v>6.7591655724346889E-2</v>
      </c>
      <c r="BR37" s="62">
        <f t="shared" si="24"/>
        <v>3.3056847507243824E-2</v>
      </c>
      <c r="BS37" s="62">
        <f t="shared" si="24"/>
        <v>2.1111067310078079E-3</v>
      </c>
      <c r="BT37" s="62">
        <f t="shared" si="24"/>
        <v>1.2590525387301788E-2</v>
      </c>
      <c r="BU37" s="62">
        <f t="shared" si="24"/>
        <v>0.88464986465009976</v>
      </c>
      <c r="BV37" s="193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</row>
    <row r="38" spans="1:145" s="57" customFormat="1" ht="7.5" customHeight="1" x14ac:dyDescent="0.4">
      <c r="A38" s="17"/>
      <c r="C38" s="137"/>
      <c r="D38" s="137"/>
      <c r="E38" s="137"/>
      <c r="F38" s="165"/>
      <c r="G38" s="165"/>
      <c r="I38" s="58"/>
      <c r="J38" s="58"/>
      <c r="K38" s="58"/>
      <c r="M38" s="45"/>
      <c r="O38" s="45"/>
      <c r="P38" s="45"/>
      <c r="Q38" s="45"/>
      <c r="BV38" s="196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</row>
    <row r="39" spans="1:145" s="70" customFormat="1" ht="20.25" customHeight="1" x14ac:dyDescent="0.4">
      <c r="A39" s="65" t="s">
        <v>472</v>
      </c>
      <c r="B39" s="38"/>
      <c r="C39" s="142"/>
      <c r="D39" s="142"/>
      <c r="E39" s="142">
        <f>SUM(E35:E37)</f>
        <v>134557</v>
      </c>
      <c r="F39" s="166">
        <f>SUM(F35:F37)</f>
        <v>769318.0862975053</v>
      </c>
      <c r="G39" s="166">
        <f>SUM(G35:G37)</f>
        <v>97606</v>
      </c>
      <c r="H39" s="38"/>
      <c r="I39" s="66">
        <v>1</v>
      </c>
      <c r="J39" s="66">
        <v>1</v>
      </c>
      <c r="K39" s="66">
        <v>1</v>
      </c>
      <c r="L39" s="38"/>
      <c r="M39" s="67">
        <f>SUM(M35*$J35,M36*$J36,M37*$J37)</f>
        <v>5.7585615288608718</v>
      </c>
      <c r="N39" s="38"/>
      <c r="O39" s="67">
        <f>SUM(O35*$I35,O36*$I36,O37*$I37)</f>
        <v>4.5220211225351683</v>
      </c>
      <c r="P39" s="67">
        <f>SUM(P35*$I35,P36*$I36,P37*$I37)</f>
        <v>4.1634768801454598</v>
      </c>
      <c r="Q39" s="67">
        <f>SUM(Q35*$I35,Q36*$I36,Q37*$I37)</f>
        <v>0.82738616564066358</v>
      </c>
      <c r="R39" s="38"/>
      <c r="S39" s="68">
        <f>SUM(S35*$K35,S36*$K36,S37*$K37)</f>
        <v>0.69095715290514292</v>
      </c>
      <c r="T39" s="68">
        <f>SUM(T35*$K35,T36*$K36,T37*$K37)</f>
        <v>0.13228349981877296</v>
      </c>
      <c r="U39" s="68">
        <f>SUM(U35*$K35,U36*$K36,U37*$K37)</f>
        <v>0.11214669361535463</v>
      </c>
      <c r="V39" s="68">
        <f>SUM(V35*$K35,V36*$K36,V37*$K37)</f>
        <v>5.0806747762976411E-2</v>
      </c>
      <c r="W39" s="68">
        <f>SUM(W35*$K35,W36*$K36,W37*$K37)</f>
        <v>1.380590589775298E-2</v>
      </c>
      <c r="X39" s="38"/>
      <c r="Y39" s="68">
        <f>SUM(Y35*$K35,Y36*$K36,Y37*$K37)</f>
        <v>0.66874530971456669</v>
      </c>
      <c r="Z39" s="68">
        <f>SUM(Z35*$K35,Z36*$K36,Z37*$K37)</f>
        <v>0.12153530213306557</v>
      </c>
      <c r="AA39" s="68">
        <f>SUM(AA35*$K35,AA36*$K36,AA37*$K37)</f>
        <v>0.12167431817716123</v>
      </c>
      <c r="AB39" s="68">
        <f>SUM(AB35*$K35,AB36*$K36,AB37*$K37)</f>
        <v>6.287372804950514E-2</v>
      </c>
      <c r="AC39" s="68">
        <f>SUM(AC35*$K35,AC36*$K36,AC37*$K37)</f>
        <v>2.5156406368460955E-2</v>
      </c>
      <c r="AD39" s="38"/>
      <c r="AE39" s="68">
        <f>SUM(AE35*$K35,AE36*$K36,AE37*$K37)</f>
        <v>0.72202712640616351</v>
      </c>
      <c r="AF39" s="68">
        <f>SUM(AF35*$K35,AF36*$K36,AF37*$K37)</f>
        <v>0.11582804028440874</v>
      </c>
      <c r="AG39" s="68">
        <f>SUM(AG35*$K35,AG36*$K36,AG37*$K37)</f>
        <v>0.10512993053705715</v>
      </c>
      <c r="AH39" s="68">
        <f>SUM(AH35*$K35,AH36*$K36,AH37*$K37)</f>
        <v>4.8114624100977402E-2</v>
      </c>
      <c r="AI39" s="68">
        <f>SUM(AI35*$K35,AI36*$K36,AI37*$K37)</f>
        <v>8.8971866483617823E-3</v>
      </c>
      <c r="AJ39" s="38"/>
      <c r="AK39" s="68">
        <f t="shared" ref="AK39:AO39" si="25">SUM(AK35*$I35,AK36*$I36,AK37*$I37)</f>
        <v>0.67750434825696693</v>
      </c>
      <c r="AL39" s="68">
        <f t="shared" si="25"/>
        <v>0.22760924554672207</v>
      </c>
      <c r="AM39" s="68">
        <f t="shared" si="25"/>
        <v>6.1849671156399499E-2</v>
      </c>
      <c r="AN39" s="68">
        <f t="shared" si="25"/>
        <v>3.0714852805922691E-2</v>
      </c>
      <c r="AO39" s="68">
        <f t="shared" si="25"/>
        <v>2.321882233988876E-3</v>
      </c>
      <c r="AP39" s="38"/>
      <c r="AQ39" s="68">
        <f t="shared" ref="AQ39:AU39" si="26">SUM(AQ35*$I35,AQ36*$I36,AQ37*$I37)</f>
        <v>0.65693311460082315</v>
      </c>
      <c r="AR39" s="68">
        <f t="shared" si="26"/>
        <v>0.2322512084684055</v>
      </c>
      <c r="AS39" s="68">
        <f t="shared" si="26"/>
        <v>4.7585181094416805E-2</v>
      </c>
      <c r="AT39" s="68">
        <f t="shared" si="26"/>
        <v>5.9862723076038592E-2</v>
      </c>
      <c r="AU39" s="68">
        <f t="shared" si="26"/>
        <v>3.3677727603160105E-3</v>
      </c>
      <c r="AV39" s="38"/>
      <c r="AW39" s="68">
        <f t="shared" ref="AW39:BA39" si="27">SUM(AW35*$I35,AW36*$I36,AW37*$I37)</f>
        <v>0.72402501517503648</v>
      </c>
      <c r="AX39" s="68">
        <f t="shared" si="27"/>
        <v>0.21151750714019929</v>
      </c>
      <c r="AY39" s="68">
        <f t="shared" si="27"/>
        <v>4.1687541850434495E-2</v>
      </c>
      <c r="AZ39" s="68">
        <f t="shared" si="27"/>
        <v>2.1900225109381184E-2</v>
      </c>
      <c r="BA39" s="68">
        <f t="shared" si="27"/>
        <v>8.6971072494849088E-4</v>
      </c>
      <c r="BB39" s="38"/>
      <c r="BC39" s="68">
        <f t="shared" ref="BC39:BI39" si="28">SUM(BC35*$I35,BC36*$I36,BC37*$I37)</f>
        <v>0.53078332159732422</v>
      </c>
      <c r="BD39" s="68">
        <f t="shared" si="28"/>
        <v>0.11854623355096483</v>
      </c>
      <c r="BE39" s="68">
        <f t="shared" si="28"/>
        <v>3.8307622399351406E-2</v>
      </c>
      <c r="BF39" s="68">
        <f t="shared" si="28"/>
        <v>3.2205116354980051E-2</v>
      </c>
      <c r="BG39" s="68">
        <f t="shared" si="28"/>
        <v>5.2583742451641192E-2</v>
      </c>
      <c r="BH39" s="68">
        <f t="shared" si="28"/>
        <v>7.5466080237328054E-3</v>
      </c>
      <c r="BI39" s="68">
        <f t="shared" si="28"/>
        <v>0.22002735562200551</v>
      </c>
      <c r="BJ39" s="38"/>
      <c r="BK39" s="68">
        <f t="shared" ref="BK39:BO39" si="29">SUM(BK35*$I35,BK36*$I36,BK37*$I37)</f>
        <v>0.23214433392766012</v>
      </c>
      <c r="BL39" s="68">
        <f t="shared" si="29"/>
        <v>0.17754638306795958</v>
      </c>
      <c r="BM39" s="68">
        <f t="shared" si="29"/>
        <v>5.9967212540378123E-2</v>
      </c>
      <c r="BN39" s="68">
        <f t="shared" si="29"/>
        <v>4.8089558939817929E-2</v>
      </c>
      <c r="BO39" s="68">
        <f t="shared" si="29"/>
        <v>0.4822525115241843</v>
      </c>
      <c r="BP39" s="38"/>
      <c r="BQ39" s="68">
        <f t="shared" ref="BQ39:BU39" si="30">SUM(BQ35*$I35,BQ36*$I36,BQ37*$I37)</f>
        <v>4.8615306301627345E-2</v>
      </c>
      <c r="BR39" s="68">
        <f t="shared" si="30"/>
        <v>5.57601067110528E-3</v>
      </c>
      <c r="BS39" s="68">
        <f t="shared" si="30"/>
        <v>3.2319553306175398E-3</v>
      </c>
      <c r="BT39" s="68">
        <f t="shared" si="30"/>
        <v>3.1367537224874051E-2</v>
      </c>
      <c r="BU39" s="68">
        <f t="shared" si="30"/>
        <v>0.91120919047177584</v>
      </c>
      <c r="BV39" s="193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</row>
    <row r="40" spans="1:145" ht="20.25" customHeight="1" x14ac:dyDescent="0.4">
      <c r="A40" s="37"/>
      <c r="B40" s="22"/>
      <c r="C40" s="137"/>
      <c r="D40" s="137"/>
      <c r="E40" s="137"/>
      <c r="F40" s="137"/>
      <c r="G40" s="137"/>
      <c r="H40" s="196"/>
      <c r="I40" s="209"/>
      <c r="J40" s="209"/>
      <c r="K40" s="209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</row>
    <row r="41" spans="1:145" s="3" customFormat="1" ht="74.25" customHeight="1" x14ac:dyDescent="0.35">
      <c r="A41" s="89" t="s">
        <v>540</v>
      </c>
      <c r="B41" s="1"/>
      <c r="C41" s="162" t="s">
        <v>615</v>
      </c>
      <c r="D41" s="162"/>
      <c r="E41" s="162"/>
      <c r="F41" s="162"/>
      <c r="G41" s="162"/>
      <c r="H41" s="1"/>
      <c r="I41" s="215" t="s">
        <v>621</v>
      </c>
      <c r="J41" s="215"/>
      <c r="K41" s="183"/>
      <c r="L41" s="1"/>
      <c r="M41" s="169"/>
      <c r="N41" s="1"/>
      <c r="O41" s="212"/>
      <c r="P41" s="212"/>
      <c r="Q41" s="212"/>
      <c r="R41" s="1"/>
      <c r="S41" s="212" t="s">
        <v>632</v>
      </c>
      <c r="T41" s="212"/>
      <c r="U41" s="212"/>
      <c r="V41" s="212"/>
      <c r="W41" s="212"/>
      <c r="X41" s="1"/>
      <c r="Y41" s="212" t="s">
        <v>633</v>
      </c>
      <c r="Z41" s="212"/>
      <c r="AA41" s="212"/>
      <c r="AB41" s="212"/>
      <c r="AC41" s="212"/>
      <c r="AD41" s="1"/>
      <c r="AE41" s="212" t="s">
        <v>634</v>
      </c>
      <c r="AF41" s="212"/>
      <c r="AG41" s="212"/>
      <c r="AH41" s="212"/>
      <c r="AI41" s="212"/>
      <c r="AJ41" s="1"/>
      <c r="AK41" s="212" t="s">
        <v>551</v>
      </c>
      <c r="AL41" s="212"/>
      <c r="AM41" s="212"/>
      <c r="AN41" s="212"/>
      <c r="AO41" s="212"/>
      <c r="AP41" s="1"/>
      <c r="AQ41" s="212" t="s">
        <v>552</v>
      </c>
      <c r="AR41" s="212"/>
      <c r="AS41" s="212"/>
      <c r="AT41" s="212"/>
      <c r="AU41" s="212"/>
      <c r="AV41" s="1"/>
      <c r="AW41" s="212" t="s">
        <v>553</v>
      </c>
      <c r="AX41" s="212"/>
      <c r="AY41" s="212"/>
      <c r="AZ41" s="212"/>
      <c r="BA41" s="212"/>
      <c r="BB41" s="1"/>
      <c r="BC41" s="212" t="s">
        <v>44</v>
      </c>
      <c r="BD41" s="212"/>
      <c r="BE41" s="212"/>
      <c r="BF41" s="212"/>
      <c r="BG41" s="212"/>
      <c r="BH41" s="212"/>
      <c r="BI41" s="212"/>
      <c r="BJ41" s="1"/>
      <c r="BK41" s="212" t="s">
        <v>45</v>
      </c>
      <c r="BL41" s="212"/>
      <c r="BM41" s="212"/>
      <c r="BN41" s="212"/>
      <c r="BO41" s="212"/>
      <c r="BP41" s="1"/>
      <c r="BQ41" s="212" t="s">
        <v>523</v>
      </c>
      <c r="BR41" s="212"/>
      <c r="BS41" s="212"/>
      <c r="BT41" s="212"/>
      <c r="BU41" s="212"/>
      <c r="BV41" s="185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</row>
    <row r="42" spans="1:145" s="9" customFormat="1" ht="45" customHeight="1" x14ac:dyDescent="0.4">
      <c r="A42" s="6" t="s">
        <v>490</v>
      </c>
      <c r="B42" s="7"/>
      <c r="C42" s="136" t="s">
        <v>616</v>
      </c>
      <c r="D42" s="136" t="s">
        <v>617</v>
      </c>
      <c r="E42" s="136" t="s">
        <v>618</v>
      </c>
      <c r="F42" s="136" t="s">
        <v>619</v>
      </c>
      <c r="G42" s="136" t="s">
        <v>635</v>
      </c>
      <c r="H42" s="7"/>
      <c r="I42" s="170" t="s">
        <v>620</v>
      </c>
      <c r="J42" s="170" t="s">
        <v>622</v>
      </c>
      <c r="K42" s="184" t="s">
        <v>636</v>
      </c>
      <c r="L42" s="7"/>
      <c r="M42" s="9" t="s">
        <v>493</v>
      </c>
      <c r="N42" s="7"/>
      <c r="O42" s="15"/>
      <c r="P42" s="15"/>
      <c r="Q42" s="15"/>
      <c r="R42" s="7"/>
      <c r="S42" s="15" t="s">
        <v>152</v>
      </c>
      <c r="T42" s="15" t="s">
        <v>263</v>
      </c>
      <c r="U42" s="15" t="s">
        <v>264</v>
      </c>
      <c r="V42" s="15" t="s">
        <v>265</v>
      </c>
      <c r="W42" s="15" t="s">
        <v>266</v>
      </c>
      <c r="X42" s="7"/>
      <c r="Y42" s="15" t="s">
        <v>152</v>
      </c>
      <c r="Z42" s="15" t="s">
        <v>267</v>
      </c>
      <c r="AA42" s="15" t="s">
        <v>268</v>
      </c>
      <c r="AB42" s="15" t="s">
        <v>269</v>
      </c>
      <c r="AC42" s="15" t="s">
        <v>270</v>
      </c>
      <c r="AD42" s="7"/>
      <c r="AE42" s="15" t="s">
        <v>152</v>
      </c>
      <c r="AF42" s="15" t="s">
        <v>267</v>
      </c>
      <c r="AG42" s="15" t="s">
        <v>268</v>
      </c>
      <c r="AH42" s="15" t="s">
        <v>269</v>
      </c>
      <c r="AI42" s="15" t="s">
        <v>270</v>
      </c>
      <c r="AJ42" s="7"/>
      <c r="AK42" s="15" t="s">
        <v>152</v>
      </c>
      <c r="AL42" s="15" t="s">
        <v>271</v>
      </c>
      <c r="AM42" s="15" t="s">
        <v>272</v>
      </c>
      <c r="AN42" s="15" t="s">
        <v>273</v>
      </c>
      <c r="AO42" s="15" t="s">
        <v>274</v>
      </c>
      <c r="AP42" s="7"/>
      <c r="AQ42" s="15" t="s">
        <v>152</v>
      </c>
      <c r="AR42" s="15" t="s">
        <v>275</v>
      </c>
      <c r="AS42" s="15" t="s">
        <v>276</v>
      </c>
      <c r="AT42" s="15" t="s">
        <v>277</v>
      </c>
      <c r="AU42" s="15" t="s">
        <v>278</v>
      </c>
      <c r="AV42" s="7"/>
      <c r="AW42" s="15" t="s">
        <v>152</v>
      </c>
      <c r="AX42" s="15" t="s">
        <v>275</v>
      </c>
      <c r="AY42" s="15" t="s">
        <v>276</v>
      </c>
      <c r="AZ42" s="15" t="s">
        <v>277</v>
      </c>
      <c r="BA42" s="15" t="s">
        <v>278</v>
      </c>
      <c r="BB42" s="7"/>
      <c r="BC42" s="15" t="s">
        <v>260</v>
      </c>
      <c r="BD42" s="15" t="s">
        <v>279</v>
      </c>
      <c r="BE42" s="15" t="s">
        <v>280</v>
      </c>
      <c r="BF42" s="15" t="s">
        <v>281</v>
      </c>
      <c r="BG42" s="15" t="s">
        <v>282</v>
      </c>
      <c r="BH42" s="15" t="s">
        <v>283</v>
      </c>
      <c r="BI42" s="15" t="s">
        <v>152</v>
      </c>
      <c r="BJ42" s="7"/>
      <c r="BK42" s="15" t="s">
        <v>284</v>
      </c>
      <c r="BL42" s="15" t="s">
        <v>285</v>
      </c>
      <c r="BM42" s="15" t="s">
        <v>286</v>
      </c>
      <c r="BN42" s="15" t="s">
        <v>287</v>
      </c>
      <c r="BO42" s="15" t="s">
        <v>288</v>
      </c>
      <c r="BP42" s="7"/>
      <c r="BQ42" s="15" t="s">
        <v>524</v>
      </c>
      <c r="BR42" s="15" t="s">
        <v>289</v>
      </c>
      <c r="BS42" s="15" t="s">
        <v>290</v>
      </c>
      <c r="BT42" s="15" t="s">
        <v>291</v>
      </c>
      <c r="BU42" s="15" t="s">
        <v>292</v>
      </c>
      <c r="BV42" s="186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</row>
    <row r="43" spans="1:145" s="22" customFormat="1" ht="20.25" customHeight="1" x14ac:dyDescent="0.4">
      <c r="A43" s="17"/>
      <c r="B43" s="18"/>
      <c r="C43" s="137"/>
      <c r="D43" s="137"/>
      <c r="E43" s="137"/>
      <c r="F43" s="137"/>
      <c r="G43" s="137"/>
      <c r="H43" s="18"/>
      <c r="I43" s="19"/>
      <c r="J43" s="19"/>
      <c r="K43" s="19"/>
      <c r="L43" s="18"/>
      <c r="M43" s="20"/>
      <c r="N43" s="18"/>
      <c r="O43" s="20"/>
      <c r="P43" s="20"/>
      <c r="Q43" s="20"/>
      <c r="R43" s="18"/>
      <c r="S43" s="27"/>
      <c r="T43" s="27"/>
      <c r="U43" s="27"/>
      <c r="V43" s="27"/>
      <c r="W43" s="27"/>
      <c r="X43" s="18"/>
      <c r="Y43" s="27"/>
      <c r="Z43" s="27"/>
      <c r="AA43" s="27"/>
      <c r="AB43" s="27"/>
      <c r="AC43" s="27"/>
      <c r="AD43" s="18"/>
      <c r="AE43" s="27"/>
      <c r="AF43" s="27"/>
      <c r="AG43" s="27"/>
      <c r="AH43" s="27"/>
      <c r="AI43" s="27"/>
      <c r="AJ43" s="18"/>
      <c r="AK43" s="27"/>
      <c r="AL43" s="27"/>
      <c r="AM43" s="27"/>
      <c r="AN43" s="27"/>
      <c r="AO43" s="27"/>
      <c r="AP43" s="18"/>
      <c r="AQ43" s="27"/>
      <c r="AR43" s="27"/>
      <c r="AS43" s="27"/>
      <c r="AT43" s="27"/>
      <c r="AU43" s="27"/>
      <c r="AV43" s="18"/>
      <c r="AW43" s="18"/>
      <c r="AX43" s="18"/>
      <c r="AY43" s="18"/>
      <c r="AZ43" s="18"/>
      <c r="BA43" s="18"/>
      <c r="BB43" s="18"/>
      <c r="BC43" s="27"/>
      <c r="BD43" s="27"/>
      <c r="BE43" s="27"/>
      <c r="BF43" s="27"/>
      <c r="BG43" s="27"/>
      <c r="BH43" s="27"/>
      <c r="BI43" s="27"/>
      <c r="BJ43" s="18"/>
      <c r="BK43" s="27"/>
      <c r="BL43" s="27"/>
      <c r="BM43" s="27"/>
      <c r="BN43" s="27"/>
      <c r="BO43" s="27"/>
      <c r="BP43" s="18"/>
      <c r="BQ43" s="18"/>
      <c r="BR43" s="18"/>
      <c r="BS43" s="18"/>
      <c r="BT43" s="18"/>
      <c r="BU43" s="18"/>
      <c r="BV43" s="18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</row>
    <row r="44" spans="1:145" ht="20.25" customHeight="1" x14ac:dyDescent="0.4">
      <c r="A44" s="29" t="s">
        <v>455</v>
      </c>
      <c r="B44" s="77"/>
      <c r="C44" s="146">
        <f>VLOOKUP($A44,Sample!$B$2:$F$29,4)</f>
        <v>0.20584108568261941</v>
      </c>
      <c r="D44" s="138">
        <f>VLOOKUP($A44,Sample!$B$2:$F$29,5)</f>
        <v>0.12974427194423183</v>
      </c>
      <c r="E44" s="138">
        <f>VLOOKUP($A44,Sample!$B$2:$F$29,2)</f>
        <v>17458</v>
      </c>
      <c r="F44" s="160">
        <f>E44*$M4</f>
        <v>98746.8125</v>
      </c>
      <c r="G44" s="160">
        <v>13640</v>
      </c>
      <c r="H44" s="77"/>
      <c r="I44" s="171">
        <f t="shared" ref="I44:K47" si="31">E44/SUM(E$4:E$10)</f>
        <v>0.20584108568261941</v>
      </c>
      <c r="J44" s="171">
        <f t="shared" si="31"/>
        <v>0.19720010240058075</v>
      </c>
      <c r="K44" s="171">
        <f t="shared" si="31"/>
        <v>0.21461726064039022</v>
      </c>
      <c r="L44" s="30"/>
      <c r="M44" s="32">
        <v>5.65625</v>
      </c>
      <c r="N44" s="77"/>
      <c r="O44" s="74"/>
      <c r="P44" s="74"/>
      <c r="Q44" s="74"/>
      <c r="R44" s="77"/>
      <c r="S44" s="74">
        <f t="shared" ref="S44:W47" si="32">S4*$G44</f>
        <v>11639.466666666667</v>
      </c>
      <c r="T44" s="74">
        <f t="shared" si="32"/>
        <v>909.33333333333337</v>
      </c>
      <c r="U44" s="74">
        <f t="shared" si="32"/>
        <v>1091.2</v>
      </c>
      <c r="V44" s="74">
        <f t="shared" si="32"/>
        <v>0</v>
      </c>
      <c r="W44" s="74">
        <f t="shared" si="32"/>
        <v>0</v>
      </c>
      <c r="X44" s="77">
        <v>0</v>
      </c>
      <c r="Y44" s="74">
        <f t="shared" ref="Y44:AC47" si="33">Y4*$G44</f>
        <v>11457.6</v>
      </c>
      <c r="Z44" s="74">
        <f t="shared" si="33"/>
        <v>727.01200000000006</v>
      </c>
      <c r="AA44" s="74">
        <f t="shared" si="33"/>
        <v>1272.6119999999999</v>
      </c>
      <c r="AB44" s="74">
        <f t="shared" si="33"/>
        <v>181.41199999999998</v>
      </c>
      <c r="AC44" s="74">
        <f t="shared" si="33"/>
        <v>0</v>
      </c>
      <c r="AD44" s="77">
        <v>0</v>
      </c>
      <c r="AE44" s="74">
        <f t="shared" ref="AE44:AI47" si="34">AE4*$G44</f>
        <v>10730.588</v>
      </c>
      <c r="AF44" s="74">
        <f t="shared" si="34"/>
        <v>2182.4</v>
      </c>
      <c r="AG44" s="74">
        <f t="shared" si="34"/>
        <v>545.6</v>
      </c>
      <c r="AH44" s="74">
        <f t="shared" si="34"/>
        <v>181.41199999999998</v>
      </c>
      <c r="AI44" s="74">
        <f t="shared" si="34"/>
        <v>0</v>
      </c>
      <c r="AJ44" s="77">
        <v>0</v>
      </c>
      <c r="AK44" s="74">
        <f t="shared" ref="AK44:AO44" si="35">AK4*$E44</f>
        <v>14664.72</v>
      </c>
      <c r="AL44" s="74">
        <f t="shared" si="35"/>
        <v>1629.4133333333334</v>
      </c>
      <c r="AM44" s="74">
        <f t="shared" si="35"/>
        <v>931.09333333333336</v>
      </c>
      <c r="AN44" s="74">
        <f t="shared" si="35"/>
        <v>232.77333333333334</v>
      </c>
      <c r="AO44" s="74">
        <f t="shared" si="35"/>
        <v>0</v>
      </c>
      <c r="AP44" s="77">
        <v>0</v>
      </c>
      <c r="AQ44" s="74">
        <f t="shared" ref="AQ44:AU44" si="36">AQ4*$E44</f>
        <v>13733.626666666665</v>
      </c>
      <c r="AR44" s="74">
        <f t="shared" si="36"/>
        <v>2560.5066666666667</v>
      </c>
      <c r="AS44" s="74">
        <f t="shared" si="36"/>
        <v>465.54666666666668</v>
      </c>
      <c r="AT44" s="74">
        <f t="shared" si="36"/>
        <v>698.32</v>
      </c>
      <c r="AU44" s="74">
        <f t="shared" si="36"/>
        <v>0</v>
      </c>
      <c r="AV44" s="77">
        <v>0</v>
      </c>
      <c r="AW44" s="74">
        <f t="shared" ref="AW44:BA44" si="37">AW4*$E44</f>
        <v>13268.08</v>
      </c>
      <c r="AX44" s="74">
        <f t="shared" si="37"/>
        <v>3491.6000000000004</v>
      </c>
      <c r="AY44" s="74">
        <f t="shared" si="37"/>
        <v>465.54666666666668</v>
      </c>
      <c r="AZ44" s="74">
        <f t="shared" si="37"/>
        <v>232.77333333333334</v>
      </c>
      <c r="BA44" s="74">
        <f t="shared" si="37"/>
        <v>0</v>
      </c>
      <c r="BB44" s="77">
        <v>0</v>
      </c>
      <c r="BC44" s="74">
        <f t="shared" ref="BC44:BI44" si="38">BC4*$E44</f>
        <v>11456.8125</v>
      </c>
      <c r="BD44" s="74">
        <f t="shared" si="38"/>
        <v>0</v>
      </c>
      <c r="BE44" s="74">
        <f t="shared" si="38"/>
        <v>0</v>
      </c>
      <c r="BF44" s="74">
        <f t="shared" si="38"/>
        <v>181.85416666666666</v>
      </c>
      <c r="BG44" s="74">
        <f t="shared" si="38"/>
        <v>0</v>
      </c>
      <c r="BH44" s="74">
        <f t="shared" si="38"/>
        <v>727.41666666666663</v>
      </c>
      <c r="BI44" s="74">
        <f t="shared" si="38"/>
        <v>5091.916666666667</v>
      </c>
      <c r="BJ44" s="77">
        <v>0</v>
      </c>
      <c r="BK44" s="74">
        <f t="shared" ref="BK44:BO44" si="39">BK4*$E44</f>
        <v>0</v>
      </c>
      <c r="BL44" s="74">
        <f t="shared" si="39"/>
        <v>1587.0909090909092</v>
      </c>
      <c r="BM44" s="74">
        <f t="shared" si="39"/>
        <v>2116.121212121212</v>
      </c>
      <c r="BN44" s="74">
        <f t="shared" si="39"/>
        <v>2645.151515151515</v>
      </c>
      <c r="BO44" s="74">
        <f t="shared" si="39"/>
        <v>11109.636363636364</v>
      </c>
      <c r="BP44" s="77"/>
      <c r="BQ44" s="74">
        <f t="shared" ref="BQ44:BU44" si="40">BQ4*$E44</f>
        <v>727.41666666666663</v>
      </c>
      <c r="BR44" s="74">
        <f t="shared" si="40"/>
        <v>0</v>
      </c>
      <c r="BS44" s="74">
        <f t="shared" si="40"/>
        <v>0</v>
      </c>
      <c r="BT44" s="74">
        <f t="shared" si="40"/>
        <v>1272.9791666666667</v>
      </c>
      <c r="BU44" s="74">
        <f t="shared" si="40"/>
        <v>15457.604166666668</v>
      </c>
      <c r="BV44" s="201"/>
    </row>
    <row r="45" spans="1:145" ht="20.25" customHeight="1" x14ac:dyDescent="0.4">
      <c r="A45" s="29" t="s">
        <v>456</v>
      </c>
      <c r="B45" s="77"/>
      <c r="C45" s="146">
        <f>VLOOKUP($A45,Sample!$B$2:$F$29,4)</f>
        <v>0.31081320080648012</v>
      </c>
      <c r="D45" s="138">
        <f>VLOOKUP($A45,Sample!$B$2:$F$29,5)</f>
        <v>0.19590954019486165</v>
      </c>
      <c r="E45" s="138">
        <f>VLOOKUP($A45,Sample!$B$2:$F$29,2)</f>
        <v>26361</v>
      </c>
      <c r="F45" s="160">
        <f>E45*$M5</f>
        <v>153274.26804123711</v>
      </c>
      <c r="G45" s="160">
        <v>19839</v>
      </c>
      <c r="H45" s="77"/>
      <c r="I45" s="171">
        <f t="shared" si="31"/>
        <v>0.31081320080648012</v>
      </c>
      <c r="J45" s="171">
        <f t="shared" si="31"/>
        <v>0.30609293189191317</v>
      </c>
      <c r="K45" s="171">
        <f t="shared" si="31"/>
        <v>0.31215482652820392</v>
      </c>
      <c r="L45" s="30"/>
      <c r="M45" s="32">
        <v>5.8144329896907214</v>
      </c>
      <c r="N45" s="77"/>
      <c r="O45" s="74"/>
      <c r="P45" s="74"/>
      <c r="Q45" s="74"/>
      <c r="R45" s="77"/>
      <c r="S45" s="74">
        <f t="shared" si="32"/>
        <v>16306.027397260274</v>
      </c>
      <c r="T45" s="74">
        <f t="shared" si="32"/>
        <v>543.53424657534242</v>
      </c>
      <c r="U45" s="74">
        <f t="shared" si="32"/>
        <v>2174.1369863013697</v>
      </c>
      <c r="V45" s="74">
        <f t="shared" si="32"/>
        <v>543.53424657534242</v>
      </c>
      <c r="W45" s="74">
        <f t="shared" si="32"/>
        <v>271.76712328767121</v>
      </c>
      <c r="X45" s="77">
        <v>0</v>
      </c>
      <c r="Y45" s="74">
        <f t="shared" si="33"/>
        <v>15490.291200000001</v>
      </c>
      <c r="Z45" s="74">
        <f t="shared" si="33"/>
        <v>271.79430000000002</v>
      </c>
      <c r="AA45" s="74">
        <f t="shared" si="33"/>
        <v>1902.5600999999999</v>
      </c>
      <c r="AB45" s="74">
        <f t="shared" si="33"/>
        <v>1630.7657999999999</v>
      </c>
      <c r="AC45" s="74">
        <f t="shared" si="33"/>
        <v>543.58860000000004</v>
      </c>
      <c r="AD45" s="77">
        <v>0</v>
      </c>
      <c r="AE45" s="74">
        <f t="shared" si="34"/>
        <v>15490.291200000001</v>
      </c>
      <c r="AF45" s="74">
        <f t="shared" si="34"/>
        <v>815.38289999999995</v>
      </c>
      <c r="AG45" s="74">
        <f t="shared" si="34"/>
        <v>2446.1487000000002</v>
      </c>
      <c r="AH45" s="74">
        <f t="shared" si="34"/>
        <v>1087.1772000000001</v>
      </c>
      <c r="AI45" s="74">
        <f t="shared" si="34"/>
        <v>0</v>
      </c>
      <c r="AJ45" s="77">
        <v>0</v>
      </c>
      <c r="AK45" s="74">
        <f t="shared" ref="AK45:AO45" si="41">AK5*$E45</f>
        <v>21305.465753424658</v>
      </c>
      <c r="AL45" s="74">
        <f t="shared" si="41"/>
        <v>2888.8767123287671</v>
      </c>
      <c r="AM45" s="74">
        <f t="shared" si="41"/>
        <v>1444.4383561643835</v>
      </c>
      <c r="AN45" s="74">
        <f t="shared" si="41"/>
        <v>722.21917808219177</v>
      </c>
      <c r="AO45" s="74">
        <f t="shared" si="41"/>
        <v>0</v>
      </c>
      <c r="AP45" s="77">
        <v>0</v>
      </c>
      <c r="AQ45" s="74">
        <f t="shared" ref="AQ45:AU45" si="42">AQ5*$E45</f>
        <v>20583.246575342466</v>
      </c>
      <c r="AR45" s="74">
        <f t="shared" si="42"/>
        <v>2166.6575342465753</v>
      </c>
      <c r="AS45" s="74">
        <f t="shared" si="42"/>
        <v>1444.4383561643835</v>
      </c>
      <c r="AT45" s="74">
        <f t="shared" si="42"/>
        <v>2166.6575342465753</v>
      </c>
      <c r="AU45" s="74">
        <f t="shared" si="42"/>
        <v>0</v>
      </c>
      <c r="AV45" s="77">
        <v>0</v>
      </c>
      <c r="AW45" s="74">
        <f t="shared" ref="AW45:BA45" si="43">AW5*$E45</f>
        <v>20944.35616438356</v>
      </c>
      <c r="AX45" s="74">
        <f t="shared" si="43"/>
        <v>3972.2054794520545</v>
      </c>
      <c r="AY45" s="74">
        <f t="shared" si="43"/>
        <v>1083.3287671232877</v>
      </c>
      <c r="AZ45" s="74">
        <f t="shared" si="43"/>
        <v>361.10958904109589</v>
      </c>
      <c r="BA45" s="74">
        <f t="shared" si="43"/>
        <v>0</v>
      </c>
      <c r="BB45" s="77">
        <v>0</v>
      </c>
      <c r="BC45" s="74">
        <f t="shared" ref="BC45:BI45" si="44">BC5*$E45</f>
        <v>17936.350515463917</v>
      </c>
      <c r="BD45" s="74">
        <f t="shared" si="44"/>
        <v>815.28865979381442</v>
      </c>
      <c r="BE45" s="74">
        <f t="shared" si="44"/>
        <v>0</v>
      </c>
      <c r="BF45" s="74">
        <f t="shared" si="44"/>
        <v>271.76288659793812</v>
      </c>
      <c r="BG45" s="74">
        <f t="shared" si="44"/>
        <v>0</v>
      </c>
      <c r="BH45" s="74">
        <f t="shared" si="44"/>
        <v>0</v>
      </c>
      <c r="BI45" s="74">
        <f t="shared" si="44"/>
        <v>7337.5979381443303</v>
      </c>
      <c r="BJ45" s="77">
        <v>0</v>
      </c>
      <c r="BK45" s="74">
        <f t="shared" ref="BK45:BO45" si="45">BK5*$E45</f>
        <v>1700.7096774193549</v>
      </c>
      <c r="BL45" s="74">
        <f t="shared" si="45"/>
        <v>5102.1290322580644</v>
      </c>
      <c r="BM45" s="74">
        <f t="shared" si="45"/>
        <v>1700.7096774193549</v>
      </c>
      <c r="BN45" s="74">
        <f t="shared" si="45"/>
        <v>850.35483870967744</v>
      </c>
      <c r="BO45" s="74">
        <f t="shared" si="45"/>
        <v>17007.096774193549</v>
      </c>
      <c r="BP45" s="77">
        <v>0</v>
      </c>
      <c r="BQ45" s="74">
        <f t="shared" ref="BQ45:BU45" si="46">BQ5*$E45</f>
        <v>2174.103092783505</v>
      </c>
      <c r="BR45" s="74">
        <f t="shared" si="46"/>
        <v>0</v>
      </c>
      <c r="BS45" s="74">
        <f t="shared" si="46"/>
        <v>0</v>
      </c>
      <c r="BT45" s="74">
        <f t="shared" si="46"/>
        <v>815.28865979381442</v>
      </c>
      <c r="BU45" s="74">
        <f t="shared" si="46"/>
        <v>23371.608247422679</v>
      </c>
      <c r="BV45" s="201"/>
    </row>
    <row r="46" spans="1:145" ht="20.25" customHeight="1" x14ac:dyDescent="0.4">
      <c r="A46" s="29" t="s">
        <v>457</v>
      </c>
      <c r="B46" s="77"/>
      <c r="C46" s="146">
        <f>VLOOKUP($A46,Sample!$B$2:$F$29,4)</f>
        <v>0.23430370344168935</v>
      </c>
      <c r="D46" s="138">
        <f>VLOOKUP($A46,Sample!$B$2:$F$29,5)</f>
        <v>0.14768462435993668</v>
      </c>
      <c r="E46" s="138">
        <f>VLOOKUP($A46,Sample!$B$2:$F$29,2)</f>
        <v>19872</v>
      </c>
      <c r="F46" s="160">
        <f>E46*$M6</f>
        <v>125212.8932038835</v>
      </c>
      <c r="G46" s="160">
        <v>14083</v>
      </c>
      <c r="H46" s="77"/>
      <c r="I46" s="171">
        <f t="shared" si="31"/>
        <v>0.23430370344168935</v>
      </c>
      <c r="J46" s="171">
        <f t="shared" si="31"/>
        <v>0.25005359400009808</v>
      </c>
      <c r="K46" s="171">
        <f t="shared" si="31"/>
        <v>0.22158760129022106</v>
      </c>
      <c r="L46" s="30"/>
      <c r="M46" s="32">
        <v>6.3009708737864081</v>
      </c>
      <c r="N46" s="77"/>
      <c r="O46" s="74"/>
      <c r="P46" s="74"/>
      <c r="Q46" s="74"/>
      <c r="R46" s="77"/>
      <c r="S46" s="74">
        <f t="shared" si="32"/>
        <v>11189.232876712329</v>
      </c>
      <c r="T46" s="74">
        <f t="shared" si="32"/>
        <v>1736.2602739726026</v>
      </c>
      <c r="U46" s="74">
        <f t="shared" si="32"/>
        <v>771.67123287671234</v>
      </c>
      <c r="V46" s="74">
        <f t="shared" si="32"/>
        <v>385.83561643835617</v>
      </c>
      <c r="W46" s="74">
        <f t="shared" si="32"/>
        <v>0</v>
      </c>
      <c r="X46" s="77">
        <v>0</v>
      </c>
      <c r="Y46" s="74">
        <f t="shared" si="33"/>
        <v>10417.195100000001</v>
      </c>
      <c r="Z46" s="74">
        <f t="shared" si="33"/>
        <v>1929.3710000000001</v>
      </c>
      <c r="AA46" s="74">
        <f t="shared" si="33"/>
        <v>964.68550000000005</v>
      </c>
      <c r="AB46" s="74">
        <f t="shared" si="33"/>
        <v>578.81129999999996</v>
      </c>
      <c r="AC46" s="74">
        <f t="shared" si="33"/>
        <v>192.93710000000002</v>
      </c>
      <c r="AD46" s="77">
        <v>0</v>
      </c>
      <c r="AE46" s="74">
        <f t="shared" si="34"/>
        <v>11767.754800000001</v>
      </c>
      <c r="AF46" s="74">
        <f t="shared" si="34"/>
        <v>1157.6225999999999</v>
      </c>
      <c r="AG46" s="74">
        <f t="shared" si="34"/>
        <v>578.81129999999996</v>
      </c>
      <c r="AH46" s="74">
        <f t="shared" si="34"/>
        <v>578.81129999999996</v>
      </c>
      <c r="AI46" s="74">
        <f t="shared" si="34"/>
        <v>0</v>
      </c>
      <c r="AJ46" s="77">
        <v>0</v>
      </c>
      <c r="AK46" s="74">
        <f t="shared" ref="AK46:AO46" si="47">AK6*$E46</f>
        <v>15788.712328767122</v>
      </c>
      <c r="AL46" s="74">
        <f t="shared" si="47"/>
        <v>2722.1917808219177</v>
      </c>
      <c r="AM46" s="74">
        <f t="shared" si="47"/>
        <v>1088.8767123287671</v>
      </c>
      <c r="AN46" s="74">
        <f t="shared" si="47"/>
        <v>272.21917808219177</v>
      </c>
      <c r="AO46" s="74">
        <f t="shared" si="47"/>
        <v>0</v>
      </c>
      <c r="AP46" s="77">
        <v>0</v>
      </c>
      <c r="AQ46" s="74">
        <f t="shared" ref="AQ46:AU46" si="48">AQ6*$E46</f>
        <v>14972.054794520549</v>
      </c>
      <c r="AR46" s="74">
        <f t="shared" si="48"/>
        <v>3811.0684931506848</v>
      </c>
      <c r="AS46" s="74">
        <f t="shared" si="48"/>
        <v>816.65753424657532</v>
      </c>
      <c r="AT46" s="74">
        <f t="shared" si="48"/>
        <v>272.21917808219177</v>
      </c>
      <c r="AU46" s="74">
        <f t="shared" si="48"/>
        <v>0</v>
      </c>
      <c r="AV46" s="77">
        <v>0</v>
      </c>
      <c r="AW46" s="74">
        <f t="shared" ref="AW46:BA46" si="49">AW6*$E46</f>
        <v>16333.150684931506</v>
      </c>
      <c r="AX46" s="74">
        <f t="shared" si="49"/>
        <v>2994.4109589041095</v>
      </c>
      <c r="AY46" s="74">
        <f t="shared" si="49"/>
        <v>544.43835616438355</v>
      </c>
      <c r="AZ46" s="74">
        <f t="shared" si="49"/>
        <v>0</v>
      </c>
      <c r="BA46" s="74">
        <f t="shared" si="49"/>
        <v>0</v>
      </c>
      <c r="BB46" s="77">
        <v>0</v>
      </c>
      <c r="BC46" s="74">
        <f t="shared" ref="BC46:BI46" si="50">BC6*$E46</f>
        <v>11961.786407766989</v>
      </c>
      <c r="BD46" s="74">
        <f t="shared" si="50"/>
        <v>771.72815533980577</v>
      </c>
      <c r="BE46" s="74">
        <f t="shared" si="50"/>
        <v>771.72815533980577</v>
      </c>
      <c r="BF46" s="74">
        <f t="shared" si="50"/>
        <v>385.86407766990288</v>
      </c>
      <c r="BG46" s="74">
        <f t="shared" si="50"/>
        <v>1736.3883495145631</v>
      </c>
      <c r="BH46" s="74">
        <f t="shared" si="50"/>
        <v>0</v>
      </c>
      <c r="BI46" s="74">
        <f t="shared" si="50"/>
        <v>4244.5048543689318</v>
      </c>
      <c r="BJ46" s="77">
        <v>0</v>
      </c>
      <c r="BK46" s="74">
        <f t="shared" ref="BK46:BO46" si="51">BK6*$E46</f>
        <v>6785.5609756097565</v>
      </c>
      <c r="BL46" s="74">
        <f t="shared" si="51"/>
        <v>1454.0487804878048</v>
      </c>
      <c r="BM46" s="74">
        <f t="shared" si="51"/>
        <v>484.6829268292683</v>
      </c>
      <c r="BN46" s="74">
        <f t="shared" si="51"/>
        <v>0</v>
      </c>
      <c r="BO46" s="74">
        <f t="shared" si="51"/>
        <v>11147.707317073171</v>
      </c>
      <c r="BP46" s="77">
        <v>0</v>
      </c>
      <c r="BQ46" s="74">
        <f t="shared" ref="BQ46:BU46" si="52">BQ6*$E46</f>
        <v>578.79611650485435</v>
      </c>
      <c r="BR46" s="74">
        <f t="shared" si="52"/>
        <v>0</v>
      </c>
      <c r="BS46" s="74">
        <f t="shared" si="52"/>
        <v>0</v>
      </c>
      <c r="BT46" s="74">
        <f t="shared" si="52"/>
        <v>385.86407766990294</v>
      </c>
      <c r="BU46" s="74">
        <f t="shared" si="52"/>
        <v>18907.339805825242</v>
      </c>
      <c r="BV46" s="201"/>
    </row>
    <row r="47" spans="1:145" ht="20.25" customHeight="1" x14ac:dyDescent="0.4">
      <c r="A47" s="29" t="s">
        <v>458</v>
      </c>
      <c r="B47" s="77"/>
      <c r="C47" s="146">
        <f>VLOOKUP($A47,Sample!$B$2:$F$29,4)</f>
        <v>6.3362927853041401E-2</v>
      </c>
      <c r="D47" s="138">
        <f>VLOOKUP($A47,Sample!$B$2:$F$29,5)</f>
        <v>3.9938464739850028E-2</v>
      </c>
      <c r="E47" s="138">
        <f>VLOOKUP($A47,Sample!$B$2:$F$29,2)</f>
        <v>5374</v>
      </c>
      <c r="F47" s="160">
        <f>E47*$M7</f>
        <v>28435.2427184466</v>
      </c>
      <c r="G47" s="160">
        <v>4018</v>
      </c>
      <c r="H47" s="77"/>
      <c r="I47" s="171">
        <f t="shared" si="31"/>
        <v>6.3362927853041401E-2</v>
      </c>
      <c r="J47" s="171">
        <f t="shared" si="31"/>
        <v>5.6785962340435425E-2</v>
      </c>
      <c r="K47" s="171">
        <f t="shared" si="31"/>
        <v>6.3220832349933129E-2</v>
      </c>
      <c r="L47" s="30"/>
      <c r="M47" s="32">
        <v>5.29126213592233</v>
      </c>
      <c r="N47" s="77"/>
      <c r="O47" s="74"/>
      <c r="P47" s="74"/>
      <c r="Q47" s="74"/>
      <c r="R47" s="77"/>
      <c r="S47" s="74">
        <f t="shared" si="32"/>
        <v>2661.2727272727275</v>
      </c>
      <c r="T47" s="74">
        <f t="shared" si="32"/>
        <v>782.72727272727275</v>
      </c>
      <c r="U47" s="74">
        <f t="shared" si="32"/>
        <v>469.63636363636363</v>
      </c>
      <c r="V47" s="74">
        <f t="shared" si="32"/>
        <v>104.36363636363637</v>
      </c>
      <c r="W47" s="74">
        <f t="shared" si="32"/>
        <v>0</v>
      </c>
      <c r="X47" s="77">
        <v>0</v>
      </c>
      <c r="Y47" s="74">
        <f t="shared" si="33"/>
        <v>2557.0551999999998</v>
      </c>
      <c r="Z47" s="74">
        <f t="shared" si="33"/>
        <v>782.70640000000003</v>
      </c>
      <c r="AA47" s="74">
        <f t="shared" si="33"/>
        <v>365.2362</v>
      </c>
      <c r="AB47" s="74">
        <f t="shared" si="33"/>
        <v>156.702</v>
      </c>
      <c r="AC47" s="74">
        <f t="shared" si="33"/>
        <v>156.702</v>
      </c>
      <c r="AD47" s="77">
        <v>0</v>
      </c>
      <c r="AE47" s="74">
        <f t="shared" si="34"/>
        <v>2713.3553999999999</v>
      </c>
      <c r="AF47" s="74">
        <f t="shared" si="34"/>
        <v>730.47239999999999</v>
      </c>
      <c r="AG47" s="74">
        <f t="shared" si="34"/>
        <v>469.70420000000001</v>
      </c>
      <c r="AH47" s="74">
        <f t="shared" si="34"/>
        <v>52.233999999999995</v>
      </c>
      <c r="AI47" s="74">
        <f t="shared" si="34"/>
        <v>52.233999999999995</v>
      </c>
      <c r="AJ47" s="77">
        <v>0</v>
      </c>
      <c r="AK47" s="74">
        <f t="shared" ref="AK47:AO47" si="53">AK7*$E47</f>
        <v>3629.1948051948052</v>
      </c>
      <c r="AL47" s="74">
        <f t="shared" si="53"/>
        <v>1256.2597402597403</v>
      </c>
      <c r="AM47" s="74">
        <f t="shared" si="53"/>
        <v>348.96103896103892</v>
      </c>
      <c r="AN47" s="74">
        <f t="shared" si="53"/>
        <v>69.79220779220779</v>
      </c>
      <c r="AO47" s="74">
        <f t="shared" si="53"/>
        <v>69.79220779220779</v>
      </c>
      <c r="AP47" s="77">
        <v>0</v>
      </c>
      <c r="AQ47" s="74">
        <f t="shared" ref="AQ47:AU47" si="54">AQ7*$E47</f>
        <v>3629.1948051948052</v>
      </c>
      <c r="AR47" s="74">
        <f t="shared" si="54"/>
        <v>1186.4675324675325</v>
      </c>
      <c r="AS47" s="74">
        <f t="shared" si="54"/>
        <v>418.75324675324674</v>
      </c>
      <c r="AT47" s="74">
        <f t="shared" si="54"/>
        <v>69.79220779220779</v>
      </c>
      <c r="AU47" s="74">
        <f t="shared" si="54"/>
        <v>69.79220779220779</v>
      </c>
      <c r="AV47" s="77">
        <v>0</v>
      </c>
      <c r="AW47" s="74">
        <f t="shared" ref="AW47:BA47" si="55">AW7*$E47</f>
        <v>3698.9870129870128</v>
      </c>
      <c r="AX47" s="74">
        <f t="shared" si="55"/>
        <v>1116.6753246753246</v>
      </c>
      <c r="AY47" s="74">
        <f t="shared" si="55"/>
        <v>348.96103896103892</v>
      </c>
      <c r="AZ47" s="74">
        <f t="shared" si="55"/>
        <v>209.37662337662337</v>
      </c>
      <c r="BA47" s="74">
        <f t="shared" si="55"/>
        <v>0</v>
      </c>
      <c r="BB47" s="77">
        <v>0</v>
      </c>
      <c r="BC47" s="74">
        <f t="shared" ref="BC47:BI47" si="56">BC7*$E47</f>
        <v>2608.7378640776701</v>
      </c>
      <c r="BD47" s="74">
        <f t="shared" si="56"/>
        <v>1252.1941747572816</v>
      </c>
      <c r="BE47" s="74">
        <f t="shared" si="56"/>
        <v>208.69902912621356</v>
      </c>
      <c r="BF47" s="74">
        <f t="shared" si="56"/>
        <v>208.69902912621356</v>
      </c>
      <c r="BG47" s="74">
        <f t="shared" si="56"/>
        <v>886.97087378640776</v>
      </c>
      <c r="BH47" s="74">
        <f t="shared" si="56"/>
        <v>52.17475728155339</v>
      </c>
      <c r="BI47" s="74">
        <f t="shared" si="56"/>
        <v>156.52427184466021</v>
      </c>
      <c r="BJ47" s="77">
        <v>0</v>
      </c>
      <c r="BK47" s="74">
        <f t="shared" ref="BK47:BO47" si="57">BK7*$E47</f>
        <v>912.56603773584902</v>
      </c>
      <c r="BL47" s="74">
        <f t="shared" si="57"/>
        <v>1723.7358490566037</v>
      </c>
      <c r="BM47" s="74">
        <f t="shared" si="57"/>
        <v>912.56603773584902</v>
      </c>
      <c r="BN47" s="74">
        <f t="shared" si="57"/>
        <v>405.58490566037733</v>
      </c>
      <c r="BO47" s="74">
        <f t="shared" si="57"/>
        <v>1419.5471698113208</v>
      </c>
      <c r="BP47" s="77">
        <v>0</v>
      </c>
      <c r="BQ47" s="74">
        <f t="shared" ref="BQ47:BU47" si="58">BQ7*$E47</f>
        <v>104.34951456310678</v>
      </c>
      <c r="BR47" s="74">
        <f t="shared" si="58"/>
        <v>0</v>
      </c>
      <c r="BS47" s="74">
        <f t="shared" si="58"/>
        <v>52.174757281553404</v>
      </c>
      <c r="BT47" s="74">
        <f t="shared" si="58"/>
        <v>521.747572815534</v>
      </c>
      <c r="BU47" s="74">
        <f t="shared" si="58"/>
        <v>4695.7281553398061</v>
      </c>
      <c r="BV47" s="201"/>
    </row>
    <row r="48" spans="1:145" s="22" customFormat="1" ht="7.5" customHeight="1" x14ac:dyDescent="0.4">
      <c r="A48" s="37"/>
      <c r="B48" s="77"/>
      <c r="C48" s="148"/>
      <c r="D48" s="139"/>
      <c r="E48" s="139"/>
      <c r="F48" s="161"/>
      <c r="G48" s="161"/>
      <c r="H48" s="77"/>
      <c r="I48" s="39"/>
      <c r="J48" s="39"/>
      <c r="K48" s="39"/>
      <c r="L48" s="38"/>
      <c r="M48" s="40"/>
      <c r="N48" s="77"/>
      <c r="O48" s="74"/>
      <c r="P48" s="74"/>
      <c r="Q48" s="74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201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</row>
    <row r="49" spans="1:145" ht="20.25" customHeight="1" x14ac:dyDescent="0.4">
      <c r="A49" s="29" t="s">
        <v>113</v>
      </c>
      <c r="B49" s="77"/>
      <c r="C49" s="146">
        <f>VLOOKUP($A49,Sample!$B$2:$F$29,4)</f>
        <v>7.7488120924858211E-2</v>
      </c>
      <c r="D49" s="138">
        <f>VLOOKUP($A49,Sample!$B$2:$F$29,5)</f>
        <v>4.8841754795365531E-2</v>
      </c>
      <c r="E49" s="138">
        <f>VLOOKUP($A49,Sample!$B$2:$F$29,2)</f>
        <v>6572</v>
      </c>
      <c r="F49" s="160">
        <f>E49*$M9</f>
        <v>42047.387755102041</v>
      </c>
      <c r="G49" s="160">
        <v>4828</v>
      </c>
      <c r="H49" s="77"/>
      <c r="I49" s="171">
        <f t="shared" ref="I49:K50" si="59">E49/SUM(E$4:E$10)</f>
        <v>7.7488120924858211E-2</v>
      </c>
      <c r="J49" s="171">
        <f t="shared" si="59"/>
        <v>8.3969790629779037E-2</v>
      </c>
      <c r="K49" s="171">
        <f t="shared" si="59"/>
        <v>7.5965699000865389E-2</v>
      </c>
      <c r="L49" s="30"/>
      <c r="M49" s="32">
        <v>6.3979591836734695</v>
      </c>
      <c r="N49" s="77"/>
      <c r="O49" s="74"/>
      <c r="P49" s="74"/>
      <c r="Q49" s="74"/>
      <c r="R49" s="77"/>
      <c r="S49" s="74">
        <f t="shared" ref="S49:W50" si="60">S9*$G49</f>
        <v>4090.3888888888887</v>
      </c>
      <c r="T49" s="74">
        <f t="shared" si="60"/>
        <v>402.33333333333331</v>
      </c>
      <c r="U49" s="74">
        <f t="shared" si="60"/>
        <v>335.27777777777777</v>
      </c>
      <c r="V49" s="74">
        <f t="shared" si="60"/>
        <v>0</v>
      </c>
      <c r="W49" s="74">
        <f t="shared" si="60"/>
        <v>0</v>
      </c>
      <c r="X49" s="77">
        <v>0</v>
      </c>
      <c r="Y49" s="74">
        <f t="shared" ref="Y49:AC50" si="61">Y9*$G49</f>
        <v>4090.2815999999998</v>
      </c>
      <c r="Z49" s="74">
        <f t="shared" si="61"/>
        <v>402.17239999999998</v>
      </c>
      <c r="AA49" s="74">
        <f t="shared" si="61"/>
        <v>335.06319999999999</v>
      </c>
      <c r="AB49" s="74">
        <f t="shared" si="61"/>
        <v>0</v>
      </c>
      <c r="AC49" s="74">
        <f t="shared" si="61"/>
        <v>0</v>
      </c>
      <c r="AD49" s="77">
        <v>0</v>
      </c>
      <c r="AE49" s="74">
        <f t="shared" ref="AE49:AI50" si="62">AE9*$G49</f>
        <v>4090.2815999999998</v>
      </c>
      <c r="AF49" s="74">
        <f t="shared" si="62"/>
        <v>402.17239999999998</v>
      </c>
      <c r="AG49" s="74">
        <f t="shared" si="62"/>
        <v>335.06319999999999</v>
      </c>
      <c r="AH49" s="74">
        <f t="shared" si="62"/>
        <v>0</v>
      </c>
      <c r="AI49" s="74">
        <f t="shared" si="62"/>
        <v>0</v>
      </c>
      <c r="AJ49" s="77">
        <v>0</v>
      </c>
      <c r="AK49" s="74">
        <f t="shared" ref="AK49:AO49" si="63">AK9*$E49</f>
        <v>5202.833333333333</v>
      </c>
      <c r="AL49" s="74">
        <f t="shared" si="63"/>
        <v>821.5</v>
      </c>
      <c r="AM49" s="74">
        <f t="shared" si="63"/>
        <v>365.11111111111109</v>
      </c>
      <c r="AN49" s="74">
        <f t="shared" si="63"/>
        <v>91.277777777777771</v>
      </c>
      <c r="AO49" s="74">
        <f t="shared" si="63"/>
        <v>91.277777777777771</v>
      </c>
      <c r="AP49" s="77">
        <v>0</v>
      </c>
      <c r="AQ49" s="74">
        <f t="shared" ref="AQ49:AU49" si="64">AQ9*$E49</f>
        <v>5020.2777777777774</v>
      </c>
      <c r="AR49" s="74">
        <f t="shared" si="64"/>
        <v>912.77777777777783</v>
      </c>
      <c r="AS49" s="74">
        <f t="shared" si="64"/>
        <v>273.83333333333331</v>
      </c>
      <c r="AT49" s="74">
        <f t="shared" si="64"/>
        <v>273.83333333333331</v>
      </c>
      <c r="AU49" s="74">
        <f t="shared" si="64"/>
        <v>91.277777777777771</v>
      </c>
      <c r="AV49" s="77">
        <v>0</v>
      </c>
      <c r="AW49" s="74">
        <f t="shared" ref="AW49:BA49" si="65">AW9*$E49</f>
        <v>5020.2777777777774</v>
      </c>
      <c r="AX49" s="74">
        <f t="shared" si="65"/>
        <v>1095.3333333333333</v>
      </c>
      <c r="AY49" s="74">
        <f t="shared" si="65"/>
        <v>273.83333333333331</v>
      </c>
      <c r="AZ49" s="74">
        <f t="shared" si="65"/>
        <v>91.277777777777771</v>
      </c>
      <c r="BA49" s="74">
        <f t="shared" si="65"/>
        <v>91.277777777777771</v>
      </c>
      <c r="BB49" s="77">
        <v>0</v>
      </c>
      <c r="BC49" s="74">
        <f t="shared" ref="BC49:BI49" si="66">BC9*$E49</f>
        <v>4291.9183673469388</v>
      </c>
      <c r="BD49" s="74">
        <f t="shared" si="66"/>
        <v>670.61224489795916</v>
      </c>
      <c r="BE49" s="74">
        <f t="shared" si="66"/>
        <v>201.18367346938774</v>
      </c>
      <c r="BF49" s="74">
        <f t="shared" si="66"/>
        <v>0</v>
      </c>
      <c r="BG49" s="74">
        <f t="shared" si="66"/>
        <v>0</v>
      </c>
      <c r="BH49" s="74">
        <f t="shared" si="66"/>
        <v>0</v>
      </c>
      <c r="BI49" s="74">
        <f t="shared" si="66"/>
        <v>1408.2857142857142</v>
      </c>
      <c r="BJ49" s="77">
        <v>0</v>
      </c>
      <c r="BK49" s="74">
        <f t="shared" ref="BK49:BO49" si="67">BK9*$E49</f>
        <v>386.58823529411762</v>
      </c>
      <c r="BL49" s="74">
        <f t="shared" si="67"/>
        <v>2706.1176470588234</v>
      </c>
      <c r="BM49" s="74">
        <f t="shared" si="67"/>
        <v>386.58823529411762</v>
      </c>
      <c r="BN49" s="74">
        <f t="shared" si="67"/>
        <v>0</v>
      </c>
      <c r="BO49" s="74">
        <f t="shared" si="67"/>
        <v>3092.705882352941</v>
      </c>
      <c r="BP49" s="77">
        <v>0</v>
      </c>
      <c r="BQ49" s="74">
        <f t="shared" ref="BQ49:BU49" si="68">BQ9*$E49</f>
        <v>335.30612244897958</v>
      </c>
      <c r="BR49" s="74">
        <f t="shared" si="68"/>
        <v>0</v>
      </c>
      <c r="BS49" s="74">
        <f t="shared" si="68"/>
        <v>0</v>
      </c>
      <c r="BT49" s="74">
        <f t="shared" si="68"/>
        <v>134.12244897959184</v>
      </c>
      <c r="BU49" s="74">
        <f t="shared" si="68"/>
        <v>6102.5714285714284</v>
      </c>
      <c r="BV49" s="201"/>
    </row>
    <row r="50" spans="1:145" ht="20.25" customHeight="1" x14ac:dyDescent="0.4">
      <c r="A50" s="29" t="s">
        <v>108</v>
      </c>
      <c r="B50" s="77"/>
      <c r="C50" s="146">
        <f>VLOOKUP($A50,Sample!$B$2:$F$29,4)</f>
        <v>0.10819096129131148</v>
      </c>
      <c r="D50" s="138">
        <f>VLOOKUP($A50,Sample!$B$2:$F$29,5)</f>
        <v>6.8194148204849994E-2</v>
      </c>
      <c r="E50" s="138">
        <f>VLOOKUP($A50,Sample!$B$2:$F$29,2)</f>
        <v>9176</v>
      </c>
      <c r="F50" s="160">
        <f>E50*$M10</f>
        <v>53027.621052631577</v>
      </c>
      <c r="G50" s="160">
        <v>7147</v>
      </c>
      <c r="H50" s="77"/>
      <c r="I50" s="171">
        <f t="shared" si="59"/>
        <v>0.10819096129131148</v>
      </c>
      <c r="J50" s="171">
        <f t="shared" si="59"/>
        <v>0.10589761873719356</v>
      </c>
      <c r="K50" s="171">
        <f t="shared" si="59"/>
        <v>0.11245378019038628</v>
      </c>
      <c r="L50" s="30"/>
      <c r="M50" s="32">
        <v>5.7789473684210524</v>
      </c>
      <c r="N50" s="77"/>
      <c r="O50" s="74"/>
      <c r="P50" s="74"/>
      <c r="Q50" s="74"/>
      <c r="R50" s="77"/>
      <c r="S50" s="74">
        <f t="shared" si="60"/>
        <v>4732.4729729729734</v>
      </c>
      <c r="T50" s="74">
        <f t="shared" si="60"/>
        <v>1255.5540540540542</v>
      </c>
      <c r="U50" s="74">
        <f t="shared" si="60"/>
        <v>965.81081081081084</v>
      </c>
      <c r="V50" s="74">
        <f t="shared" si="60"/>
        <v>193.16216216216216</v>
      </c>
      <c r="W50" s="74">
        <f t="shared" si="60"/>
        <v>0</v>
      </c>
      <c r="X50" s="77">
        <v>0</v>
      </c>
      <c r="Y50" s="74">
        <f t="shared" si="61"/>
        <v>4153.1216999999997</v>
      </c>
      <c r="Z50" s="74">
        <f t="shared" si="61"/>
        <v>1062.0442</v>
      </c>
      <c r="AA50" s="74">
        <f t="shared" si="61"/>
        <v>1352.2124000000001</v>
      </c>
      <c r="AB50" s="74">
        <f t="shared" si="61"/>
        <v>579.62170000000003</v>
      </c>
      <c r="AC50" s="74">
        <f t="shared" si="61"/>
        <v>0</v>
      </c>
      <c r="AD50" s="77">
        <v>0</v>
      </c>
      <c r="AE50" s="74">
        <f t="shared" si="62"/>
        <v>4635.5441999999994</v>
      </c>
      <c r="AF50" s="74">
        <f t="shared" si="62"/>
        <v>1448.6968999999999</v>
      </c>
      <c r="AG50" s="74">
        <f t="shared" si="62"/>
        <v>869.0752</v>
      </c>
      <c r="AH50" s="74">
        <f t="shared" si="62"/>
        <v>96.484499999999997</v>
      </c>
      <c r="AI50" s="74">
        <f t="shared" si="62"/>
        <v>96.484499999999997</v>
      </c>
      <c r="AJ50" s="77">
        <v>0</v>
      </c>
      <c r="AK50" s="74">
        <f t="shared" ref="AK50:AO50" si="69">AK10*$E50</f>
        <v>6076</v>
      </c>
      <c r="AL50" s="74">
        <f t="shared" si="69"/>
        <v>2108</v>
      </c>
      <c r="AM50" s="74">
        <f t="shared" si="69"/>
        <v>496</v>
      </c>
      <c r="AN50" s="74">
        <f t="shared" si="69"/>
        <v>496</v>
      </c>
      <c r="AO50" s="74">
        <f t="shared" si="69"/>
        <v>0</v>
      </c>
      <c r="AP50" s="77">
        <v>0</v>
      </c>
      <c r="AQ50" s="74">
        <f t="shared" ref="AQ50:AU50" si="70">AQ10*$E50</f>
        <v>5456</v>
      </c>
      <c r="AR50" s="74">
        <f t="shared" si="70"/>
        <v>2232</v>
      </c>
      <c r="AS50" s="74">
        <f t="shared" si="70"/>
        <v>496</v>
      </c>
      <c r="AT50" s="74">
        <f t="shared" si="70"/>
        <v>868</v>
      </c>
      <c r="AU50" s="74">
        <f t="shared" si="70"/>
        <v>124</v>
      </c>
      <c r="AV50" s="77">
        <v>0</v>
      </c>
      <c r="AW50" s="74">
        <f t="shared" ref="AW50:BA50" si="71">AW10*$E50</f>
        <v>5952</v>
      </c>
      <c r="AX50" s="74">
        <f t="shared" si="71"/>
        <v>2604</v>
      </c>
      <c r="AY50" s="74">
        <f t="shared" si="71"/>
        <v>372</v>
      </c>
      <c r="AZ50" s="74">
        <f t="shared" si="71"/>
        <v>248</v>
      </c>
      <c r="BA50" s="74">
        <f t="shared" si="71"/>
        <v>0</v>
      </c>
      <c r="BB50" s="77">
        <v>0</v>
      </c>
      <c r="BC50" s="74">
        <f t="shared" ref="BC50:BI50" si="72">BC10*$E50</f>
        <v>6664.6736842105265</v>
      </c>
      <c r="BD50" s="74">
        <f t="shared" si="72"/>
        <v>579.53684210526319</v>
      </c>
      <c r="BE50" s="74">
        <f t="shared" si="72"/>
        <v>0</v>
      </c>
      <c r="BF50" s="74">
        <f t="shared" si="72"/>
        <v>386.35789473684207</v>
      </c>
      <c r="BG50" s="74">
        <f t="shared" si="72"/>
        <v>579.53684210526319</v>
      </c>
      <c r="BH50" s="74">
        <f t="shared" si="72"/>
        <v>0</v>
      </c>
      <c r="BI50" s="74">
        <f t="shared" si="72"/>
        <v>965.8947368421052</v>
      </c>
      <c r="BJ50" s="77">
        <v>0</v>
      </c>
      <c r="BK50" s="74">
        <f t="shared" ref="BK50:BO50" si="73">BK10*$E50</f>
        <v>2823.3846153846157</v>
      </c>
      <c r="BL50" s="74">
        <f t="shared" si="73"/>
        <v>1411.6923076923078</v>
      </c>
      <c r="BM50" s="74">
        <f t="shared" si="73"/>
        <v>0</v>
      </c>
      <c r="BN50" s="74">
        <f t="shared" si="73"/>
        <v>352.92307692307696</v>
      </c>
      <c r="BO50" s="74">
        <f t="shared" si="73"/>
        <v>4588</v>
      </c>
      <c r="BP50" s="77">
        <v>0</v>
      </c>
      <c r="BQ50" s="74">
        <f t="shared" ref="BQ50:BU50" si="74">BQ10*$E50</f>
        <v>1062.4842105263158</v>
      </c>
      <c r="BR50" s="74">
        <f t="shared" si="74"/>
        <v>0</v>
      </c>
      <c r="BS50" s="74">
        <f t="shared" si="74"/>
        <v>0</v>
      </c>
      <c r="BT50" s="74">
        <f t="shared" si="74"/>
        <v>676.12631578947367</v>
      </c>
      <c r="BU50" s="74">
        <f t="shared" si="74"/>
        <v>7437.3894736842103</v>
      </c>
      <c r="BV50" s="201"/>
    </row>
    <row r="51" spans="1:145" s="22" customFormat="1" ht="7.5" customHeight="1" x14ac:dyDescent="0.4">
      <c r="A51" s="37"/>
      <c r="B51" s="77"/>
      <c r="C51" s="149"/>
      <c r="D51" s="139"/>
      <c r="E51" s="139"/>
      <c r="F51" s="161"/>
      <c r="G51" s="161"/>
      <c r="H51" s="77"/>
      <c r="I51" s="39"/>
      <c r="J51" s="39"/>
      <c r="K51" s="39"/>
      <c r="L51" s="38"/>
      <c r="M51" s="40"/>
      <c r="N51" s="77"/>
      <c r="O51" s="74"/>
      <c r="P51" s="74"/>
      <c r="Q51" s="74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201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</row>
    <row r="52" spans="1:145" ht="20.25" customHeight="1" x14ac:dyDescent="0.4">
      <c r="A52" s="29" t="s">
        <v>459</v>
      </c>
      <c r="B52" s="77"/>
      <c r="C52" s="147">
        <f>VLOOKUP($A52,Sample!$B$2:$F$29,4)</f>
        <v>0.59415092246829593</v>
      </c>
      <c r="D52" s="138">
        <f>VLOOKUP($A52,Sample!$B$2:$F$29,5)</f>
        <v>0.11942894089493672</v>
      </c>
      <c r="E52" s="138">
        <f>VLOOKUP($A52,Sample!$B$2:$F$29,2)</f>
        <v>16070</v>
      </c>
      <c r="F52" s="160">
        <f>E52*$M12</f>
        <v>71980.208333333343</v>
      </c>
      <c r="G52" s="160">
        <v>7701</v>
      </c>
      <c r="H52" s="77"/>
      <c r="I52" s="31">
        <f t="shared" ref="I52:K55" si="75">E52/SUM(E$12:E$15)</f>
        <v>0.59415092246829593</v>
      </c>
      <c r="J52" s="31">
        <f t="shared" si="75"/>
        <v>0.55823537871297779</v>
      </c>
      <c r="K52" s="31">
        <f t="shared" si="75"/>
        <v>0.49251726784343824</v>
      </c>
      <c r="L52" s="30"/>
      <c r="M52" s="32">
        <v>4.479166666666667</v>
      </c>
      <c r="N52" s="77"/>
      <c r="O52" s="74"/>
      <c r="P52" s="74"/>
      <c r="Q52" s="74"/>
      <c r="R52" s="77"/>
      <c r="S52" s="74">
        <f t="shared" ref="S52:W55" si="76">S12*$G52</f>
        <v>4520.152173913044</v>
      </c>
      <c r="T52" s="74">
        <f t="shared" si="76"/>
        <v>1841.5434782608697</v>
      </c>
      <c r="U52" s="74">
        <f t="shared" si="76"/>
        <v>837.06521739130437</v>
      </c>
      <c r="V52" s="74">
        <f t="shared" si="76"/>
        <v>502.23913043478257</v>
      </c>
      <c r="W52" s="74">
        <f t="shared" si="76"/>
        <v>0</v>
      </c>
      <c r="X52" s="77">
        <v>0</v>
      </c>
      <c r="Y52" s="74">
        <f t="shared" ref="Y52:AC55" si="77">Y12*$G52</f>
        <v>4854.7103999999999</v>
      </c>
      <c r="Z52" s="74">
        <f t="shared" si="77"/>
        <v>1172.0922</v>
      </c>
      <c r="AA52" s="74">
        <f t="shared" si="77"/>
        <v>1004.2103999999999</v>
      </c>
      <c r="AB52" s="74">
        <f t="shared" si="77"/>
        <v>334.99349999999998</v>
      </c>
      <c r="AC52" s="74">
        <f t="shared" si="77"/>
        <v>334.99349999999998</v>
      </c>
      <c r="AD52" s="77">
        <v>0</v>
      </c>
      <c r="AE52" s="74">
        <f t="shared" ref="AE52:AI55" si="78">AE12*$G52</f>
        <v>6696.7896000000001</v>
      </c>
      <c r="AF52" s="74">
        <f t="shared" si="78"/>
        <v>167.11170000000001</v>
      </c>
      <c r="AG52" s="74">
        <f t="shared" si="78"/>
        <v>837.09870000000001</v>
      </c>
      <c r="AH52" s="74">
        <f t="shared" si="78"/>
        <v>0</v>
      </c>
      <c r="AI52" s="74">
        <f t="shared" si="78"/>
        <v>0</v>
      </c>
      <c r="AJ52" s="77">
        <v>0</v>
      </c>
      <c r="AK52" s="74">
        <f t="shared" ref="AK52:AO52" si="79">AK12*$E52</f>
        <v>8733.6956521739121</v>
      </c>
      <c r="AL52" s="74">
        <f t="shared" si="79"/>
        <v>6986.95652173913</v>
      </c>
      <c r="AM52" s="74">
        <f t="shared" si="79"/>
        <v>349.3478260869565</v>
      </c>
      <c r="AN52" s="74">
        <f t="shared" si="79"/>
        <v>0</v>
      </c>
      <c r="AO52" s="74">
        <f t="shared" si="79"/>
        <v>0</v>
      </c>
      <c r="AP52" s="77">
        <v>0</v>
      </c>
      <c r="AQ52" s="74">
        <f t="shared" ref="AQ52:AU52" si="80">AQ12*$E52</f>
        <v>9432.3913043478278</v>
      </c>
      <c r="AR52" s="74">
        <f t="shared" si="80"/>
        <v>5589.565217391304</v>
      </c>
      <c r="AS52" s="74">
        <f t="shared" si="80"/>
        <v>0</v>
      </c>
      <c r="AT52" s="74">
        <f t="shared" si="80"/>
        <v>1048.0434782608695</v>
      </c>
      <c r="AU52" s="74">
        <f t="shared" si="80"/>
        <v>0</v>
      </c>
      <c r="AV52" s="77">
        <v>0</v>
      </c>
      <c r="AW52" s="74">
        <f t="shared" ref="AW52:BA52" si="81">AW12*$E52</f>
        <v>13973.91304347826</v>
      </c>
      <c r="AX52" s="74">
        <f t="shared" si="81"/>
        <v>1746.7391304347825</v>
      </c>
      <c r="AY52" s="74">
        <f t="shared" si="81"/>
        <v>349.3478260869565</v>
      </c>
      <c r="AZ52" s="74">
        <f t="shared" si="81"/>
        <v>0</v>
      </c>
      <c r="BA52" s="74">
        <f t="shared" si="81"/>
        <v>0</v>
      </c>
      <c r="BB52" s="77">
        <v>0</v>
      </c>
      <c r="BC52" s="74">
        <f t="shared" ref="BC52:BI52" si="82">BC12*$E52</f>
        <v>8369.7916666666679</v>
      </c>
      <c r="BD52" s="74">
        <f t="shared" si="82"/>
        <v>2343.541666666667</v>
      </c>
      <c r="BE52" s="74">
        <f t="shared" si="82"/>
        <v>334.79166666666663</v>
      </c>
      <c r="BF52" s="74">
        <f t="shared" si="82"/>
        <v>836.97916666666674</v>
      </c>
      <c r="BG52" s="74">
        <f t="shared" si="82"/>
        <v>1841.3541666666665</v>
      </c>
      <c r="BH52" s="74">
        <f t="shared" si="82"/>
        <v>0</v>
      </c>
      <c r="BI52" s="74">
        <f t="shared" si="82"/>
        <v>2343.541666666667</v>
      </c>
      <c r="BJ52" s="77">
        <v>0</v>
      </c>
      <c r="BK52" s="74">
        <f t="shared" ref="BK52:BO52" si="83">BK12*$E52</f>
        <v>10131.08695652174</v>
      </c>
      <c r="BL52" s="74">
        <f t="shared" si="83"/>
        <v>1746.7391304347825</v>
      </c>
      <c r="BM52" s="74">
        <f t="shared" si="83"/>
        <v>0</v>
      </c>
      <c r="BN52" s="74">
        <f t="shared" si="83"/>
        <v>0</v>
      </c>
      <c r="BO52" s="74">
        <f t="shared" si="83"/>
        <v>4192.173913043478</v>
      </c>
      <c r="BP52" s="77">
        <v>0</v>
      </c>
      <c r="BQ52" s="74">
        <f t="shared" ref="BQ52:BU52" si="84">BQ12*$E52</f>
        <v>0</v>
      </c>
      <c r="BR52" s="74">
        <f t="shared" si="84"/>
        <v>0</v>
      </c>
      <c r="BS52" s="74">
        <f t="shared" si="84"/>
        <v>334.79166666666663</v>
      </c>
      <c r="BT52" s="74">
        <f t="shared" si="84"/>
        <v>0</v>
      </c>
      <c r="BU52" s="74">
        <f t="shared" si="84"/>
        <v>15735.208333333332</v>
      </c>
      <c r="BV52" s="201"/>
    </row>
    <row r="53" spans="1:145" ht="20.25" customHeight="1" x14ac:dyDescent="0.4">
      <c r="A53" s="29" t="s">
        <v>460</v>
      </c>
      <c r="B53" s="77"/>
      <c r="C53" s="147">
        <f>VLOOKUP($A53,Sample!$B$2:$F$29,4)</f>
        <v>0.27322808444559471</v>
      </c>
      <c r="D53" s="138">
        <f>VLOOKUP($A53,Sample!$B$2:$F$29,5)</f>
        <v>5.4920962863321862E-2</v>
      </c>
      <c r="E53" s="138">
        <f>VLOOKUP($A53,Sample!$B$2:$F$29,2)</f>
        <v>7390</v>
      </c>
      <c r="F53" s="160">
        <f>E53*$M13</f>
        <v>38835.204081632648</v>
      </c>
      <c r="G53" s="160">
        <v>5053</v>
      </c>
      <c r="H53" s="77"/>
      <c r="I53" s="31">
        <f t="shared" si="75"/>
        <v>0.27322808444559471</v>
      </c>
      <c r="J53" s="31">
        <f t="shared" si="75"/>
        <v>0.30118258004355564</v>
      </c>
      <c r="K53" s="31">
        <f t="shared" si="75"/>
        <v>0.32316449219749299</v>
      </c>
      <c r="L53" s="30"/>
      <c r="M53" s="32">
        <v>5.2551020408163263</v>
      </c>
      <c r="N53" s="77"/>
      <c r="O53" s="74"/>
      <c r="P53" s="74"/>
      <c r="Q53" s="74"/>
      <c r="R53" s="77"/>
      <c r="S53" s="74">
        <f t="shared" si="76"/>
        <v>1432.9402985074626</v>
      </c>
      <c r="T53" s="74">
        <f t="shared" si="76"/>
        <v>2036.2835820895523</v>
      </c>
      <c r="U53" s="74">
        <f t="shared" si="76"/>
        <v>1131.268656716418</v>
      </c>
      <c r="V53" s="74">
        <f t="shared" si="76"/>
        <v>301.67164179104475</v>
      </c>
      <c r="W53" s="74">
        <f t="shared" si="76"/>
        <v>150.83582089552237</v>
      </c>
      <c r="X53" s="77">
        <v>0</v>
      </c>
      <c r="Y53" s="74">
        <f t="shared" si="77"/>
        <v>1357.7411</v>
      </c>
      <c r="Z53" s="74">
        <f t="shared" si="77"/>
        <v>1508.3205</v>
      </c>
      <c r="AA53" s="74">
        <f t="shared" si="77"/>
        <v>1281.9460999999999</v>
      </c>
      <c r="AB53" s="74">
        <f t="shared" si="77"/>
        <v>678.61789999999996</v>
      </c>
      <c r="AC53" s="74">
        <f t="shared" si="77"/>
        <v>226.37440000000001</v>
      </c>
      <c r="AD53" s="77">
        <v>0</v>
      </c>
      <c r="AE53" s="74">
        <f t="shared" si="78"/>
        <v>2262.7334000000001</v>
      </c>
      <c r="AF53" s="74">
        <f t="shared" si="78"/>
        <v>1056.077</v>
      </c>
      <c r="AG53" s="74">
        <f t="shared" si="78"/>
        <v>1433.0308</v>
      </c>
      <c r="AH53" s="74">
        <f t="shared" si="78"/>
        <v>301.66410000000002</v>
      </c>
      <c r="AI53" s="74">
        <f t="shared" si="78"/>
        <v>0</v>
      </c>
      <c r="AJ53" s="77">
        <v>0</v>
      </c>
      <c r="AK53" s="74">
        <f t="shared" ref="AK53:AO53" si="85">AK13*$E53</f>
        <v>2205.9701492537311</v>
      </c>
      <c r="AL53" s="74">
        <f t="shared" si="85"/>
        <v>4081.0447761194032</v>
      </c>
      <c r="AM53" s="74">
        <f t="shared" si="85"/>
        <v>772.08955223880594</v>
      </c>
      <c r="AN53" s="74">
        <f t="shared" si="85"/>
        <v>330.8955223880597</v>
      </c>
      <c r="AO53" s="74">
        <f t="shared" si="85"/>
        <v>0</v>
      </c>
      <c r="AP53" s="77">
        <v>0</v>
      </c>
      <c r="AQ53" s="74">
        <f t="shared" ref="AQ53:AU53" si="86">AQ13*$E53</f>
        <v>2095.6716417910447</v>
      </c>
      <c r="AR53" s="74">
        <f t="shared" si="86"/>
        <v>3639.8507462686566</v>
      </c>
      <c r="AS53" s="74">
        <f t="shared" si="86"/>
        <v>441.19402985074623</v>
      </c>
      <c r="AT53" s="74">
        <f t="shared" si="86"/>
        <v>1102.9850746268655</v>
      </c>
      <c r="AU53" s="74">
        <f t="shared" si="86"/>
        <v>110.29850746268656</v>
      </c>
      <c r="AV53" s="77">
        <v>0</v>
      </c>
      <c r="AW53" s="74">
        <f t="shared" ref="AW53:BA53" si="87">AW13*$E53</f>
        <v>3088.3582089552237</v>
      </c>
      <c r="AX53" s="74">
        <f t="shared" si="87"/>
        <v>3860.4477611940297</v>
      </c>
      <c r="AY53" s="74">
        <f t="shared" si="87"/>
        <v>330.8955223880597</v>
      </c>
      <c r="AZ53" s="74">
        <f t="shared" si="87"/>
        <v>110.29850746268656</v>
      </c>
      <c r="BA53" s="74">
        <f t="shared" si="87"/>
        <v>0</v>
      </c>
      <c r="BB53" s="77">
        <v>0</v>
      </c>
      <c r="BC53" s="74">
        <f t="shared" ref="BC53:BI53" si="88">BC13*$E53</f>
        <v>2865.5102040816328</v>
      </c>
      <c r="BD53" s="74">
        <f t="shared" si="88"/>
        <v>1960.6122448979593</v>
      </c>
      <c r="BE53" s="74">
        <f t="shared" si="88"/>
        <v>603.26530612244892</v>
      </c>
      <c r="BF53" s="74">
        <f t="shared" si="88"/>
        <v>377.0408163265306</v>
      </c>
      <c r="BG53" s="74">
        <f t="shared" si="88"/>
        <v>1281.9387755102041</v>
      </c>
      <c r="BH53" s="74">
        <f t="shared" si="88"/>
        <v>0</v>
      </c>
      <c r="BI53" s="74">
        <f t="shared" si="88"/>
        <v>301.63265306122446</v>
      </c>
      <c r="BJ53" s="77">
        <v>0</v>
      </c>
      <c r="BK53" s="74">
        <f t="shared" ref="BK53:BO53" si="89">BK13*$E53</f>
        <v>5419.333333333333</v>
      </c>
      <c r="BL53" s="74">
        <f t="shared" si="89"/>
        <v>739</v>
      </c>
      <c r="BM53" s="74">
        <f t="shared" si="89"/>
        <v>369.5</v>
      </c>
      <c r="BN53" s="74">
        <f t="shared" si="89"/>
        <v>0</v>
      </c>
      <c r="BO53" s="74">
        <f t="shared" si="89"/>
        <v>862.16666666666663</v>
      </c>
      <c r="BP53" s="77">
        <v>0</v>
      </c>
      <c r="BQ53" s="74">
        <f t="shared" ref="BQ53:BU53" si="90">BQ13*$E53</f>
        <v>0</v>
      </c>
      <c r="BR53" s="74">
        <f t="shared" si="90"/>
        <v>0</v>
      </c>
      <c r="BS53" s="74">
        <f t="shared" si="90"/>
        <v>0</v>
      </c>
      <c r="BT53" s="74">
        <f t="shared" si="90"/>
        <v>75.408163265306115</v>
      </c>
      <c r="BU53" s="74">
        <f t="shared" si="90"/>
        <v>7314.591836734694</v>
      </c>
      <c r="BV53" s="201"/>
    </row>
    <row r="54" spans="1:145" ht="20.25" customHeight="1" x14ac:dyDescent="0.4">
      <c r="A54" s="29" t="s">
        <v>461</v>
      </c>
      <c r="B54" s="77"/>
      <c r="C54" s="147">
        <f>VLOOKUP($A54,Sample!$B$2:$F$29,4)</f>
        <v>8.5776611084408622E-2</v>
      </c>
      <c r="D54" s="138">
        <f>VLOOKUP($A54,Sample!$B$2:$F$29,5)</f>
        <v>1.7241763713519178E-2</v>
      </c>
      <c r="E54" s="138">
        <f>VLOOKUP($A54,Sample!$B$2:$F$29,2)</f>
        <v>2320</v>
      </c>
      <c r="F54" s="160">
        <f>E54*$M14</f>
        <v>11450.322580645161</v>
      </c>
      <c r="G54" s="160">
        <v>1871</v>
      </c>
      <c r="H54" s="77"/>
      <c r="I54" s="31">
        <f t="shared" si="75"/>
        <v>8.5776611084408622E-2</v>
      </c>
      <c r="J54" s="31">
        <f t="shared" si="75"/>
        <v>8.8801843037069256E-2</v>
      </c>
      <c r="K54" s="31">
        <f t="shared" si="75"/>
        <v>0.11965975952929138</v>
      </c>
      <c r="L54" s="30"/>
      <c r="M54" s="32">
        <v>4.935483870967742</v>
      </c>
      <c r="N54" s="77"/>
      <c r="O54" s="74"/>
      <c r="P54" s="74"/>
      <c r="Q54" s="74"/>
      <c r="R54" s="77"/>
      <c r="S54" s="74">
        <f t="shared" si="76"/>
        <v>623.66666666666663</v>
      </c>
      <c r="T54" s="74">
        <f t="shared" si="76"/>
        <v>798.29333333333341</v>
      </c>
      <c r="U54" s="74">
        <f t="shared" si="76"/>
        <v>349.25333333333333</v>
      </c>
      <c r="V54" s="74">
        <f t="shared" si="76"/>
        <v>99.786666666666676</v>
      </c>
      <c r="W54" s="74">
        <f t="shared" si="76"/>
        <v>0</v>
      </c>
      <c r="X54" s="77">
        <v>0</v>
      </c>
      <c r="Y54" s="74">
        <f t="shared" si="77"/>
        <v>424.15570000000002</v>
      </c>
      <c r="Z54" s="74">
        <f t="shared" si="77"/>
        <v>698.4443</v>
      </c>
      <c r="AA54" s="74">
        <f t="shared" si="77"/>
        <v>548.76430000000005</v>
      </c>
      <c r="AB54" s="74">
        <f t="shared" si="77"/>
        <v>149.68</v>
      </c>
      <c r="AC54" s="74">
        <f t="shared" si="77"/>
        <v>49.9557</v>
      </c>
      <c r="AD54" s="77">
        <v>0</v>
      </c>
      <c r="AE54" s="74">
        <f t="shared" si="78"/>
        <v>748.40000000000009</v>
      </c>
      <c r="AF54" s="74">
        <f t="shared" si="78"/>
        <v>748.40000000000009</v>
      </c>
      <c r="AG54" s="74">
        <f t="shared" si="78"/>
        <v>274.47570000000002</v>
      </c>
      <c r="AH54" s="74">
        <f t="shared" si="78"/>
        <v>99.724299999999999</v>
      </c>
      <c r="AI54" s="74">
        <f t="shared" si="78"/>
        <v>0</v>
      </c>
      <c r="AJ54" s="77">
        <v>0</v>
      </c>
      <c r="AK54" s="74">
        <f t="shared" ref="AK54:AO54" si="91">AK14*$E54</f>
        <v>742.4</v>
      </c>
      <c r="AL54" s="74">
        <f t="shared" si="91"/>
        <v>1392</v>
      </c>
      <c r="AM54" s="74">
        <f t="shared" si="91"/>
        <v>154.66666666666666</v>
      </c>
      <c r="AN54" s="74">
        <f t="shared" si="91"/>
        <v>30.933333333333334</v>
      </c>
      <c r="AO54" s="74">
        <f t="shared" si="91"/>
        <v>0</v>
      </c>
      <c r="AP54" s="77">
        <v>0</v>
      </c>
      <c r="AQ54" s="74">
        <f t="shared" ref="AQ54:AU54" si="92">AQ14*$E54</f>
        <v>525.86666666666667</v>
      </c>
      <c r="AR54" s="74">
        <f t="shared" si="92"/>
        <v>1361.0666666666666</v>
      </c>
      <c r="AS54" s="74">
        <f t="shared" si="92"/>
        <v>185.6</v>
      </c>
      <c r="AT54" s="74">
        <f t="shared" si="92"/>
        <v>247.46666666666667</v>
      </c>
      <c r="AU54" s="74">
        <f t="shared" si="92"/>
        <v>0</v>
      </c>
      <c r="AV54" s="77">
        <v>0</v>
      </c>
      <c r="AW54" s="74">
        <f t="shared" ref="AW54:BA54" si="93">AW14*$E54</f>
        <v>897.06666666666661</v>
      </c>
      <c r="AX54" s="74">
        <f t="shared" si="93"/>
        <v>1206.4000000000001</v>
      </c>
      <c r="AY54" s="74">
        <f t="shared" si="93"/>
        <v>216.53333333333333</v>
      </c>
      <c r="AZ54" s="74">
        <f t="shared" si="93"/>
        <v>0</v>
      </c>
      <c r="BA54" s="74">
        <f t="shared" si="93"/>
        <v>0</v>
      </c>
      <c r="BB54" s="77">
        <v>0</v>
      </c>
      <c r="BC54" s="74">
        <f t="shared" ref="BC54:BI54" si="94">BC14*$E54</f>
        <v>1421.9354838709678</v>
      </c>
      <c r="BD54" s="74">
        <f t="shared" si="94"/>
        <v>424.08602150537638</v>
      </c>
      <c r="BE54" s="74">
        <f t="shared" si="94"/>
        <v>74.838709677419359</v>
      </c>
      <c r="BF54" s="74">
        <f t="shared" si="94"/>
        <v>174.6236559139785</v>
      </c>
      <c r="BG54" s="74">
        <f t="shared" si="94"/>
        <v>0</v>
      </c>
      <c r="BH54" s="74">
        <f t="shared" si="94"/>
        <v>0</v>
      </c>
      <c r="BI54" s="74">
        <f t="shared" si="94"/>
        <v>224.51612903225805</v>
      </c>
      <c r="BJ54" s="77">
        <v>0</v>
      </c>
      <c r="BK54" s="74">
        <f t="shared" ref="BK54:BO54" si="95">BK14*$E54</f>
        <v>902.22222222222229</v>
      </c>
      <c r="BL54" s="74">
        <f t="shared" si="95"/>
        <v>64.444444444444443</v>
      </c>
      <c r="BM54" s="74">
        <f t="shared" si="95"/>
        <v>0</v>
      </c>
      <c r="BN54" s="74">
        <f t="shared" si="95"/>
        <v>0</v>
      </c>
      <c r="BO54" s="74">
        <f t="shared" si="95"/>
        <v>1353.3333333333335</v>
      </c>
      <c r="BP54" s="77">
        <v>0</v>
      </c>
      <c r="BQ54" s="74">
        <f t="shared" ref="BQ54:BU54" si="96">BQ14*$E54</f>
        <v>24.946236559139788</v>
      </c>
      <c r="BR54" s="74">
        <f t="shared" si="96"/>
        <v>0</v>
      </c>
      <c r="BS54" s="74">
        <f t="shared" si="96"/>
        <v>0</v>
      </c>
      <c r="BT54" s="74">
        <f t="shared" si="96"/>
        <v>24.946236559139784</v>
      </c>
      <c r="BU54" s="74">
        <f t="shared" si="96"/>
        <v>2270.1075268817203</v>
      </c>
      <c r="BV54" s="201"/>
    </row>
    <row r="55" spans="1:145" ht="20.25" customHeight="1" x14ac:dyDescent="0.4">
      <c r="A55" s="29" t="s">
        <v>462</v>
      </c>
      <c r="B55" s="77"/>
      <c r="C55" s="147">
        <f>VLOOKUP($A55,Sample!$B$2:$F$29,4)</f>
        <v>4.6844382001700741E-2</v>
      </c>
      <c r="D55" s="138">
        <f>VLOOKUP($A55,Sample!$B$2:$F$29,5)</f>
        <v>9.4160838900986202E-3</v>
      </c>
      <c r="E55" s="138">
        <f>VLOOKUP($A55,Sample!$B$2:$F$29,2)</f>
        <v>1267</v>
      </c>
      <c r="F55" s="160">
        <f>E55*$M15</f>
        <v>6676.6629213483147</v>
      </c>
      <c r="G55" s="160">
        <v>1011</v>
      </c>
      <c r="H55" s="77"/>
      <c r="I55" s="31">
        <f t="shared" si="75"/>
        <v>4.6844382001700741E-2</v>
      </c>
      <c r="J55" s="31">
        <f t="shared" si="75"/>
        <v>5.1780198206397322E-2</v>
      </c>
      <c r="K55" s="31">
        <f t="shared" si="75"/>
        <v>6.465848042977744E-2</v>
      </c>
      <c r="L55" s="30"/>
      <c r="M55" s="32">
        <v>5.2696629213483144</v>
      </c>
      <c r="N55" s="77"/>
      <c r="O55" s="74"/>
      <c r="P55" s="74"/>
      <c r="Q55" s="74"/>
      <c r="R55" s="77"/>
      <c r="S55" s="74">
        <f t="shared" si="76"/>
        <v>341.74647887323943</v>
      </c>
      <c r="T55" s="74">
        <f t="shared" si="76"/>
        <v>412.94366197183098</v>
      </c>
      <c r="U55" s="74">
        <f t="shared" si="76"/>
        <v>128.1549295774648</v>
      </c>
      <c r="V55" s="74">
        <f t="shared" si="76"/>
        <v>71.197183098591552</v>
      </c>
      <c r="W55" s="74">
        <f t="shared" si="76"/>
        <v>56.95774647887324</v>
      </c>
      <c r="X55" s="77">
        <v>0</v>
      </c>
      <c r="Y55" s="74">
        <f t="shared" si="77"/>
        <v>355.97310000000004</v>
      </c>
      <c r="Z55" s="74">
        <f t="shared" si="77"/>
        <v>327.46290000000005</v>
      </c>
      <c r="AA55" s="74">
        <f t="shared" si="77"/>
        <v>156.60390000000001</v>
      </c>
      <c r="AB55" s="74">
        <f t="shared" si="77"/>
        <v>128.19479999999999</v>
      </c>
      <c r="AC55" s="74">
        <f t="shared" si="77"/>
        <v>42.765299999999996</v>
      </c>
      <c r="AD55" s="77">
        <v>0</v>
      </c>
      <c r="AE55" s="74">
        <f t="shared" si="78"/>
        <v>484.16789999999997</v>
      </c>
      <c r="AF55" s="74">
        <f t="shared" si="78"/>
        <v>284.7987</v>
      </c>
      <c r="AG55" s="74">
        <f t="shared" si="78"/>
        <v>113.93969999999999</v>
      </c>
      <c r="AH55" s="74">
        <f t="shared" si="78"/>
        <v>99.684599999999989</v>
      </c>
      <c r="AI55" s="74">
        <f t="shared" si="78"/>
        <v>28.510200000000001</v>
      </c>
      <c r="AJ55" s="77">
        <v>0</v>
      </c>
      <c r="AK55" s="74">
        <f t="shared" ref="AK55:AO55" si="97">AK15*$E55</f>
        <v>321.21126760563379</v>
      </c>
      <c r="AL55" s="74">
        <f t="shared" si="97"/>
        <v>713.80281690140851</v>
      </c>
      <c r="AM55" s="74">
        <f t="shared" si="97"/>
        <v>160.6056338028169</v>
      </c>
      <c r="AN55" s="74">
        <f t="shared" si="97"/>
        <v>71.380281690140848</v>
      </c>
      <c r="AO55" s="74">
        <f t="shared" si="97"/>
        <v>0</v>
      </c>
      <c r="AP55" s="77">
        <v>0</v>
      </c>
      <c r="AQ55" s="74">
        <f t="shared" ref="AQ55:AU55" si="98">AQ15*$E55</f>
        <v>339.05633802816897</v>
      </c>
      <c r="AR55" s="74">
        <f t="shared" si="98"/>
        <v>731.64788732394368</v>
      </c>
      <c r="AS55" s="74">
        <f t="shared" si="98"/>
        <v>71.380281690140848</v>
      </c>
      <c r="AT55" s="74">
        <f t="shared" si="98"/>
        <v>89.225352112676063</v>
      </c>
      <c r="AU55" s="74">
        <f t="shared" si="98"/>
        <v>35.690140845070424</v>
      </c>
      <c r="AV55" s="77">
        <v>0</v>
      </c>
      <c r="AW55" s="74">
        <f t="shared" ref="AW55:BA55" si="99">AW15*$E55</f>
        <v>499.66197183098586</v>
      </c>
      <c r="AX55" s="74">
        <f t="shared" si="99"/>
        <v>571.04225352112678</v>
      </c>
      <c r="AY55" s="74">
        <f t="shared" si="99"/>
        <v>124.91549295774647</v>
      </c>
      <c r="AZ55" s="74">
        <f t="shared" si="99"/>
        <v>71.380281690140848</v>
      </c>
      <c r="BA55" s="74">
        <f t="shared" si="99"/>
        <v>0</v>
      </c>
      <c r="BB55" s="77">
        <v>0</v>
      </c>
      <c r="BC55" s="74">
        <f t="shared" ref="BC55:BI55" si="100">BC15*$E55</f>
        <v>455.55056179775278</v>
      </c>
      <c r="BD55" s="74">
        <f t="shared" si="100"/>
        <v>441.31460674157307</v>
      </c>
      <c r="BE55" s="74">
        <f t="shared" si="100"/>
        <v>42.707865168539321</v>
      </c>
      <c r="BF55" s="74">
        <f t="shared" si="100"/>
        <v>113.88764044943819</v>
      </c>
      <c r="BG55" s="74">
        <f t="shared" si="100"/>
        <v>28.471910112359549</v>
      </c>
      <c r="BH55" s="74">
        <f t="shared" si="100"/>
        <v>0</v>
      </c>
      <c r="BI55" s="74">
        <f t="shared" si="100"/>
        <v>185.06741573033707</v>
      </c>
      <c r="BJ55" s="77">
        <v>0</v>
      </c>
      <c r="BK55" s="74">
        <f t="shared" ref="BK55:BO55" si="101">BK15*$E55</f>
        <v>177.82456140350877</v>
      </c>
      <c r="BL55" s="74">
        <f t="shared" si="101"/>
        <v>400.10526315789474</v>
      </c>
      <c r="BM55" s="74">
        <f t="shared" si="101"/>
        <v>133.36842105263156</v>
      </c>
      <c r="BN55" s="74">
        <f t="shared" si="101"/>
        <v>66.68421052631578</v>
      </c>
      <c r="BO55" s="74">
        <f t="shared" si="101"/>
        <v>489.01754385964909</v>
      </c>
      <c r="BP55" s="77">
        <v>0</v>
      </c>
      <c r="BQ55" s="74">
        <f t="shared" ref="BQ55:BU55" si="102">BQ15*$E55</f>
        <v>0</v>
      </c>
      <c r="BR55" s="74">
        <f t="shared" si="102"/>
        <v>0</v>
      </c>
      <c r="BS55" s="74">
        <f t="shared" si="102"/>
        <v>0</v>
      </c>
      <c r="BT55" s="74">
        <f t="shared" si="102"/>
        <v>28.471910112359549</v>
      </c>
      <c r="BU55" s="74">
        <f t="shared" si="102"/>
        <v>1238.5280898876404</v>
      </c>
      <c r="BV55" s="201"/>
    </row>
    <row r="56" spans="1:145" s="22" customFormat="1" ht="7.5" customHeight="1" x14ac:dyDescent="0.4">
      <c r="A56" s="37"/>
      <c r="B56" s="77"/>
      <c r="C56" s="149"/>
      <c r="D56" s="139"/>
      <c r="E56" s="139"/>
      <c r="F56" s="161"/>
      <c r="G56" s="161"/>
      <c r="H56" s="77"/>
      <c r="I56" s="39"/>
      <c r="J56" s="39"/>
      <c r="K56" s="39"/>
      <c r="L56" s="38"/>
      <c r="M56" s="40"/>
      <c r="N56" s="77"/>
      <c r="O56" s="74"/>
      <c r="P56" s="74"/>
      <c r="Q56" s="74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201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</row>
    <row r="57" spans="1:145" ht="20.25" customHeight="1" x14ac:dyDescent="0.4">
      <c r="A57" s="29" t="s">
        <v>463</v>
      </c>
      <c r="B57" s="77"/>
      <c r="C57" s="147">
        <f>VLOOKUP($A57,Sample!$B$2:$F$29,4)</f>
        <v>6.8731550425166323E-3</v>
      </c>
      <c r="D57" s="138">
        <f>VLOOKUP($A57,Sample!$B$2:$F$29,5)</f>
        <v>1.1593599738400826E-3</v>
      </c>
      <c r="E57" s="138">
        <f>VLOOKUP($A57,Sample!$B$2:$F$29,2)</f>
        <v>156</v>
      </c>
      <c r="F57" s="160">
        <f t="shared" ref="F57:F64" si="103">E57*$M17</f>
        <v>782.68965517241384</v>
      </c>
      <c r="G57" s="160">
        <v>108</v>
      </c>
      <c r="H57" s="77"/>
      <c r="I57" s="31">
        <f t="shared" ref="I57:K64" si="104">E57/SUM(E$17:E$27)</f>
        <v>6.8731550425166323E-3</v>
      </c>
      <c r="J57" s="31">
        <f t="shared" si="104"/>
        <v>5.6053960743793962E-3</v>
      </c>
      <c r="K57" s="31">
        <f t="shared" si="104"/>
        <v>5.8647841433613901E-3</v>
      </c>
      <c r="L57" s="30"/>
      <c r="M57" s="32">
        <v>5.0172413793103452</v>
      </c>
      <c r="N57" s="77"/>
      <c r="O57" s="74"/>
      <c r="P57" s="74"/>
      <c r="Q57" s="74"/>
      <c r="R57" s="77"/>
      <c r="S57" s="74">
        <f t="shared" ref="S57:W64" si="105">S17*$G57</f>
        <v>51.3</v>
      </c>
      <c r="T57" s="74">
        <f t="shared" si="105"/>
        <v>24.3</v>
      </c>
      <c r="U57" s="74">
        <f t="shared" si="105"/>
        <v>18.899999999999999</v>
      </c>
      <c r="V57" s="74">
        <f t="shared" si="105"/>
        <v>10.8</v>
      </c>
      <c r="W57" s="74">
        <f t="shared" si="105"/>
        <v>2.7</v>
      </c>
      <c r="X57" s="77">
        <v>0</v>
      </c>
      <c r="Y57" s="74">
        <f t="shared" ref="Y57:AC64" si="106">Y17*$G57</f>
        <v>43.2</v>
      </c>
      <c r="Z57" s="74">
        <f t="shared" si="106"/>
        <v>35.1</v>
      </c>
      <c r="AA57" s="74">
        <f t="shared" si="106"/>
        <v>21.6</v>
      </c>
      <c r="AB57" s="74">
        <f t="shared" si="106"/>
        <v>8.1</v>
      </c>
      <c r="AC57" s="74">
        <f t="shared" si="106"/>
        <v>0</v>
      </c>
      <c r="AD57" s="77">
        <v>0</v>
      </c>
      <c r="AE57" s="74">
        <f t="shared" ref="AE57:AI64" si="107">AE17*$G57</f>
        <v>29.700000000000003</v>
      </c>
      <c r="AF57" s="74">
        <f t="shared" si="107"/>
        <v>45.9</v>
      </c>
      <c r="AG57" s="74">
        <f t="shared" si="107"/>
        <v>27</v>
      </c>
      <c r="AH57" s="74">
        <f t="shared" si="107"/>
        <v>5.4</v>
      </c>
      <c r="AI57" s="74">
        <f t="shared" si="107"/>
        <v>0</v>
      </c>
      <c r="AJ57" s="77">
        <v>0</v>
      </c>
      <c r="AK57" s="74">
        <f t="shared" ref="AK57:AO57" si="108">AK17*$E57</f>
        <v>78</v>
      </c>
      <c r="AL57" s="74">
        <f t="shared" si="108"/>
        <v>50.7</v>
      </c>
      <c r="AM57" s="74">
        <f t="shared" si="108"/>
        <v>23.4</v>
      </c>
      <c r="AN57" s="74">
        <f t="shared" si="108"/>
        <v>3.9000000000000004</v>
      </c>
      <c r="AO57" s="74">
        <f t="shared" si="108"/>
        <v>0</v>
      </c>
      <c r="AP57" s="77">
        <v>0</v>
      </c>
      <c r="AQ57" s="74">
        <f t="shared" ref="AQ57:AU57" si="109">AQ17*$E57</f>
        <v>46.8</v>
      </c>
      <c r="AR57" s="74">
        <f t="shared" si="109"/>
        <v>89.699999999999989</v>
      </c>
      <c r="AS57" s="74">
        <f t="shared" si="109"/>
        <v>19.5</v>
      </c>
      <c r="AT57" s="74">
        <f t="shared" si="109"/>
        <v>0</v>
      </c>
      <c r="AU57" s="74">
        <f t="shared" si="109"/>
        <v>0</v>
      </c>
      <c r="AV57" s="77">
        <v>0</v>
      </c>
      <c r="AW57" s="74">
        <f t="shared" ref="AW57:BA57" si="110">AW17*$E57</f>
        <v>46.8</v>
      </c>
      <c r="AX57" s="74">
        <f t="shared" si="110"/>
        <v>89.699999999999989</v>
      </c>
      <c r="AY57" s="74">
        <f t="shared" si="110"/>
        <v>19.5</v>
      </c>
      <c r="AZ57" s="74">
        <f t="shared" si="110"/>
        <v>0</v>
      </c>
      <c r="BA57" s="74">
        <f t="shared" si="110"/>
        <v>0</v>
      </c>
      <c r="BB57" s="77">
        <v>0</v>
      </c>
      <c r="BC57" s="74">
        <f t="shared" ref="BC57:BI57" si="111">BC17*$E57</f>
        <v>2.6896551724137931</v>
      </c>
      <c r="BD57" s="74">
        <f t="shared" si="111"/>
        <v>86.068965517241381</v>
      </c>
      <c r="BE57" s="74">
        <f t="shared" si="111"/>
        <v>32.275862068965516</v>
      </c>
      <c r="BF57" s="74">
        <f t="shared" si="111"/>
        <v>0</v>
      </c>
      <c r="BG57" s="74">
        <f t="shared" si="111"/>
        <v>0</v>
      </c>
      <c r="BH57" s="74">
        <f t="shared" si="111"/>
        <v>0</v>
      </c>
      <c r="BI57" s="74">
        <f t="shared" si="111"/>
        <v>34.96551724137931</v>
      </c>
      <c r="BJ57" s="77">
        <v>0</v>
      </c>
      <c r="BK57" s="74">
        <f t="shared" ref="BK57:BO57" si="112">BK17*$E57</f>
        <v>19.157894736842103</v>
      </c>
      <c r="BL57" s="74">
        <f t="shared" si="112"/>
        <v>30.105263157894736</v>
      </c>
      <c r="BM57" s="74">
        <f t="shared" si="112"/>
        <v>16.421052631578945</v>
      </c>
      <c r="BN57" s="74">
        <f t="shared" si="112"/>
        <v>52</v>
      </c>
      <c r="BO57" s="74">
        <f t="shared" si="112"/>
        <v>38.315789473684205</v>
      </c>
      <c r="BP57" s="77">
        <v>0</v>
      </c>
      <c r="BQ57" s="74">
        <f t="shared" ref="BQ57:BU57" si="113">BQ17*$E57</f>
        <v>2.6896551724137931</v>
      </c>
      <c r="BR57" s="74">
        <f t="shared" si="113"/>
        <v>0</v>
      </c>
      <c r="BS57" s="74">
        <f t="shared" si="113"/>
        <v>0</v>
      </c>
      <c r="BT57" s="74">
        <f t="shared" si="113"/>
        <v>0</v>
      </c>
      <c r="BU57" s="74">
        <f t="shared" si="113"/>
        <v>153.31034482758619</v>
      </c>
      <c r="BV57" s="201"/>
    </row>
    <row r="58" spans="1:145" ht="20.25" customHeight="1" x14ac:dyDescent="0.4">
      <c r="A58" s="29" t="s">
        <v>464</v>
      </c>
      <c r="B58" s="77"/>
      <c r="C58" s="147">
        <f>VLOOKUP($A58,Sample!$B$2:$F$29,4)</f>
        <v>2.2029343084989206E-3</v>
      </c>
      <c r="D58" s="138">
        <f>VLOOKUP($A58,Sample!$B$2:$F$29,5)</f>
        <v>3.715897352051547E-4</v>
      </c>
      <c r="E58" s="138">
        <f>VLOOKUP($A58,Sample!$B$2:$F$29,2)</f>
        <v>50</v>
      </c>
      <c r="F58" s="160">
        <f t="shared" si="103"/>
        <v>252.94117647058823</v>
      </c>
      <c r="G58" s="160">
        <v>46</v>
      </c>
      <c r="H58" s="77"/>
      <c r="I58" s="31">
        <f t="shared" si="104"/>
        <v>2.2029343084989206E-3</v>
      </c>
      <c r="J58" s="31">
        <f t="shared" si="104"/>
        <v>1.8114912702210369E-3</v>
      </c>
      <c r="K58" s="31">
        <f t="shared" si="104"/>
        <v>2.4979636166168884E-3</v>
      </c>
      <c r="L58" s="30"/>
      <c r="M58" s="32">
        <v>5.0588235294117645</v>
      </c>
      <c r="N58" s="77"/>
      <c r="O58" s="74"/>
      <c r="P58" s="74"/>
      <c r="Q58" s="74"/>
      <c r="R58" s="77"/>
      <c r="S58" s="74">
        <f t="shared" si="105"/>
        <v>11.870967741935484</v>
      </c>
      <c r="T58" s="74">
        <f t="shared" si="105"/>
        <v>8.9032258064516121</v>
      </c>
      <c r="U58" s="74">
        <f t="shared" si="105"/>
        <v>16.322580645161292</v>
      </c>
      <c r="V58" s="74">
        <f t="shared" si="105"/>
        <v>7.419354838709677</v>
      </c>
      <c r="W58" s="74">
        <f t="shared" si="105"/>
        <v>1.4838709677419355</v>
      </c>
      <c r="X58" s="77">
        <v>0</v>
      </c>
      <c r="Y58" s="74">
        <f t="shared" si="106"/>
        <v>10.386800000000001</v>
      </c>
      <c r="Z58" s="74">
        <f t="shared" si="106"/>
        <v>13.3538</v>
      </c>
      <c r="AA58" s="74">
        <f t="shared" si="106"/>
        <v>19.292400000000001</v>
      </c>
      <c r="AB58" s="74">
        <f t="shared" si="106"/>
        <v>1.4858</v>
      </c>
      <c r="AC58" s="74">
        <f t="shared" si="106"/>
        <v>1.4858</v>
      </c>
      <c r="AD58" s="77">
        <v>0</v>
      </c>
      <c r="AE58" s="74">
        <f t="shared" si="107"/>
        <v>8.9009999999999998</v>
      </c>
      <c r="AF58" s="74">
        <f t="shared" si="107"/>
        <v>23.740600000000001</v>
      </c>
      <c r="AG58" s="74">
        <f t="shared" si="107"/>
        <v>7.4198000000000004</v>
      </c>
      <c r="AH58" s="74">
        <f t="shared" si="107"/>
        <v>5.9340000000000002</v>
      </c>
      <c r="AI58" s="74">
        <f t="shared" si="107"/>
        <v>0</v>
      </c>
      <c r="AJ58" s="77">
        <v>0</v>
      </c>
      <c r="AK58" s="74">
        <f t="shared" ref="AK58:AO58" si="114">AK18*$E58</f>
        <v>12.903225806451612</v>
      </c>
      <c r="AL58" s="74">
        <f t="shared" si="114"/>
        <v>29.032258064516132</v>
      </c>
      <c r="AM58" s="74">
        <f t="shared" si="114"/>
        <v>4.838709677419355</v>
      </c>
      <c r="AN58" s="74">
        <f t="shared" si="114"/>
        <v>3.225806451612903</v>
      </c>
      <c r="AO58" s="74">
        <f t="shared" si="114"/>
        <v>0</v>
      </c>
      <c r="AP58" s="77">
        <v>0</v>
      </c>
      <c r="AQ58" s="74">
        <f t="shared" ref="AQ58:AU58" si="115">AQ18*$E58</f>
        <v>14.516129032258066</v>
      </c>
      <c r="AR58" s="74">
        <f t="shared" si="115"/>
        <v>25.806451612903224</v>
      </c>
      <c r="AS58" s="74">
        <f t="shared" si="115"/>
        <v>8.064516129032258</v>
      </c>
      <c r="AT58" s="74">
        <f t="shared" si="115"/>
        <v>1.6129032258064515</v>
      </c>
      <c r="AU58" s="74">
        <f t="shared" si="115"/>
        <v>0</v>
      </c>
      <c r="AV58" s="77">
        <v>0</v>
      </c>
      <c r="AW58" s="74">
        <f t="shared" ref="AW58:BA58" si="116">AW18*$E58</f>
        <v>14.516129032258066</v>
      </c>
      <c r="AX58" s="74">
        <f t="shared" si="116"/>
        <v>30.64516129032258</v>
      </c>
      <c r="AY58" s="74">
        <f t="shared" si="116"/>
        <v>3.225806451612903</v>
      </c>
      <c r="AZ58" s="74">
        <f t="shared" si="116"/>
        <v>1.6129032258064515</v>
      </c>
      <c r="BA58" s="74">
        <f t="shared" si="116"/>
        <v>0</v>
      </c>
      <c r="BB58" s="77">
        <v>0</v>
      </c>
      <c r="BC58" s="74">
        <f t="shared" ref="BC58:BI58" si="117">BC18*$E58</f>
        <v>1.4705882352941175</v>
      </c>
      <c r="BD58" s="74">
        <f t="shared" si="117"/>
        <v>25</v>
      </c>
      <c r="BE58" s="74">
        <f t="shared" si="117"/>
        <v>11.76470588235294</v>
      </c>
      <c r="BF58" s="74">
        <f t="shared" si="117"/>
        <v>0</v>
      </c>
      <c r="BG58" s="74">
        <f t="shared" si="117"/>
        <v>0</v>
      </c>
      <c r="BH58" s="74">
        <f t="shared" si="117"/>
        <v>0</v>
      </c>
      <c r="BI58" s="74">
        <f t="shared" si="117"/>
        <v>11.76470588235294</v>
      </c>
      <c r="BJ58" s="77">
        <v>0</v>
      </c>
      <c r="BK58" s="74">
        <f t="shared" ref="BK58:BO58" si="118">BK18*$E58</f>
        <v>1.5151515151515151</v>
      </c>
      <c r="BL58" s="74">
        <f t="shared" si="118"/>
        <v>15.151515151515152</v>
      </c>
      <c r="BM58" s="74">
        <f t="shared" si="118"/>
        <v>6.0606060606060606</v>
      </c>
      <c r="BN58" s="74">
        <f t="shared" si="118"/>
        <v>15.151515151515152</v>
      </c>
      <c r="BO58" s="74">
        <f t="shared" si="118"/>
        <v>12.121212121212121</v>
      </c>
      <c r="BP58" s="77">
        <v>0</v>
      </c>
      <c r="BQ58" s="74">
        <f t="shared" ref="BQ58:BU58" si="119">BQ18*$E58</f>
        <v>0</v>
      </c>
      <c r="BR58" s="74">
        <f t="shared" si="119"/>
        <v>0</v>
      </c>
      <c r="BS58" s="74">
        <f t="shared" si="119"/>
        <v>0</v>
      </c>
      <c r="BT58" s="74">
        <f t="shared" si="119"/>
        <v>0</v>
      </c>
      <c r="BU58" s="74">
        <f t="shared" si="119"/>
        <v>50</v>
      </c>
      <c r="BV58" s="201"/>
    </row>
    <row r="59" spans="1:145" ht="20.25" customHeight="1" x14ac:dyDescent="0.4">
      <c r="A59" s="29" t="s">
        <v>465</v>
      </c>
      <c r="B59" s="77"/>
      <c r="C59" s="147">
        <f>VLOOKUP($A59,Sample!$B$2:$F$29,4)</f>
        <v>5.5513944574172795E-2</v>
      </c>
      <c r="D59" s="138">
        <f>VLOOKUP($A59,Sample!$B$2:$F$29,5)</f>
        <v>9.3640613271698987E-3</v>
      </c>
      <c r="E59" s="138">
        <f>VLOOKUP($A59,Sample!$B$2:$F$29,2)</f>
        <v>1260</v>
      </c>
      <c r="F59" s="160">
        <f t="shared" si="103"/>
        <v>6972</v>
      </c>
      <c r="G59" s="160">
        <v>1036</v>
      </c>
      <c r="H59" s="77"/>
      <c r="I59" s="31">
        <f t="shared" si="104"/>
        <v>5.5513944574172795E-2</v>
      </c>
      <c r="J59" s="31">
        <f t="shared" si="104"/>
        <v>4.9931439839925158E-2</v>
      </c>
      <c r="K59" s="31">
        <f t="shared" si="104"/>
        <v>5.6258484930762964E-2</v>
      </c>
      <c r="L59" s="30"/>
      <c r="M59" s="32">
        <v>5.5333333333333332</v>
      </c>
      <c r="N59" s="77"/>
      <c r="O59" s="74"/>
      <c r="P59" s="74"/>
      <c r="Q59" s="74"/>
      <c r="R59" s="77"/>
      <c r="S59" s="74">
        <f t="shared" si="105"/>
        <v>742</v>
      </c>
      <c r="T59" s="74">
        <f t="shared" si="105"/>
        <v>210</v>
      </c>
      <c r="U59" s="74">
        <f t="shared" si="105"/>
        <v>70</v>
      </c>
      <c r="V59" s="74">
        <f t="shared" si="105"/>
        <v>14</v>
      </c>
      <c r="W59" s="74">
        <f t="shared" si="105"/>
        <v>0</v>
      </c>
      <c r="X59" s="77">
        <v>0</v>
      </c>
      <c r="Y59" s="74">
        <f t="shared" si="106"/>
        <v>686.03920000000005</v>
      </c>
      <c r="Z59" s="74">
        <f t="shared" si="106"/>
        <v>223.98320000000001</v>
      </c>
      <c r="AA59" s="74">
        <f t="shared" si="106"/>
        <v>98.005600000000001</v>
      </c>
      <c r="AB59" s="74">
        <f t="shared" si="106"/>
        <v>27.972000000000001</v>
      </c>
      <c r="AC59" s="74">
        <f t="shared" si="106"/>
        <v>0</v>
      </c>
      <c r="AD59" s="77">
        <v>0</v>
      </c>
      <c r="AE59" s="74">
        <f t="shared" si="107"/>
        <v>657.96360000000004</v>
      </c>
      <c r="AF59" s="74">
        <f t="shared" si="107"/>
        <v>266.04479999999995</v>
      </c>
      <c r="AG59" s="74">
        <f t="shared" si="107"/>
        <v>98.005600000000001</v>
      </c>
      <c r="AH59" s="74">
        <f t="shared" si="107"/>
        <v>13.986000000000001</v>
      </c>
      <c r="AI59" s="74">
        <f t="shared" si="107"/>
        <v>0</v>
      </c>
      <c r="AJ59" s="77">
        <v>0</v>
      </c>
      <c r="AK59" s="74">
        <f t="shared" ref="AK59:AO59" si="120">AK19*$E59</f>
        <v>936.48648648648646</v>
      </c>
      <c r="AL59" s="74">
        <f t="shared" si="120"/>
        <v>289.45945945945948</v>
      </c>
      <c r="AM59" s="74">
        <f t="shared" si="120"/>
        <v>34.054054054054056</v>
      </c>
      <c r="AN59" s="74">
        <f t="shared" si="120"/>
        <v>0</v>
      </c>
      <c r="AO59" s="74">
        <f t="shared" si="120"/>
        <v>0</v>
      </c>
      <c r="AP59" s="77">
        <v>0</v>
      </c>
      <c r="AQ59" s="74">
        <f t="shared" ref="AQ59:AU59" si="121">AQ19*$E59</f>
        <v>868.37837837837833</v>
      </c>
      <c r="AR59" s="74">
        <f t="shared" si="121"/>
        <v>357.56756756756755</v>
      </c>
      <c r="AS59" s="74">
        <f t="shared" si="121"/>
        <v>34.054054054054056</v>
      </c>
      <c r="AT59" s="74">
        <f t="shared" si="121"/>
        <v>0</v>
      </c>
      <c r="AU59" s="74">
        <f t="shared" si="121"/>
        <v>0</v>
      </c>
      <c r="AV59" s="77">
        <v>0</v>
      </c>
      <c r="AW59" s="74">
        <f t="shared" ref="AW59:BA59" si="122">AW19*$E59</f>
        <v>732.16216216216208</v>
      </c>
      <c r="AX59" s="74">
        <f t="shared" si="122"/>
        <v>476.75675675675677</v>
      </c>
      <c r="AY59" s="74">
        <f t="shared" si="122"/>
        <v>34.054054054054056</v>
      </c>
      <c r="AZ59" s="74">
        <f t="shared" si="122"/>
        <v>17.027027027027028</v>
      </c>
      <c r="BA59" s="74">
        <f t="shared" si="122"/>
        <v>0</v>
      </c>
      <c r="BB59" s="77">
        <v>0</v>
      </c>
      <c r="BC59" s="74">
        <f t="shared" ref="BC59:BI59" si="123">BC19*$E59</f>
        <v>28</v>
      </c>
      <c r="BD59" s="74">
        <f t="shared" si="123"/>
        <v>378</v>
      </c>
      <c r="BE59" s="74">
        <f t="shared" si="123"/>
        <v>210</v>
      </c>
      <c r="BF59" s="74">
        <f t="shared" si="123"/>
        <v>0</v>
      </c>
      <c r="BG59" s="74">
        <f t="shared" si="123"/>
        <v>84</v>
      </c>
      <c r="BH59" s="74">
        <f t="shared" si="123"/>
        <v>28</v>
      </c>
      <c r="BI59" s="74">
        <f t="shared" si="123"/>
        <v>532</v>
      </c>
      <c r="BJ59" s="77">
        <v>0</v>
      </c>
      <c r="BK59" s="74">
        <f t="shared" ref="BK59:BO59" si="124">BK19*$E59</f>
        <v>171.81818181818181</v>
      </c>
      <c r="BL59" s="74">
        <f t="shared" si="124"/>
        <v>57.272727272727273</v>
      </c>
      <c r="BM59" s="74">
        <f t="shared" si="124"/>
        <v>0</v>
      </c>
      <c r="BN59" s="74">
        <f t="shared" si="124"/>
        <v>458.18181818181819</v>
      </c>
      <c r="BO59" s="74">
        <f t="shared" si="124"/>
        <v>572.72727272727275</v>
      </c>
      <c r="BP59" s="77">
        <v>0</v>
      </c>
      <c r="BQ59" s="74">
        <f t="shared" ref="BQ59:BU59" si="125">BQ19*$E59</f>
        <v>28</v>
      </c>
      <c r="BR59" s="74">
        <f t="shared" si="125"/>
        <v>0</v>
      </c>
      <c r="BS59" s="74">
        <f t="shared" si="125"/>
        <v>0</v>
      </c>
      <c r="BT59" s="74">
        <f t="shared" si="125"/>
        <v>0</v>
      </c>
      <c r="BU59" s="74">
        <f t="shared" si="125"/>
        <v>1232</v>
      </c>
      <c r="BV59" s="201"/>
    </row>
    <row r="60" spans="1:145" ht="20.25" customHeight="1" x14ac:dyDescent="0.4">
      <c r="A60" s="29" t="s">
        <v>466</v>
      </c>
      <c r="B60" s="77"/>
      <c r="C60" s="147">
        <f>VLOOKUP($A60,Sample!$B$2:$F$29,4)</f>
        <v>7.8865048244261354E-2</v>
      </c>
      <c r="D60" s="138">
        <f>VLOOKUP($A60,Sample!$B$2:$F$29,5)</f>
        <v>1.3302912520344538E-2</v>
      </c>
      <c r="E60" s="138">
        <f>VLOOKUP($A60,Sample!$B$2:$F$29,2)</f>
        <v>1790</v>
      </c>
      <c r="F60" s="160">
        <f t="shared" si="103"/>
        <v>14221.648351648351</v>
      </c>
      <c r="G60" s="160">
        <v>1593</v>
      </c>
      <c r="H60" s="77"/>
      <c r="I60" s="31">
        <f t="shared" si="104"/>
        <v>7.8865048244261354E-2</v>
      </c>
      <c r="J60" s="31">
        <f t="shared" si="104"/>
        <v>0.10185131656553363</v>
      </c>
      <c r="K60" s="31">
        <f t="shared" si="104"/>
        <v>8.6505566114580504E-2</v>
      </c>
      <c r="L60" s="30"/>
      <c r="M60" s="32">
        <v>7.9450549450549453</v>
      </c>
      <c r="N60" s="77"/>
      <c r="O60" s="74"/>
      <c r="P60" s="74"/>
      <c r="Q60" s="74"/>
      <c r="R60" s="77"/>
      <c r="S60" s="74">
        <f t="shared" si="105"/>
        <v>0</v>
      </c>
      <c r="T60" s="74">
        <f t="shared" si="105"/>
        <v>314.66666666666663</v>
      </c>
      <c r="U60" s="74">
        <f t="shared" si="105"/>
        <v>491.66666666666663</v>
      </c>
      <c r="V60" s="74">
        <f t="shared" si="105"/>
        <v>649</v>
      </c>
      <c r="W60" s="74">
        <f t="shared" si="105"/>
        <v>137.66666666666666</v>
      </c>
      <c r="X60" s="77">
        <v>0</v>
      </c>
      <c r="Y60" s="74">
        <f t="shared" si="106"/>
        <v>0</v>
      </c>
      <c r="Z60" s="74">
        <f t="shared" si="106"/>
        <v>727.68240000000003</v>
      </c>
      <c r="AA60" s="74">
        <f t="shared" si="106"/>
        <v>334.3707</v>
      </c>
      <c r="AB60" s="74">
        <f t="shared" si="106"/>
        <v>432.65879999999999</v>
      </c>
      <c r="AC60" s="74">
        <f t="shared" si="106"/>
        <v>98.2881</v>
      </c>
      <c r="AD60" s="77">
        <v>0</v>
      </c>
      <c r="AE60" s="74">
        <f t="shared" si="107"/>
        <v>19.593900000000001</v>
      </c>
      <c r="AF60" s="74">
        <f t="shared" si="107"/>
        <v>550.70010000000002</v>
      </c>
      <c r="AG60" s="74">
        <f t="shared" si="107"/>
        <v>353.96460000000002</v>
      </c>
      <c r="AH60" s="74">
        <f t="shared" si="107"/>
        <v>550.70010000000002</v>
      </c>
      <c r="AI60" s="74">
        <f t="shared" si="107"/>
        <v>118.04129999999999</v>
      </c>
      <c r="AJ60" s="77">
        <v>0</v>
      </c>
      <c r="AK60" s="74">
        <f t="shared" ref="AK60:AO60" si="126">AK20*$E60</f>
        <v>0</v>
      </c>
      <c r="AL60" s="74">
        <f t="shared" si="126"/>
        <v>928.14814814814815</v>
      </c>
      <c r="AM60" s="74">
        <f t="shared" si="126"/>
        <v>419.8765432098765</v>
      </c>
      <c r="AN60" s="74">
        <f t="shared" si="126"/>
        <v>419.8765432098765</v>
      </c>
      <c r="AO60" s="74">
        <f t="shared" si="126"/>
        <v>22.098765432098766</v>
      </c>
      <c r="AP60" s="77">
        <v>0</v>
      </c>
      <c r="AQ60" s="74">
        <f t="shared" ref="AQ60:AU60" si="127">AQ20*$E60</f>
        <v>0</v>
      </c>
      <c r="AR60" s="74">
        <f t="shared" si="127"/>
        <v>1303.8271604938273</v>
      </c>
      <c r="AS60" s="74">
        <f t="shared" si="127"/>
        <v>198.88888888888889</v>
      </c>
      <c r="AT60" s="74">
        <f t="shared" si="127"/>
        <v>265.18518518518516</v>
      </c>
      <c r="AU60" s="74">
        <f t="shared" si="127"/>
        <v>22.098765432098766</v>
      </c>
      <c r="AV60" s="77">
        <v>0</v>
      </c>
      <c r="AW60" s="74">
        <f t="shared" ref="AW60:BA60" si="128">AW20*$E60</f>
        <v>0</v>
      </c>
      <c r="AX60" s="74">
        <f t="shared" si="128"/>
        <v>1259.6296296296296</v>
      </c>
      <c r="AY60" s="74">
        <f t="shared" si="128"/>
        <v>220.98765432098764</v>
      </c>
      <c r="AZ60" s="74">
        <f t="shared" si="128"/>
        <v>287.28395061728395</v>
      </c>
      <c r="BA60" s="74">
        <f t="shared" si="128"/>
        <v>22.098765432098766</v>
      </c>
      <c r="BB60" s="77">
        <v>0</v>
      </c>
      <c r="BC60" s="74">
        <f t="shared" ref="BC60:BI60" si="129">BC20*$E60</f>
        <v>137.69230769230771</v>
      </c>
      <c r="BD60" s="74">
        <f t="shared" si="129"/>
        <v>1180.2197802197802</v>
      </c>
      <c r="BE60" s="74">
        <f t="shared" si="129"/>
        <v>177.03296703296704</v>
      </c>
      <c r="BF60" s="74">
        <f t="shared" si="129"/>
        <v>295.05494505494505</v>
      </c>
      <c r="BG60" s="74">
        <f t="shared" si="129"/>
        <v>0</v>
      </c>
      <c r="BH60" s="74">
        <f t="shared" si="129"/>
        <v>0</v>
      </c>
      <c r="BI60" s="74">
        <f t="shared" si="129"/>
        <v>0</v>
      </c>
      <c r="BJ60" s="77">
        <v>0</v>
      </c>
      <c r="BK60" s="74">
        <f t="shared" ref="BK60:BO60" si="130">BK20*$E60</f>
        <v>0</v>
      </c>
      <c r="BL60" s="74">
        <f t="shared" si="130"/>
        <v>1150.7142857142858</v>
      </c>
      <c r="BM60" s="74">
        <f t="shared" si="130"/>
        <v>639.28571428571433</v>
      </c>
      <c r="BN60" s="74">
        <f t="shared" si="130"/>
        <v>0</v>
      </c>
      <c r="BO60" s="74">
        <f t="shared" si="130"/>
        <v>0</v>
      </c>
      <c r="BP60" s="77">
        <v>0</v>
      </c>
      <c r="BQ60" s="74">
        <f t="shared" ref="BQ60:BU60" si="131">BQ20*$E60</f>
        <v>59.010989010989015</v>
      </c>
      <c r="BR60" s="74">
        <f t="shared" si="131"/>
        <v>236.04395604395606</v>
      </c>
      <c r="BS60" s="74">
        <f t="shared" si="131"/>
        <v>0</v>
      </c>
      <c r="BT60" s="74">
        <f t="shared" si="131"/>
        <v>0</v>
      </c>
      <c r="BU60" s="74">
        <f t="shared" si="131"/>
        <v>1494.9450549450551</v>
      </c>
      <c r="BV60" s="201"/>
    </row>
    <row r="61" spans="1:145" ht="20.25" customHeight="1" x14ac:dyDescent="0.4">
      <c r="A61" s="29" t="s">
        <v>470</v>
      </c>
      <c r="B61" s="77"/>
      <c r="C61" s="147">
        <f>VLOOKUP($A61,Sample!$B$2:$F$29,4)</f>
        <v>0.42142133321584352</v>
      </c>
      <c r="D61" s="138">
        <f>VLOOKUP($A61,Sample!$B$2:$F$29,5)</f>
        <v>7.1085116344746097E-2</v>
      </c>
      <c r="E61" s="138">
        <f>VLOOKUP($A61,Sample!$B$2:$F$29,2)</f>
        <v>9565</v>
      </c>
      <c r="F61" s="160">
        <f t="shared" si="103"/>
        <v>55435.860215053763</v>
      </c>
      <c r="G61" s="160">
        <v>7611</v>
      </c>
      <c r="H61" s="77"/>
      <c r="I61" s="31">
        <f t="shared" si="104"/>
        <v>0.42142133321584352</v>
      </c>
      <c r="J61" s="31">
        <f t="shared" si="104"/>
        <v>0.39701553633139092</v>
      </c>
      <c r="K61" s="31">
        <f t="shared" si="104"/>
        <v>0.41330437143632909</v>
      </c>
      <c r="L61" s="30"/>
      <c r="M61" s="32">
        <v>5.795698924731183</v>
      </c>
      <c r="N61" s="77"/>
      <c r="O61" s="74"/>
      <c r="P61" s="74"/>
      <c r="Q61" s="74"/>
      <c r="R61" s="77"/>
      <c r="S61" s="74">
        <f t="shared" si="105"/>
        <v>2982.6891891891892</v>
      </c>
      <c r="T61" s="74">
        <f t="shared" si="105"/>
        <v>1131.364864864865</v>
      </c>
      <c r="U61" s="74">
        <f t="shared" si="105"/>
        <v>1131.364864864865</v>
      </c>
      <c r="V61" s="74">
        <f t="shared" si="105"/>
        <v>1748.4729729729731</v>
      </c>
      <c r="W61" s="74">
        <f t="shared" si="105"/>
        <v>617.10810810810813</v>
      </c>
      <c r="X61" s="77">
        <v>0</v>
      </c>
      <c r="Y61" s="74">
        <f t="shared" si="106"/>
        <v>2880.0024000000003</v>
      </c>
      <c r="Z61" s="74">
        <f t="shared" si="106"/>
        <v>1542.7496999999998</v>
      </c>
      <c r="AA61" s="74">
        <f t="shared" si="106"/>
        <v>1542.7496999999998</v>
      </c>
      <c r="AB61" s="74">
        <f t="shared" si="106"/>
        <v>925.49760000000003</v>
      </c>
      <c r="AC61" s="74">
        <f t="shared" si="106"/>
        <v>720.00060000000008</v>
      </c>
      <c r="AD61" s="77">
        <v>0</v>
      </c>
      <c r="AE61" s="74">
        <f t="shared" si="107"/>
        <v>3290.9964</v>
      </c>
      <c r="AF61" s="74">
        <f t="shared" si="107"/>
        <v>1028.2461000000001</v>
      </c>
      <c r="AG61" s="74">
        <f t="shared" si="107"/>
        <v>1337.2527</v>
      </c>
      <c r="AH61" s="74">
        <f t="shared" si="107"/>
        <v>1440.0012000000002</v>
      </c>
      <c r="AI61" s="74">
        <f t="shared" si="107"/>
        <v>514.50360000000001</v>
      </c>
      <c r="AJ61" s="77">
        <v>0</v>
      </c>
      <c r="AK61" s="74">
        <f t="shared" ref="AK61:AO61" si="132">AK21*$E61</f>
        <v>3748.4459459459458</v>
      </c>
      <c r="AL61" s="74">
        <f t="shared" si="132"/>
        <v>3231.4189189189187</v>
      </c>
      <c r="AM61" s="74">
        <f t="shared" si="132"/>
        <v>1292.5675675675677</v>
      </c>
      <c r="AN61" s="74">
        <f t="shared" si="132"/>
        <v>1163.3108108108108</v>
      </c>
      <c r="AO61" s="74">
        <f t="shared" si="132"/>
        <v>129.25675675675677</v>
      </c>
      <c r="AP61" s="77">
        <v>0</v>
      </c>
      <c r="AQ61" s="74">
        <f t="shared" ref="AQ61:AU61" si="133">AQ21*$E61</f>
        <v>3489.9324324324325</v>
      </c>
      <c r="AR61" s="74">
        <f t="shared" si="133"/>
        <v>4006.9594594594596</v>
      </c>
      <c r="AS61" s="74">
        <f t="shared" si="133"/>
        <v>1292.5675675675677</v>
      </c>
      <c r="AT61" s="74">
        <f t="shared" si="133"/>
        <v>775.54054054054063</v>
      </c>
      <c r="AU61" s="74">
        <f t="shared" si="133"/>
        <v>0</v>
      </c>
      <c r="AV61" s="77">
        <v>0</v>
      </c>
      <c r="AW61" s="74">
        <f t="shared" ref="AW61:BA61" si="134">AW21*$E61</f>
        <v>4394.72972972973</v>
      </c>
      <c r="AX61" s="74">
        <f t="shared" si="134"/>
        <v>2972.9054054054054</v>
      </c>
      <c r="AY61" s="74">
        <f t="shared" si="134"/>
        <v>1034.0540540540542</v>
      </c>
      <c r="AZ61" s="74">
        <f t="shared" si="134"/>
        <v>1163.3108108108108</v>
      </c>
      <c r="BA61" s="74">
        <f t="shared" si="134"/>
        <v>0</v>
      </c>
      <c r="BB61" s="77">
        <v>0</v>
      </c>
      <c r="BC61" s="74">
        <f t="shared" ref="BC61:BI61" si="135">BC21*$E61</f>
        <v>308.54838709677421</v>
      </c>
      <c r="BD61" s="74">
        <f t="shared" si="135"/>
        <v>4319.677419354839</v>
      </c>
      <c r="BE61" s="74">
        <f t="shared" si="135"/>
        <v>2365.5376344086021</v>
      </c>
      <c r="BF61" s="74">
        <f t="shared" si="135"/>
        <v>102.84946236559141</v>
      </c>
      <c r="BG61" s="74">
        <f t="shared" si="135"/>
        <v>617.09677419354841</v>
      </c>
      <c r="BH61" s="74">
        <f t="shared" si="135"/>
        <v>102.84946236559141</v>
      </c>
      <c r="BI61" s="74">
        <f t="shared" si="135"/>
        <v>1748.4408602150538</v>
      </c>
      <c r="BJ61" s="77">
        <v>0</v>
      </c>
      <c r="BK61" s="74">
        <f t="shared" ref="BK61:BO61" si="136">BK21*$E61</f>
        <v>1381.6111111111111</v>
      </c>
      <c r="BL61" s="74">
        <f t="shared" si="136"/>
        <v>4463.666666666667</v>
      </c>
      <c r="BM61" s="74">
        <f t="shared" si="136"/>
        <v>956.5</v>
      </c>
      <c r="BN61" s="74">
        <f t="shared" si="136"/>
        <v>1594.1666666666665</v>
      </c>
      <c r="BO61" s="74">
        <f t="shared" si="136"/>
        <v>1169.0555555555554</v>
      </c>
      <c r="BP61" s="77">
        <v>0</v>
      </c>
      <c r="BQ61" s="74">
        <f t="shared" ref="BQ61:BU61" si="137">BQ21*$E61</f>
        <v>411.39784946236563</v>
      </c>
      <c r="BR61" s="74">
        <f t="shared" si="137"/>
        <v>514.24731182795699</v>
      </c>
      <c r="BS61" s="74">
        <f t="shared" si="137"/>
        <v>0</v>
      </c>
      <c r="BT61" s="74">
        <f t="shared" si="137"/>
        <v>102.84946236559141</v>
      </c>
      <c r="BU61" s="74">
        <f t="shared" si="137"/>
        <v>8536.5053763440865</v>
      </c>
      <c r="BV61" s="201"/>
    </row>
    <row r="62" spans="1:145" ht="20.25" customHeight="1" x14ac:dyDescent="0.4">
      <c r="A62" s="29" t="s">
        <v>614</v>
      </c>
      <c r="B62" s="77"/>
      <c r="C62" s="147">
        <f>VLOOKUP($A62,Sample!$B$2:$F$29,4)</f>
        <v>3.828699828171124E-2</v>
      </c>
      <c r="D62" s="138">
        <f>VLOOKUP($A62,Sample!$B$2:$F$29,5)</f>
        <v>6.4582295978655889E-3</v>
      </c>
      <c r="E62" s="138">
        <f>VLOOKUP($A62,Sample!$B$2:$F$29,2)</f>
        <v>869</v>
      </c>
      <c r="F62" s="160">
        <f t="shared" si="103"/>
        <v>5483.6896551724139</v>
      </c>
      <c r="G62" s="160">
        <v>759</v>
      </c>
      <c r="H62" s="77"/>
      <c r="I62" s="31">
        <f t="shared" si="104"/>
        <v>3.828699828171124E-2</v>
      </c>
      <c r="J62" s="31">
        <f t="shared" si="104"/>
        <v>3.9272593246996744E-2</v>
      </c>
      <c r="K62" s="31">
        <f t="shared" si="104"/>
        <v>4.1216399674178658E-2</v>
      </c>
      <c r="L62" s="30"/>
      <c r="M62" s="32">
        <v>6.3103448275862073</v>
      </c>
      <c r="N62" s="77"/>
      <c r="O62" s="74"/>
      <c r="P62" s="74"/>
      <c r="Q62" s="74"/>
      <c r="R62" s="77"/>
      <c r="S62" s="74">
        <f t="shared" si="105"/>
        <v>349.53947368421052</v>
      </c>
      <c r="T62" s="74">
        <f t="shared" si="105"/>
        <v>139.81578947368419</v>
      </c>
      <c r="U62" s="74">
        <f t="shared" si="105"/>
        <v>199.73684210526315</v>
      </c>
      <c r="V62" s="74">
        <f t="shared" si="105"/>
        <v>49.934210526315788</v>
      </c>
      <c r="W62" s="74">
        <f t="shared" si="105"/>
        <v>19.973684210526315</v>
      </c>
      <c r="X62" s="77">
        <v>0</v>
      </c>
      <c r="Y62" s="74">
        <f t="shared" si="106"/>
        <v>339.57660000000004</v>
      </c>
      <c r="Z62" s="74">
        <f t="shared" si="106"/>
        <v>179.7312</v>
      </c>
      <c r="AA62" s="74">
        <f t="shared" si="106"/>
        <v>189.75</v>
      </c>
      <c r="AB62" s="74">
        <f t="shared" si="106"/>
        <v>29.980499999999999</v>
      </c>
      <c r="AC62" s="74">
        <f t="shared" si="106"/>
        <v>19.9617</v>
      </c>
      <c r="AD62" s="77">
        <v>0</v>
      </c>
      <c r="AE62" s="74">
        <f t="shared" si="107"/>
        <v>409.48050000000001</v>
      </c>
      <c r="AF62" s="74">
        <f t="shared" si="107"/>
        <v>169.78830000000002</v>
      </c>
      <c r="AG62" s="74">
        <f t="shared" si="107"/>
        <v>139.80780000000001</v>
      </c>
      <c r="AH62" s="74">
        <f t="shared" si="107"/>
        <v>29.980499999999999</v>
      </c>
      <c r="AI62" s="74">
        <f t="shared" si="107"/>
        <v>10.018800000000001</v>
      </c>
      <c r="AJ62" s="77">
        <v>0</v>
      </c>
      <c r="AK62" s="74">
        <f t="shared" ref="AK62:AO62" si="138">AK22*$E62</f>
        <v>377.32894736842104</v>
      </c>
      <c r="AL62" s="74">
        <f t="shared" si="138"/>
        <v>400.1973684210526</v>
      </c>
      <c r="AM62" s="74">
        <f t="shared" si="138"/>
        <v>57.171052631578945</v>
      </c>
      <c r="AN62" s="74">
        <f t="shared" si="138"/>
        <v>34.30263157894737</v>
      </c>
      <c r="AO62" s="74">
        <f t="shared" si="138"/>
        <v>0</v>
      </c>
      <c r="AP62" s="77">
        <v>0</v>
      </c>
      <c r="AQ62" s="74">
        <f t="shared" ref="AQ62:AU62" si="139">AQ22*$E62</f>
        <v>400.1973684210526</v>
      </c>
      <c r="AR62" s="74">
        <f t="shared" si="139"/>
        <v>400.1973684210526</v>
      </c>
      <c r="AS62" s="74">
        <f t="shared" si="139"/>
        <v>34.30263157894737</v>
      </c>
      <c r="AT62" s="74">
        <f t="shared" si="139"/>
        <v>34.30263157894737</v>
      </c>
      <c r="AU62" s="74">
        <f t="shared" si="139"/>
        <v>0</v>
      </c>
      <c r="AV62" s="77">
        <v>0</v>
      </c>
      <c r="AW62" s="74">
        <f t="shared" ref="AW62:BA62" si="140">AW22*$E62</f>
        <v>480.23684210526318</v>
      </c>
      <c r="AX62" s="74">
        <f t="shared" si="140"/>
        <v>320.15789473684208</v>
      </c>
      <c r="AY62" s="74">
        <f t="shared" si="140"/>
        <v>34.30263157894737</v>
      </c>
      <c r="AZ62" s="74">
        <f t="shared" si="140"/>
        <v>34.30263157894737</v>
      </c>
      <c r="BA62" s="74">
        <f t="shared" si="140"/>
        <v>0</v>
      </c>
      <c r="BB62" s="77">
        <v>0</v>
      </c>
      <c r="BC62" s="74">
        <f t="shared" ref="BC62:BI62" si="141">BC22*$E62</f>
        <v>299.65517241379314</v>
      </c>
      <c r="BD62" s="74">
        <f t="shared" si="141"/>
        <v>369.57471264367814</v>
      </c>
      <c r="BE62" s="74">
        <f t="shared" si="141"/>
        <v>9.9885057471264371</v>
      </c>
      <c r="BF62" s="74">
        <f t="shared" si="141"/>
        <v>49.94252873563218</v>
      </c>
      <c r="BG62" s="74">
        <f t="shared" si="141"/>
        <v>0</v>
      </c>
      <c r="BH62" s="74">
        <f t="shared" si="141"/>
        <v>0</v>
      </c>
      <c r="BI62" s="74">
        <f t="shared" si="141"/>
        <v>139.83908045977012</v>
      </c>
      <c r="BJ62" s="77">
        <v>0</v>
      </c>
      <c r="BK62" s="74">
        <f t="shared" ref="BK62:BO62" si="142">BK22*$E62</f>
        <v>15.245614035087719</v>
      </c>
      <c r="BL62" s="74">
        <f t="shared" si="142"/>
        <v>335.40350877192981</v>
      </c>
      <c r="BM62" s="74">
        <f t="shared" si="142"/>
        <v>243.92982456140351</v>
      </c>
      <c r="BN62" s="74">
        <f t="shared" si="142"/>
        <v>0</v>
      </c>
      <c r="BO62" s="74">
        <f t="shared" si="142"/>
        <v>274.42105263157896</v>
      </c>
      <c r="BP62" s="77">
        <v>0</v>
      </c>
      <c r="BQ62" s="74">
        <f t="shared" ref="BQ62:BU62" si="143">BQ22*$E62</f>
        <v>9.9885057471264371</v>
      </c>
      <c r="BR62" s="74">
        <f t="shared" si="143"/>
        <v>0</v>
      </c>
      <c r="BS62" s="74">
        <f t="shared" si="143"/>
        <v>0</v>
      </c>
      <c r="BT62" s="74">
        <f t="shared" si="143"/>
        <v>9.9885057471264371</v>
      </c>
      <c r="BU62" s="74">
        <f t="shared" si="143"/>
        <v>849.02298850574721</v>
      </c>
      <c r="BV62" s="201"/>
    </row>
    <row r="63" spans="1:145" ht="20.25" customHeight="1" x14ac:dyDescent="0.4">
      <c r="A63" s="29" t="s">
        <v>467</v>
      </c>
      <c r="B63" s="77"/>
      <c r="C63" s="147">
        <f>VLOOKUP($A63,Sample!$B$2:$F$29,4)</f>
        <v>9.1642067233555103E-3</v>
      </c>
      <c r="D63" s="138">
        <f>VLOOKUP($A63,Sample!$B$2:$F$29,5)</f>
        <v>1.5458132984534434E-3</v>
      </c>
      <c r="E63" s="138">
        <f>VLOOKUP($A63,Sample!$B$2:$F$29,2)</f>
        <v>208</v>
      </c>
      <c r="F63" s="160">
        <f t="shared" si="103"/>
        <v>1208.2352941176471</v>
      </c>
      <c r="G63" s="160">
        <v>174</v>
      </c>
      <c r="H63" s="77"/>
      <c r="I63" s="31">
        <f t="shared" si="104"/>
        <v>9.1642067233555103E-3</v>
      </c>
      <c r="J63" s="31">
        <f t="shared" si="104"/>
        <v>8.6530303931023483E-3</v>
      </c>
      <c r="K63" s="31">
        <f t="shared" si="104"/>
        <v>9.4488188976377951E-3</v>
      </c>
      <c r="L63" s="30"/>
      <c r="M63" s="32">
        <v>5.8088235294117645</v>
      </c>
      <c r="N63" s="77"/>
      <c r="O63" s="74"/>
      <c r="P63" s="74"/>
      <c r="Q63" s="74"/>
      <c r="R63" s="77"/>
      <c r="S63" s="74">
        <f t="shared" si="105"/>
        <v>51.89473684210526</v>
      </c>
      <c r="T63" s="74">
        <f t="shared" si="105"/>
        <v>21.368421052631579</v>
      </c>
      <c r="U63" s="74">
        <f t="shared" si="105"/>
        <v>27.473684210526315</v>
      </c>
      <c r="V63" s="74">
        <f t="shared" si="105"/>
        <v>51.89473684210526</v>
      </c>
      <c r="W63" s="74">
        <f t="shared" si="105"/>
        <v>21.368421052631579</v>
      </c>
      <c r="X63" s="77">
        <v>0</v>
      </c>
      <c r="Y63" s="74">
        <f t="shared" si="106"/>
        <v>51.886800000000001</v>
      </c>
      <c r="Z63" s="74">
        <f t="shared" si="106"/>
        <v>33.582000000000001</v>
      </c>
      <c r="AA63" s="74">
        <f t="shared" si="106"/>
        <v>30.519600000000001</v>
      </c>
      <c r="AB63" s="74">
        <f t="shared" si="106"/>
        <v>48.841799999999999</v>
      </c>
      <c r="AC63" s="74">
        <f t="shared" si="106"/>
        <v>9.1524000000000001</v>
      </c>
      <c r="AD63" s="77">
        <v>0</v>
      </c>
      <c r="AE63" s="74">
        <f t="shared" si="107"/>
        <v>39.689399999999999</v>
      </c>
      <c r="AF63" s="74">
        <f t="shared" si="107"/>
        <v>51.886800000000001</v>
      </c>
      <c r="AG63" s="74">
        <f t="shared" si="107"/>
        <v>27.474600000000002</v>
      </c>
      <c r="AH63" s="74">
        <f t="shared" si="107"/>
        <v>45.796799999999998</v>
      </c>
      <c r="AI63" s="74">
        <f t="shared" si="107"/>
        <v>9.1524000000000001</v>
      </c>
      <c r="AJ63" s="77">
        <v>0</v>
      </c>
      <c r="AK63" s="74">
        <f t="shared" ref="AK63:AO63" si="144">AK23*$E63</f>
        <v>69.333333333333329</v>
      </c>
      <c r="AL63" s="74">
        <f t="shared" si="144"/>
        <v>58.385964912280699</v>
      </c>
      <c r="AM63" s="74">
        <f t="shared" si="144"/>
        <v>40.140350877192979</v>
      </c>
      <c r="AN63" s="74">
        <f t="shared" si="144"/>
        <v>40.140350877192979</v>
      </c>
      <c r="AO63" s="74">
        <f t="shared" si="144"/>
        <v>0</v>
      </c>
      <c r="AP63" s="77">
        <v>0</v>
      </c>
      <c r="AQ63" s="74">
        <f t="shared" ref="AQ63:AU63" si="145">AQ23*$E63</f>
        <v>65.68421052631578</v>
      </c>
      <c r="AR63" s="74">
        <f t="shared" si="145"/>
        <v>83.929824561403507</v>
      </c>
      <c r="AS63" s="74">
        <f t="shared" si="145"/>
        <v>21.89473684210526</v>
      </c>
      <c r="AT63" s="74">
        <f t="shared" si="145"/>
        <v>36.491228070175438</v>
      </c>
      <c r="AU63" s="74">
        <f t="shared" si="145"/>
        <v>0</v>
      </c>
      <c r="AV63" s="77">
        <v>0</v>
      </c>
      <c r="AW63" s="74">
        <f t="shared" ref="AW63:BA63" si="146">AW23*$E63</f>
        <v>62.03508771929824</v>
      </c>
      <c r="AX63" s="74">
        <f t="shared" si="146"/>
        <v>94.877192982456137</v>
      </c>
      <c r="AY63" s="74">
        <f t="shared" si="146"/>
        <v>10.94736842105263</v>
      </c>
      <c r="AZ63" s="74">
        <f t="shared" si="146"/>
        <v>36.491228070175438</v>
      </c>
      <c r="BA63" s="74">
        <f t="shared" si="146"/>
        <v>3.6491228070175437</v>
      </c>
      <c r="BB63" s="77">
        <v>0</v>
      </c>
      <c r="BC63" s="74">
        <f t="shared" ref="BC63:BI63" si="147">BC23*$E63</f>
        <v>0</v>
      </c>
      <c r="BD63" s="74">
        <f t="shared" si="147"/>
        <v>107.05882352941175</v>
      </c>
      <c r="BE63" s="74">
        <f t="shared" si="147"/>
        <v>33.647058823529413</v>
      </c>
      <c r="BF63" s="74">
        <f t="shared" si="147"/>
        <v>42.823529411764703</v>
      </c>
      <c r="BG63" s="74">
        <f t="shared" si="147"/>
        <v>0</v>
      </c>
      <c r="BH63" s="74">
        <f t="shared" si="147"/>
        <v>9.1764705882352953</v>
      </c>
      <c r="BI63" s="74">
        <f t="shared" si="147"/>
        <v>15.294117647058824</v>
      </c>
      <c r="BJ63" s="77">
        <v>0</v>
      </c>
      <c r="BK63" s="74">
        <f t="shared" ref="BK63:BO63" si="148">BK23*$E63</f>
        <v>18.352941176470591</v>
      </c>
      <c r="BL63" s="74">
        <f t="shared" si="148"/>
        <v>73.411764705882362</v>
      </c>
      <c r="BM63" s="74">
        <f t="shared" si="148"/>
        <v>70.352941176470594</v>
      </c>
      <c r="BN63" s="74">
        <f t="shared" si="148"/>
        <v>30.588235294117649</v>
      </c>
      <c r="BO63" s="74">
        <f t="shared" si="148"/>
        <v>15.294117647058824</v>
      </c>
      <c r="BP63" s="77">
        <v>0</v>
      </c>
      <c r="BQ63" s="74">
        <f t="shared" ref="BQ63:BU63" si="149">BQ23*$E63</f>
        <v>0</v>
      </c>
      <c r="BR63" s="74">
        <f t="shared" si="149"/>
        <v>0</v>
      </c>
      <c r="BS63" s="74">
        <f t="shared" si="149"/>
        <v>0</v>
      </c>
      <c r="BT63" s="74">
        <f t="shared" si="149"/>
        <v>0</v>
      </c>
      <c r="BU63" s="74">
        <f t="shared" si="149"/>
        <v>208</v>
      </c>
      <c r="BV63" s="201"/>
    </row>
    <row r="64" spans="1:145" ht="20.25" customHeight="1" x14ac:dyDescent="0.4">
      <c r="A64" s="29" t="s">
        <v>468</v>
      </c>
      <c r="B64" s="77"/>
      <c r="C64" s="147">
        <f>VLOOKUP($A64,Sample!$B$2:$F$29,4)</f>
        <v>7.397453407939375E-2</v>
      </c>
      <c r="D64" s="138">
        <f>VLOOKUP($A64,Sample!$B$2:$F$29,5)</f>
        <v>1.2477983308189094E-2</v>
      </c>
      <c r="E64" s="138">
        <f>VLOOKUP($A64,Sample!$B$2:$F$29,2)</f>
        <v>1679</v>
      </c>
      <c r="F64" s="160">
        <f t="shared" si="103"/>
        <v>10666.588235294117</v>
      </c>
      <c r="G64" s="160">
        <v>1462</v>
      </c>
      <c r="H64" s="77"/>
      <c r="I64" s="31">
        <f t="shared" si="104"/>
        <v>7.397453407939375E-2</v>
      </c>
      <c r="J64" s="31">
        <f t="shared" si="104"/>
        <v>7.6391008142260713E-2</v>
      </c>
      <c r="K64" s="31">
        <f t="shared" si="104"/>
        <v>7.939180016291067E-2</v>
      </c>
      <c r="L64" s="30"/>
      <c r="M64" s="32">
        <v>6.3529411764705879</v>
      </c>
      <c r="N64" s="77"/>
      <c r="O64" s="74"/>
      <c r="P64" s="74"/>
      <c r="Q64" s="74"/>
      <c r="R64" s="77"/>
      <c r="S64" s="74">
        <f t="shared" si="105"/>
        <v>889.05405405405406</v>
      </c>
      <c r="T64" s="74">
        <f t="shared" si="105"/>
        <v>177.81081081081081</v>
      </c>
      <c r="U64" s="74">
        <f t="shared" si="105"/>
        <v>197.56756756756758</v>
      </c>
      <c r="V64" s="74">
        <f t="shared" si="105"/>
        <v>177.81081081081081</v>
      </c>
      <c r="W64" s="74">
        <f t="shared" si="105"/>
        <v>19.756756756756758</v>
      </c>
      <c r="X64" s="77">
        <v>0</v>
      </c>
      <c r="Y64" s="74">
        <f t="shared" si="106"/>
        <v>1047.0844</v>
      </c>
      <c r="Z64" s="74">
        <f t="shared" si="106"/>
        <v>118.5682</v>
      </c>
      <c r="AA64" s="74">
        <f t="shared" si="106"/>
        <v>118.5682</v>
      </c>
      <c r="AB64" s="74">
        <f t="shared" si="106"/>
        <v>118.5682</v>
      </c>
      <c r="AC64" s="74">
        <f t="shared" si="106"/>
        <v>59.210999999999999</v>
      </c>
      <c r="AD64" s="77">
        <v>0</v>
      </c>
      <c r="AE64" s="74">
        <f t="shared" si="107"/>
        <v>1205.1266000000001</v>
      </c>
      <c r="AF64" s="74">
        <f t="shared" si="107"/>
        <v>98.831199999999995</v>
      </c>
      <c r="AG64" s="74">
        <f t="shared" si="107"/>
        <v>59.210999999999999</v>
      </c>
      <c r="AH64" s="74">
        <f t="shared" si="107"/>
        <v>59.210999999999999</v>
      </c>
      <c r="AI64" s="74">
        <f t="shared" si="107"/>
        <v>39.473999999999997</v>
      </c>
      <c r="AJ64" s="77">
        <v>0</v>
      </c>
      <c r="AK64" s="74">
        <f t="shared" ref="AK64:AO64" si="150">AK24*$E64</f>
        <v>1089.081081081081</v>
      </c>
      <c r="AL64" s="74">
        <f t="shared" si="150"/>
        <v>317.64864864864865</v>
      </c>
      <c r="AM64" s="74">
        <f t="shared" si="150"/>
        <v>181.51351351351352</v>
      </c>
      <c r="AN64" s="74">
        <f t="shared" si="150"/>
        <v>90.756756756756758</v>
      </c>
      <c r="AO64" s="74">
        <f t="shared" si="150"/>
        <v>0</v>
      </c>
      <c r="AP64" s="77">
        <v>0</v>
      </c>
      <c r="AQ64" s="74">
        <f t="shared" ref="AQ64:AU64" si="151">AQ24*$E64</f>
        <v>1247.9054054054054</v>
      </c>
      <c r="AR64" s="74">
        <f t="shared" si="151"/>
        <v>363.02702702702703</v>
      </c>
      <c r="AS64" s="74">
        <f t="shared" si="151"/>
        <v>22.689189189189189</v>
      </c>
      <c r="AT64" s="74">
        <f t="shared" si="151"/>
        <v>45.378378378378379</v>
      </c>
      <c r="AU64" s="74">
        <f t="shared" si="151"/>
        <v>0</v>
      </c>
      <c r="AV64" s="77">
        <v>0</v>
      </c>
      <c r="AW64" s="74">
        <f t="shared" ref="AW64:BA64" si="152">AW24*$E64</f>
        <v>1406.7297297297298</v>
      </c>
      <c r="AX64" s="74">
        <f t="shared" si="152"/>
        <v>226.8918918918919</v>
      </c>
      <c r="AY64" s="74">
        <f t="shared" si="152"/>
        <v>22.689189189189189</v>
      </c>
      <c r="AZ64" s="74">
        <f t="shared" si="152"/>
        <v>22.689189189189189</v>
      </c>
      <c r="BA64" s="74">
        <f t="shared" si="152"/>
        <v>0</v>
      </c>
      <c r="BB64" s="77">
        <v>0</v>
      </c>
      <c r="BC64" s="74">
        <f t="shared" ref="BC64:BI64" si="153">BC24*$E64</f>
        <v>671.6</v>
      </c>
      <c r="BD64" s="74">
        <f t="shared" si="153"/>
        <v>197.52941176470588</v>
      </c>
      <c r="BE64" s="74">
        <f t="shared" si="153"/>
        <v>0</v>
      </c>
      <c r="BF64" s="74">
        <f t="shared" si="153"/>
        <v>355.5529411764706</v>
      </c>
      <c r="BG64" s="74">
        <f t="shared" si="153"/>
        <v>19.752941176470589</v>
      </c>
      <c r="BH64" s="74">
        <f t="shared" si="153"/>
        <v>0</v>
      </c>
      <c r="BI64" s="74">
        <f t="shared" si="153"/>
        <v>434.564705882353</v>
      </c>
      <c r="BJ64" s="77">
        <v>0</v>
      </c>
      <c r="BK64" s="74">
        <f t="shared" ref="BK64:BO64" si="154">BK24*$E64</f>
        <v>263.37254901960785</v>
      </c>
      <c r="BL64" s="74">
        <f t="shared" si="154"/>
        <v>296.29411764705884</v>
      </c>
      <c r="BM64" s="74">
        <f t="shared" si="154"/>
        <v>32.921568627450981</v>
      </c>
      <c r="BN64" s="74">
        <f t="shared" si="154"/>
        <v>0</v>
      </c>
      <c r="BO64" s="74">
        <f t="shared" si="154"/>
        <v>1086.4117647058824</v>
      </c>
      <c r="BP64" s="77">
        <v>0</v>
      </c>
      <c r="BQ64" s="74">
        <f t="shared" ref="BQ64:BU64" si="155">BQ24*$E64</f>
        <v>39.505882352941178</v>
      </c>
      <c r="BR64" s="74">
        <f t="shared" si="155"/>
        <v>0</v>
      </c>
      <c r="BS64" s="74">
        <f t="shared" si="155"/>
        <v>0</v>
      </c>
      <c r="BT64" s="74">
        <f t="shared" si="155"/>
        <v>0</v>
      </c>
      <c r="BU64" s="74">
        <f t="shared" si="155"/>
        <v>1639.4941176470588</v>
      </c>
      <c r="BV64" s="201"/>
    </row>
    <row r="65" spans="1:145" s="22" customFormat="1" ht="7.5" customHeight="1" x14ac:dyDescent="0.4">
      <c r="A65" s="37"/>
      <c r="B65" s="77"/>
      <c r="C65" s="149"/>
      <c r="D65" s="139"/>
      <c r="E65" s="139"/>
      <c r="F65" s="161"/>
      <c r="G65" s="161"/>
      <c r="H65" s="77"/>
      <c r="I65" s="39"/>
      <c r="J65" s="39"/>
      <c r="K65" s="39"/>
      <c r="L65" s="38"/>
      <c r="M65" s="40"/>
      <c r="N65" s="77"/>
      <c r="O65" s="74"/>
      <c r="P65" s="74"/>
      <c r="Q65" s="74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201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</row>
    <row r="66" spans="1:145" ht="20.25" customHeight="1" x14ac:dyDescent="0.4">
      <c r="A66" s="29" t="s">
        <v>127</v>
      </c>
      <c r="B66" s="77"/>
      <c r="C66" s="147">
        <f>VLOOKUP($A66,Sample!$B$2:$F$29,4)</f>
        <v>0.11314270608450457</v>
      </c>
      <c r="D66" s="138">
        <f>VLOOKUP($A66,Sample!$B$2:$F$29,5)</f>
        <v>1.9084848800136747E-2</v>
      </c>
      <c r="E66" s="138">
        <f>VLOOKUP($A66,Sample!$B$2:$F$29,2)</f>
        <v>2568</v>
      </c>
      <c r="F66" s="160">
        <f>E66*$M26</f>
        <v>16050</v>
      </c>
      <c r="G66" s="160">
        <v>1984</v>
      </c>
      <c r="H66" s="77"/>
      <c r="I66" s="31">
        <f t="shared" ref="I66:I67" si="156">E66/SUM(E$17:E$27)</f>
        <v>0.11314270608450457</v>
      </c>
      <c r="J66" s="31">
        <f>F66/SUM(F$17:F$27)</f>
        <v>0.11494544025111858</v>
      </c>
      <c r="K66" s="31">
        <f>G66/SUM(G$17:G$27)</f>
        <v>0.10773825685582405</v>
      </c>
      <c r="L66" s="30"/>
      <c r="M66" s="32">
        <v>6.25</v>
      </c>
      <c r="N66" s="77"/>
      <c r="O66" s="74"/>
      <c r="P66" s="74"/>
      <c r="Q66" s="74"/>
      <c r="R66" s="77"/>
      <c r="S66" s="74">
        <f t="shared" ref="S66:W67" si="157">S26*$G66</f>
        <v>1663.0588235294117</v>
      </c>
      <c r="T66" s="74">
        <f t="shared" si="157"/>
        <v>116.70588235294117</v>
      </c>
      <c r="U66" s="74">
        <f t="shared" si="157"/>
        <v>204.23529411764704</v>
      </c>
      <c r="V66" s="74">
        <f t="shared" si="157"/>
        <v>0</v>
      </c>
      <c r="W66" s="74">
        <f t="shared" si="157"/>
        <v>0</v>
      </c>
      <c r="X66" s="77">
        <v>0</v>
      </c>
      <c r="Y66" s="74">
        <f t="shared" ref="Y66:AC67" si="158">Y26*$G66</f>
        <v>1750.6815999999999</v>
      </c>
      <c r="Z66" s="74">
        <f t="shared" si="158"/>
        <v>58.329599999999999</v>
      </c>
      <c r="AA66" s="74">
        <f t="shared" si="158"/>
        <v>145.82399999999998</v>
      </c>
      <c r="AB66" s="74">
        <f t="shared" si="158"/>
        <v>29.1648</v>
      </c>
      <c r="AC66" s="74">
        <f t="shared" si="158"/>
        <v>0</v>
      </c>
      <c r="AD66" s="77">
        <v>0</v>
      </c>
      <c r="AE66" s="74">
        <f t="shared" ref="AE66:AI67" si="159">AE26*$G66</f>
        <v>1838.1759999999999</v>
      </c>
      <c r="AF66" s="74">
        <f t="shared" si="159"/>
        <v>29.1648</v>
      </c>
      <c r="AG66" s="74">
        <f t="shared" si="159"/>
        <v>116.6592</v>
      </c>
      <c r="AH66" s="74">
        <f t="shared" si="159"/>
        <v>0</v>
      </c>
      <c r="AI66" s="74">
        <f t="shared" si="159"/>
        <v>0</v>
      </c>
      <c r="AJ66" s="77">
        <v>0</v>
      </c>
      <c r="AK66" s="74">
        <f t="shared" ref="AK66:AO66" si="160">AK26*$E66</f>
        <v>2228.1176470588234</v>
      </c>
      <c r="AL66" s="74">
        <f t="shared" si="160"/>
        <v>302.11764705882354</v>
      </c>
      <c r="AM66" s="74">
        <f t="shared" si="160"/>
        <v>37.764705882352942</v>
      </c>
      <c r="AN66" s="74">
        <f t="shared" si="160"/>
        <v>0</v>
      </c>
      <c r="AO66" s="74">
        <f t="shared" si="160"/>
        <v>0</v>
      </c>
      <c r="AP66" s="77">
        <v>0</v>
      </c>
      <c r="AQ66" s="74">
        <f t="shared" ref="AQ66:AU66" si="161">AQ26*$E66</f>
        <v>2341.4117647058824</v>
      </c>
      <c r="AR66" s="74">
        <f t="shared" si="161"/>
        <v>188.82352941176472</v>
      </c>
      <c r="AS66" s="74">
        <f t="shared" si="161"/>
        <v>37.764705882352942</v>
      </c>
      <c r="AT66" s="74">
        <f t="shared" si="161"/>
        <v>0</v>
      </c>
      <c r="AU66" s="74">
        <f t="shared" si="161"/>
        <v>0</v>
      </c>
      <c r="AV66" s="77">
        <v>0</v>
      </c>
      <c r="AW66" s="74">
        <f t="shared" ref="AW66:BA66" si="162">AW26*$E66</f>
        <v>2416.9411764705883</v>
      </c>
      <c r="AX66" s="74">
        <f t="shared" si="162"/>
        <v>151.05882352941177</v>
      </c>
      <c r="AY66" s="74">
        <f t="shared" si="162"/>
        <v>0</v>
      </c>
      <c r="AZ66" s="74">
        <f t="shared" si="162"/>
        <v>0</v>
      </c>
      <c r="BA66" s="74">
        <f t="shared" si="162"/>
        <v>0</v>
      </c>
      <c r="BB66" s="77">
        <v>0</v>
      </c>
      <c r="BC66" s="74">
        <f t="shared" ref="BC66:BI66" si="163">BC26*$E66</f>
        <v>787.90909090909088</v>
      </c>
      <c r="BD66" s="74">
        <f t="shared" si="163"/>
        <v>29.181818181818183</v>
      </c>
      <c r="BE66" s="74">
        <f t="shared" si="163"/>
        <v>29.181818181818183</v>
      </c>
      <c r="BF66" s="74">
        <f t="shared" si="163"/>
        <v>262.63636363636363</v>
      </c>
      <c r="BG66" s="74">
        <f t="shared" si="163"/>
        <v>0</v>
      </c>
      <c r="BH66" s="74">
        <f t="shared" si="163"/>
        <v>0</v>
      </c>
      <c r="BI66" s="74">
        <f t="shared" si="163"/>
        <v>1459.0909090909092</v>
      </c>
      <c r="BJ66" s="77">
        <v>0</v>
      </c>
      <c r="BK66" s="74">
        <f t="shared" ref="BK66:BO66" si="164">BK26*$E66</f>
        <v>126.29508196721311</v>
      </c>
      <c r="BL66" s="74">
        <f t="shared" si="164"/>
        <v>84.196721311475414</v>
      </c>
      <c r="BM66" s="74">
        <f t="shared" si="164"/>
        <v>0</v>
      </c>
      <c r="BN66" s="74">
        <f t="shared" si="164"/>
        <v>0</v>
      </c>
      <c r="BO66" s="74">
        <f t="shared" si="164"/>
        <v>2357.5081967213114</v>
      </c>
      <c r="BP66" s="77">
        <v>0</v>
      </c>
      <c r="BQ66" s="74">
        <f t="shared" ref="BQ66:BU66" si="165">BQ26*$E66</f>
        <v>408.54545454545456</v>
      </c>
      <c r="BR66" s="74">
        <f t="shared" si="165"/>
        <v>0</v>
      </c>
      <c r="BS66" s="74">
        <f t="shared" si="165"/>
        <v>0</v>
      </c>
      <c r="BT66" s="74">
        <f t="shared" si="165"/>
        <v>29.181818181818183</v>
      </c>
      <c r="BU66" s="74">
        <f t="shared" si="165"/>
        <v>2130.2727272727275</v>
      </c>
      <c r="BV66" s="201"/>
    </row>
    <row r="67" spans="1:145" ht="20.25" customHeight="1" x14ac:dyDescent="0.4">
      <c r="A67" s="29" t="s">
        <v>126</v>
      </c>
      <c r="B67" s="77"/>
      <c r="C67" s="147">
        <f>VLOOKUP($A67,Sample!$B$2:$F$29,4)</f>
        <v>0.20055513944574171</v>
      </c>
      <c r="D67" s="138">
        <f>VLOOKUP($A67,Sample!$B$2:$F$29,5)</f>
        <v>3.3829529493077284E-2</v>
      </c>
      <c r="E67" s="138">
        <f>VLOOKUP($A67,Sample!$B$2:$F$29,2)</f>
        <v>4552</v>
      </c>
      <c r="F67" s="160">
        <f>E67*$M27</f>
        <v>28557.810526315789</v>
      </c>
      <c r="G67" s="160">
        <v>3642</v>
      </c>
      <c r="H67" s="77"/>
      <c r="I67" s="31">
        <f t="shared" si="156"/>
        <v>0.20055513944574171</v>
      </c>
      <c r="J67" s="31">
        <f>F67/SUM(F$17:F$27)</f>
        <v>0.20452274788507147</v>
      </c>
      <c r="K67" s="31">
        <f>G67/SUM(G$17:G$27)</f>
        <v>0.19777355416779799</v>
      </c>
      <c r="L67" s="30"/>
      <c r="M67" s="32">
        <v>6.2736842105263158</v>
      </c>
      <c r="N67" s="77"/>
      <c r="O67" s="74"/>
      <c r="P67" s="74"/>
      <c r="Q67" s="74"/>
      <c r="R67" s="77"/>
      <c r="S67" s="74">
        <f t="shared" si="157"/>
        <v>3162.7894736842109</v>
      </c>
      <c r="T67" s="74">
        <f t="shared" si="157"/>
        <v>47.921052631578945</v>
      </c>
      <c r="U67" s="74">
        <f t="shared" si="157"/>
        <v>335.4473684210526</v>
      </c>
      <c r="V67" s="74">
        <f t="shared" si="157"/>
        <v>47.921052631578945</v>
      </c>
      <c r="W67" s="74">
        <f t="shared" si="157"/>
        <v>47.921052631578945</v>
      </c>
      <c r="X67" s="77">
        <v>0</v>
      </c>
      <c r="Y67" s="74">
        <f t="shared" si="158"/>
        <v>3306.5718000000002</v>
      </c>
      <c r="Z67" s="74">
        <f t="shared" si="158"/>
        <v>48.074399999999997</v>
      </c>
      <c r="AA67" s="74">
        <f t="shared" si="158"/>
        <v>191.5692</v>
      </c>
      <c r="AB67" s="74">
        <f t="shared" si="158"/>
        <v>95.784599999999998</v>
      </c>
      <c r="AC67" s="74">
        <f t="shared" si="158"/>
        <v>0</v>
      </c>
      <c r="AD67" s="77">
        <v>0</v>
      </c>
      <c r="AE67" s="74">
        <f t="shared" si="159"/>
        <v>3354.6462000000001</v>
      </c>
      <c r="AF67" s="74">
        <f t="shared" si="159"/>
        <v>48.074399999999997</v>
      </c>
      <c r="AG67" s="74">
        <f t="shared" si="159"/>
        <v>191.5692</v>
      </c>
      <c r="AH67" s="74">
        <f t="shared" si="159"/>
        <v>48.074399999999997</v>
      </c>
      <c r="AI67" s="74">
        <f t="shared" si="159"/>
        <v>0</v>
      </c>
      <c r="AJ67" s="77">
        <v>0</v>
      </c>
      <c r="AK67" s="74">
        <f t="shared" ref="AK67:AO67" si="166">AK27*$E67</f>
        <v>3953.0526315789475</v>
      </c>
      <c r="AL67" s="74">
        <f t="shared" si="166"/>
        <v>419.26315789473682</v>
      </c>
      <c r="AM67" s="74">
        <f t="shared" si="166"/>
        <v>119.78947368421052</v>
      </c>
      <c r="AN67" s="74">
        <f t="shared" si="166"/>
        <v>59.89473684210526</v>
      </c>
      <c r="AO67" s="74">
        <f t="shared" si="166"/>
        <v>0</v>
      </c>
      <c r="AP67" s="77">
        <v>0</v>
      </c>
      <c r="AQ67" s="74">
        <f t="shared" ref="AQ67:AU67" si="167">AQ27*$E67</f>
        <v>4132.7368421052633</v>
      </c>
      <c r="AR67" s="74">
        <f t="shared" si="167"/>
        <v>239.57894736842104</v>
      </c>
      <c r="AS67" s="74">
        <f t="shared" si="167"/>
        <v>119.78947368421052</v>
      </c>
      <c r="AT67" s="74">
        <f t="shared" si="167"/>
        <v>59.89473684210526</v>
      </c>
      <c r="AU67" s="74">
        <f t="shared" si="167"/>
        <v>0</v>
      </c>
      <c r="AV67" s="77">
        <v>0</v>
      </c>
      <c r="AW67" s="74">
        <f t="shared" ref="AW67:BA67" si="168">AW27*$E67</f>
        <v>4192.6315789473683</v>
      </c>
      <c r="AX67" s="74">
        <f t="shared" si="168"/>
        <v>179.68421052631578</v>
      </c>
      <c r="AY67" s="74">
        <f t="shared" si="168"/>
        <v>119.78947368421052</v>
      </c>
      <c r="AZ67" s="74">
        <f t="shared" si="168"/>
        <v>59.89473684210526</v>
      </c>
      <c r="BA67" s="74">
        <f t="shared" si="168"/>
        <v>0</v>
      </c>
      <c r="BB67" s="77">
        <v>0</v>
      </c>
      <c r="BC67" s="74">
        <f t="shared" ref="BC67:BI67" si="169">BC27*$E67</f>
        <v>1149.9789473684211</v>
      </c>
      <c r="BD67" s="74">
        <f t="shared" si="169"/>
        <v>0</v>
      </c>
      <c r="BE67" s="74">
        <f t="shared" si="169"/>
        <v>47.915789473684207</v>
      </c>
      <c r="BF67" s="74">
        <f t="shared" si="169"/>
        <v>287.49473684210528</v>
      </c>
      <c r="BG67" s="74">
        <f t="shared" si="169"/>
        <v>0</v>
      </c>
      <c r="BH67" s="74">
        <f t="shared" si="169"/>
        <v>95.831578947368413</v>
      </c>
      <c r="BI67" s="74">
        <f t="shared" si="169"/>
        <v>2970.7789473684211</v>
      </c>
      <c r="BJ67" s="77">
        <v>0</v>
      </c>
      <c r="BK67" s="74">
        <f t="shared" ref="BK67:BO67" si="170">BK27*$E67</f>
        <v>0</v>
      </c>
      <c r="BL67" s="74">
        <f t="shared" si="170"/>
        <v>448.78873239436615</v>
      </c>
      <c r="BM67" s="74">
        <f t="shared" si="170"/>
        <v>0</v>
      </c>
      <c r="BN67" s="74">
        <f t="shared" si="170"/>
        <v>0</v>
      </c>
      <c r="BO67" s="74">
        <f t="shared" si="170"/>
        <v>4103.211267605634</v>
      </c>
      <c r="BP67" s="77">
        <v>0</v>
      </c>
      <c r="BQ67" s="74">
        <f t="shared" ref="BQ67:BU67" si="171">BQ27*$E67</f>
        <v>574.98947368421057</v>
      </c>
      <c r="BR67" s="74">
        <f t="shared" si="171"/>
        <v>0</v>
      </c>
      <c r="BS67" s="74">
        <f t="shared" si="171"/>
        <v>47.915789473684214</v>
      </c>
      <c r="BT67" s="74">
        <f t="shared" si="171"/>
        <v>143.74736842105264</v>
      </c>
      <c r="BU67" s="74">
        <f t="shared" si="171"/>
        <v>3785.3473684210526</v>
      </c>
      <c r="BV67" s="201"/>
    </row>
    <row r="68" spans="1:145" s="22" customFormat="1" ht="7.5" hidden="1" customHeight="1" x14ac:dyDescent="0.4">
      <c r="A68" s="37"/>
      <c r="B68" s="77"/>
      <c r="C68" s="139"/>
      <c r="D68" s="139"/>
      <c r="E68" s="139"/>
      <c r="F68" s="161"/>
      <c r="G68" s="161"/>
      <c r="H68" s="77"/>
      <c r="I68" s="43"/>
      <c r="J68" s="43"/>
      <c r="K68" s="43"/>
      <c r="L68" s="38"/>
      <c r="M68" s="42"/>
      <c r="N68" s="77"/>
      <c r="O68" s="74"/>
      <c r="P68" s="74"/>
      <c r="Q68" s="74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201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</row>
    <row r="69" spans="1:145" s="82" customFormat="1" ht="20.25" hidden="1" customHeight="1" x14ac:dyDescent="0.4">
      <c r="A69" s="49" t="s">
        <v>457</v>
      </c>
      <c r="B69" s="19"/>
      <c r="C69" s="140"/>
      <c r="D69" s="140"/>
      <c r="E69" s="140"/>
      <c r="F69" s="164"/>
      <c r="G69" s="164"/>
      <c r="H69" s="19"/>
      <c r="I69" s="50">
        <v>0.50366327311245807</v>
      </c>
      <c r="J69" s="50">
        <v>0.50366327311245807</v>
      </c>
      <c r="K69" s="50">
        <v>0.50366327311245807</v>
      </c>
      <c r="L69" s="38"/>
      <c r="M69" s="51">
        <v>5.8151204277492949</v>
      </c>
      <c r="N69" s="19"/>
      <c r="O69" s="80"/>
      <c r="P69" s="80"/>
      <c r="Q69" s="80"/>
      <c r="R69" s="19"/>
      <c r="S69" s="79">
        <v>44364.220589617747</v>
      </c>
      <c r="T69" s="79">
        <v>44364.220589617747</v>
      </c>
      <c r="U69" s="79">
        <v>44364.220589617747</v>
      </c>
      <c r="V69" s="79">
        <v>44364.220589617747</v>
      </c>
      <c r="W69" s="79">
        <v>44364.220589617747</v>
      </c>
      <c r="X69" s="19">
        <v>0</v>
      </c>
      <c r="Y69" s="79">
        <v>44364.220589617747</v>
      </c>
      <c r="Z69" s="79">
        <v>44364.220589617747</v>
      </c>
      <c r="AA69" s="79">
        <v>44364.220589617747</v>
      </c>
      <c r="AB69" s="79">
        <v>44364.220589617747</v>
      </c>
      <c r="AC69" s="79">
        <v>44364.220589617747</v>
      </c>
      <c r="AD69" s="19">
        <v>0</v>
      </c>
      <c r="AE69" s="79">
        <v>44364.220589617747</v>
      </c>
      <c r="AF69" s="79">
        <v>44364.220589617747</v>
      </c>
      <c r="AG69" s="79">
        <v>44364.220589617747</v>
      </c>
      <c r="AH69" s="79">
        <v>44364.220589617747</v>
      </c>
      <c r="AI69" s="79">
        <v>44364.220589617747</v>
      </c>
      <c r="AJ69" s="19">
        <v>0</v>
      </c>
      <c r="AK69" s="79">
        <v>44364.220589617747</v>
      </c>
      <c r="AL69" s="79">
        <v>44364.220589617747</v>
      </c>
      <c r="AM69" s="79">
        <v>44364.220589617747</v>
      </c>
      <c r="AN69" s="79">
        <v>44364.220589617747</v>
      </c>
      <c r="AO69" s="79">
        <v>44364.220589617747</v>
      </c>
      <c r="AP69" s="19">
        <v>0</v>
      </c>
      <c r="AQ69" s="79">
        <v>44364.220589617747</v>
      </c>
      <c r="AR69" s="79">
        <v>44364.220589617747</v>
      </c>
      <c r="AS69" s="79">
        <v>44364.220589617747</v>
      </c>
      <c r="AT69" s="79">
        <v>44364.220589617747</v>
      </c>
      <c r="AU69" s="79">
        <v>44364.220589617747</v>
      </c>
      <c r="AV69" s="19">
        <v>0</v>
      </c>
      <c r="AW69" s="79">
        <v>44364.220589617747</v>
      </c>
      <c r="AX69" s="79">
        <v>44364.220589617747</v>
      </c>
      <c r="AY69" s="79">
        <v>44364.220589617747</v>
      </c>
      <c r="AZ69" s="79">
        <v>44364.220589617747</v>
      </c>
      <c r="BA69" s="79">
        <v>44364.220589617747</v>
      </c>
      <c r="BB69" s="19">
        <v>0</v>
      </c>
      <c r="BC69" s="79">
        <v>44364.220589617747</v>
      </c>
      <c r="BD69" s="79">
        <v>44364.220589617747</v>
      </c>
      <c r="BE69" s="79">
        <v>44364.220589617747</v>
      </c>
      <c r="BF69" s="79">
        <v>44364.220589617747</v>
      </c>
      <c r="BG69" s="79">
        <v>44364.220589617747</v>
      </c>
      <c r="BH69" s="79">
        <v>44364.220589617747</v>
      </c>
      <c r="BI69" s="79">
        <v>44364.220589617747</v>
      </c>
      <c r="BJ69" s="19">
        <v>0</v>
      </c>
      <c r="BK69" s="79">
        <v>44364.220589617747</v>
      </c>
      <c r="BL69" s="79">
        <v>44364.220589617747</v>
      </c>
      <c r="BM69" s="79">
        <v>44364.220589617747</v>
      </c>
      <c r="BN69" s="79">
        <v>44364.220589617747</v>
      </c>
      <c r="BO69" s="79">
        <v>44364.220589617747</v>
      </c>
      <c r="BP69" s="19">
        <v>0</v>
      </c>
      <c r="BQ69" s="79">
        <v>44364.220589617747</v>
      </c>
      <c r="BR69" s="79">
        <v>44364.220589617747</v>
      </c>
      <c r="BS69" s="79">
        <v>44364.220589617747</v>
      </c>
      <c r="BT69" s="79">
        <v>44364.220589617747</v>
      </c>
      <c r="BU69" s="79">
        <v>44364.220589617747</v>
      </c>
      <c r="BV69" s="189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</row>
    <row r="70" spans="1:145" s="82" customFormat="1" ht="20.25" hidden="1" customHeight="1" x14ac:dyDescent="0.4">
      <c r="A70" s="49" t="s">
        <v>469</v>
      </c>
      <c r="B70" s="19"/>
      <c r="C70" s="140"/>
      <c r="D70" s="140"/>
      <c r="E70" s="140"/>
      <c r="F70" s="164"/>
      <c r="G70" s="164"/>
      <c r="H70" s="19"/>
      <c r="I70" s="50">
        <v>0.14463308421114576</v>
      </c>
      <c r="J70" s="50">
        <v>0.14463308421114576</v>
      </c>
      <c r="K70" s="50">
        <v>0.14463308421114576</v>
      </c>
      <c r="L70" s="38"/>
      <c r="M70" s="51">
        <v>6.1047298048075858</v>
      </c>
      <c r="N70" s="19"/>
      <c r="O70" s="80"/>
      <c r="P70" s="80"/>
      <c r="Q70" s="80"/>
      <c r="R70" s="19"/>
      <c r="S70" s="79">
        <v>11232.301892777836</v>
      </c>
      <c r="T70" s="79">
        <v>11232.301892777836</v>
      </c>
      <c r="U70" s="79">
        <v>11232.301892777836</v>
      </c>
      <c r="V70" s="79">
        <v>11232.301892777836</v>
      </c>
      <c r="W70" s="79">
        <v>11232.301892777836</v>
      </c>
      <c r="X70" s="19">
        <v>0</v>
      </c>
      <c r="Y70" s="79">
        <v>11232.301892777836</v>
      </c>
      <c r="Z70" s="79">
        <v>11232.301892777836</v>
      </c>
      <c r="AA70" s="79">
        <v>11232.301892777836</v>
      </c>
      <c r="AB70" s="79">
        <v>11232.301892777836</v>
      </c>
      <c r="AC70" s="79">
        <v>11232.301892777836</v>
      </c>
      <c r="AD70" s="19">
        <v>0</v>
      </c>
      <c r="AE70" s="79">
        <v>11232.301892777836</v>
      </c>
      <c r="AF70" s="79">
        <v>11232.301892777836</v>
      </c>
      <c r="AG70" s="79">
        <v>11232.301892777836</v>
      </c>
      <c r="AH70" s="79">
        <v>11232.301892777836</v>
      </c>
      <c r="AI70" s="79">
        <v>11232.301892777836</v>
      </c>
      <c r="AJ70" s="19">
        <v>0</v>
      </c>
      <c r="AK70" s="79">
        <v>11232.301892777836</v>
      </c>
      <c r="AL70" s="79">
        <v>11232.301892777836</v>
      </c>
      <c r="AM70" s="79">
        <v>11232.301892777836</v>
      </c>
      <c r="AN70" s="79">
        <v>11232.301892777836</v>
      </c>
      <c r="AO70" s="79">
        <v>11232.301892777836</v>
      </c>
      <c r="AP70" s="19">
        <v>0</v>
      </c>
      <c r="AQ70" s="79">
        <v>11232.301892777836</v>
      </c>
      <c r="AR70" s="79">
        <v>11232.301892777836</v>
      </c>
      <c r="AS70" s="79">
        <v>11232.301892777836</v>
      </c>
      <c r="AT70" s="79">
        <v>11232.301892777836</v>
      </c>
      <c r="AU70" s="79">
        <v>11232.301892777836</v>
      </c>
      <c r="AV70" s="19">
        <v>0</v>
      </c>
      <c r="AW70" s="79">
        <v>11232.301892777836</v>
      </c>
      <c r="AX70" s="79">
        <v>11232.301892777836</v>
      </c>
      <c r="AY70" s="79">
        <v>11232.301892777836</v>
      </c>
      <c r="AZ70" s="79">
        <v>11232.301892777836</v>
      </c>
      <c r="BA70" s="79">
        <v>11232.301892777836</v>
      </c>
      <c r="BB70" s="19">
        <v>0</v>
      </c>
      <c r="BC70" s="79">
        <v>11232.301892777836</v>
      </c>
      <c r="BD70" s="79">
        <v>11232.301892777836</v>
      </c>
      <c r="BE70" s="79">
        <v>11232.301892777836</v>
      </c>
      <c r="BF70" s="79">
        <v>11232.301892777836</v>
      </c>
      <c r="BG70" s="79">
        <v>11232.301892777836</v>
      </c>
      <c r="BH70" s="79">
        <v>11232.301892777836</v>
      </c>
      <c r="BI70" s="79">
        <v>11232.301892777836</v>
      </c>
      <c r="BJ70" s="19">
        <v>0</v>
      </c>
      <c r="BK70" s="79">
        <v>11232.301892777836</v>
      </c>
      <c r="BL70" s="79">
        <v>11232.301892777836</v>
      </c>
      <c r="BM70" s="79">
        <v>11232.301892777836</v>
      </c>
      <c r="BN70" s="79">
        <v>11232.301892777836</v>
      </c>
      <c r="BO70" s="79">
        <v>11232.301892777836</v>
      </c>
      <c r="BP70" s="19">
        <v>0</v>
      </c>
      <c r="BQ70" s="79">
        <v>11232.301892777836</v>
      </c>
      <c r="BR70" s="79">
        <v>11232.301892777836</v>
      </c>
      <c r="BS70" s="79">
        <v>11232.301892777836</v>
      </c>
      <c r="BT70" s="79">
        <v>11232.301892777836</v>
      </c>
      <c r="BU70" s="79">
        <v>11232.301892777836</v>
      </c>
      <c r="BV70" s="189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</row>
    <row r="71" spans="1:145" s="82" customFormat="1" ht="20.25" hidden="1" customHeight="1" x14ac:dyDescent="0.4">
      <c r="A71" s="49" t="s">
        <v>459</v>
      </c>
      <c r="B71" s="19"/>
      <c r="C71" s="140"/>
      <c r="D71" s="140"/>
      <c r="E71" s="140"/>
      <c r="F71" s="164"/>
      <c r="G71" s="164"/>
      <c r="H71" s="19"/>
      <c r="I71" s="50">
        <v>0.18075089742835285</v>
      </c>
      <c r="J71" s="50">
        <v>0.18075089742835285</v>
      </c>
      <c r="K71" s="50">
        <v>0.18075089742835285</v>
      </c>
      <c r="L71" s="38"/>
      <c r="M71" s="51">
        <v>4.8265291601136102</v>
      </c>
      <c r="N71" s="19"/>
      <c r="O71" s="80"/>
      <c r="P71" s="80"/>
      <c r="Q71" s="80"/>
      <c r="R71" s="19"/>
      <c r="S71" s="79">
        <v>12306.889316296183</v>
      </c>
      <c r="T71" s="79">
        <v>12306.889316296183</v>
      </c>
      <c r="U71" s="79">
        <v>12306.889316296183</v>
      </c>
      <c r="V71" s="79">
        <v>12306.889316296183</v>
      </c>
      <c r="W71" s="79">
        <v>12306.889316296183</v>
      </c>
      <c r="X71" s="19">
        <v>0</v>
      </c>
      <c r="Y71" s="79">
        <v>12306.889316296183</v>
      </c>
      <c r="Z71" s="79">
        <v>12306.889316296183</v>
      </c>
      <c r="AA71" s="79">
        <v>12306.889316296183</v>
      </c>
      <c r="AB71" s="79">
        <v>12306.889316296183</v>
      </c>
      <c r="AC71" s="79">
        <v>12306.889316296183</v>
      </c>
      <c r="AD71" s="19">
        <v>0</v>
      </c>
      <c r="AE71" s="79">
        <v>12306.889316296183</v>
      </c>
      <c r="AF71" s="79">
        <v>12306.889316296183</v>
      </c>
      <c r="AG71" s="79">
        <v>12306.889316296183</v>
      </c>
      <c r="AH71" s="79">
        <v>12306.889316296183</v>
      </c>
      <c r="AI71" s="79">
        <v>12306.889316296183</v>
      </c>
      <c r="AJ71" s="19">
        <v>0</v>
      </c>
      <c r="AK71" s="79">
        <v>12306.889316296183</v>
      </c>
      <c r="AL71" s="79">
        <v>12306.889316296183</v>
      </c>
      <c r="AM71" s="79">
        <v>12306.889316296183</v>
      </c>
      <c r="AN71" s="79">
        <v>12306.889316296183</v>
      </c>
      <c r="AO71" s="79">
        <v>12306.889316296183</v>
      </c>
      <c r="AP71" s="19">
        <v>0</v>
      </c>
      <c r="AQ71" s="79">
        <v>12306.889316296183</v>
      </c>
      <c r="AR71" s="79">
        <v>12306.889316296183</v>
      </c>
      <c r="AS71" s="79">
        <v>12306.889316296183</v>
      </c>
      <c r="AT71" s="79">
        <v>12306.889316296183</v>
      </c>
      <c r="AU71" s="79">
        <v>12306.889316296183</v>
      </c>
      <c r="AV71" s="19">
        <v>0</v>
      </c>
      <c r="AW71" s="79">
        <v>12306.889316296183</v>
      </c>
      <c r="AX71" s="79">
        <v>12306.889316296183</v>
      </c>
      <c r="AY71" s="79">
        <v>12306.889316296183</v>
      </c>
      <c r="AZ71" s="79">
        <v>12306.889316296183</v>
      </c>
      <c r="BA71" s="79">
        <v>12306.889316296183</v>
      </c>
      <c r="BB71" s="19">
        <v>0</v>
      </c>
      <c r="BC71" s="79">
        <v>12306.889316296183</v>
      </c>
      <c r="BD71" s="79">
        <v>12306.889316296183</v>
      </c>
      <c r="BE71" s="79">
        <v>12306.889316296183</v>
      </c>
      <c r="BF71" s="79">
        <v>12306.889316296183</v>
      </c>
      <c r="BG71" s="79">
        <v>12306.889316296183</v>
      </c>
      <c r="BH71" s="79">
        <v>12306.889316296183</v>
      </c>
      <c r="BI71" s="79">
        <v>12306.889316296183</v>
      </c>
      <c r="BJ71" s="19">
        <v>0</v>
      </c>
      <c r="BK71" s="79">
        <v>12306.889316296183</v>
      </c>
      <c r="BL71" s="79">
        <v>12306.889316296183</v>
      </c>
      <c r="BM71" s="79">
        <v>12306.889316296183</v>
      </c>
      <c r="BN71" s="79">
        <v>12306.889316296183</v>
      </c>
      <c r="BO71" s="79">
        <v>12306.889316296183</v>
      </c>
      <c r="BP71" s="19">
        <v>0</v>
      </c>
      <c r="BQ71" s="79">
        <v>12306.889316296183</v>
      </c>
      <c r="BR71" s="79">
        <v>12306.889316296183</v>
      </c>
      <c r="BS71" s="79">
        <v>12306.889316296183</v>
      </c>
      <c r="BT71" s="79">
        <v>12306.889316296183</v>
      </c>
      <c r="BU71" s="79">
        <v>12306.889316296183</v>
      </c>
      <c r="BV71" s="189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</row>
    <row r="72" spans="1:145" s="82" customFormat="1" ht="20.25" hidden="1" customHeight="1" x14ac:dyDescent="0.4">
      <c r="A72" s="49" t="s">
        <v>470</v>
      </c>
      <c r="B72" s="19"/>
      <c r="C72" s="140"/>
      <c r="D72" s="140"/>
      <c r="E72" s="140"/>
      <c r="F72" s="164"/>
      <c r="G72" s="164"/>
      <c r="H72" s="19"/>
      <c r="I72" s="50">
        <v>0.11795298063908669</v>
      </c>
      <c r="J72" s="50">
        <v>0.11795298063908669</v>
      </c>
      <c r="K72" s="50">
        <v>0.11795298063908669</v>
      </c>
      <c r="L72" s="38"/>
      <c r="M72" s="51">
        <v>6.1047020923049002</v>
      </c>
      <c r="N72" s="19"/>
      <c r="O72" s="80"/>
      <c r="P72" s="80"/>
      <c r="Q72" s="80"/>
      <c r="R72" s="19"/>
      <c r="S72" s="79">
        <v>12005.988593407807</v>
      </c>
      <c r="T72" s="79">
        <v>12005.988593407807</v>
      </c>
      <c r="U72" s="79">
        <v>12005.988593407807</v>
      </c>
      <c r="V72" s="79">
        <v>12005.988593407807</v>
      </c>
      <c r="W72" s="79">
        <v>12005.988593407807</v>
      </c>
      <c r="X72" s="19">
        <v>0</v>
      </c>
      <c r="Y72" s="79">
        <v>12005.988593407807</v>
      </c>
      <c r="Z72" s="79">
        <v>12005.988593407807</v>
      </c>
      <c r="AA72" s="79">
        <v>12005.988593407807</v>
      </c>
      <c r="AB72" s="79">
        <v>12005.988593407807</v>
      </c>
      <c r="AC72" s="79">
        <v>12005.988593407807</v>
      </c>
      <c r="AD72" s="19">
        <v>0</v>
      </c>
      <c r="AE72" s="79">
        <v>12005.988593407807</v>
      </c>
      <c r="AF72" s="79">
        <v>12005.988593407807</v>
      </c>
      <c r="AG72" s="79">
        <v>12005.988593407807</v>
      </c>
      <c r="AH72" s="79">
        <v>12005.988593407807</v>
      </c>
      <c r="AI72" s="79">
        <v>12005.988593407807</v>
      </c>
      <c r="AJ72" s="19">
        <v>0</v>
      </c>
      <c r="AK72" s="79">
        <v>12005.988593407807</v>
      </c>
      <c r="AL72" s="79">
        <v>12005.988593407807</v>
      </c>
      <c r="AM72" s="79">
        <v>12005.988593407807</v>
      </c>
      <c r="AN72" s="79">
        <v>12005.988593407807</v>
      </c>
      <c r="AO72" s="79">
        <v>12005.988593407807</v>
      </c>
      <c r="AP72" s="19">
        <v>0</v>
      </c>
      <c r="AQ72" s="79">
        <v>12005.988593407807</v>
      </c>
      <c r="AR72" s="79">
        <v>12005.988593407807</v>
      </c>
      <c r="AS72" s="79">
        <v>12005.988593407807</v>
      </c>
      <c r="AT72" s="79">
        <v>12005.988593407807</v>
      </c>
      <c r="AU72" s="79">
        <v>12005.988593407807</v>
      </c>
      <c r="AV72" s="19">
        <v>0</v>
      </c>
      <c r="AW72" s="79">
        <v>12005.988593407807</v>
      </c>
      <c r="AX72" s="79">
        <v>12005.988593407807</v>
      </c>
      <c r="AY72" s="79">
        <v>12005.988593407807</v>
      </c>
      <c r="AZ72" s="79">
        <v>12005.988593407807</v>
      </c>
      <c r="BA72" s="79">
        <v>12005.988593407807</v>
      </c>
      <c r="BB72" s="19">
        <v>0</v>
      </c>
      <c r="BC72" s="79">
        <v>12005.988593407807</v>
      </c>
      <c r="BD72" s="79">
        <v>12005.988593407807</v>
      </c>
      <c r="BE72" s="79">
        <v>12005.988593407807</v>
      </c>
      <c r="BF72" s="79">
        <v>12005.988593407807</v>
      </c>
      <c r="BG72" s="79">
        <v>12005.988593407807</v>
      </c>
      <c r="BH72" s="79">
        <v>12005.988593407807</v>
      </c>
      <c r="BI72" s="79">
        <v>12005.988593407807</v>
      </c>
      <c r="BJ72" s="19">
        <v>0</v>
      </c>
      <c r="BK72" s="79">
        <v>12005.988593407807</v>
      </c>
      <c r="BL72" s="79">
        <v>12005.988593407807</v>
      </c>
      <c r="BM72" s="79">
        <v>12005.988593407807</v>
      </c>
      <c r="BN72" s="79">
        <v>12005.988593407807</v>
      </c>
      <c r="BO72" s="79">
        <v>12005.988593407807</v>
      </c>
      <c r="BP72" s="19">
        <v>0</v>
      </c>
      <c r="BQ72" s="79">
        <v>12005.988593407807</v>
      </c>
      <c r="BR72" s="79">
        <v>12005.988593407807</v>
      </c>
      <c r="BS72" s="79">
        <v>12005.988593407807</v>
      </c>
      <c r="BT72" s="79">
        <v>12005.988593407807</v>
      </c>
      <c r="BU72" s="79">
        <v>12005.988593407807</v>
      </c>
      <c r="BV72" s="189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</row>
    <row r="73" spans="1:145" s="82" customFormat="1" ht="20.25" hidden="1" customHeight="1" x14ac:dyDescent="0.4">
      <c r="A73" s="49" t="s">
        <v>471</v>
      </c>
      <c r="B73" s="19"/>
      <c r="C73" s="140"/>
      <c r="D73" s="140"/>
      <c r="E73" s="140"/>
      <c r="F73" s="164"/>
      <c r="G73" s="164"/>
      <c r="H73" s="19"/>
      <c r="I73" s="50">
        <v>5.2999764608956626E-2</v>
      </c>
      <c r="J73" s="50">
        <v>5.2999764608956626E-2</v>
      </c>
      <c r="K73" s="50">
        <v>5.2999764608956626E-2</v>
      </c>
      <c r="L73" s="38"/>
      <c r="M73" s="51">
        <v>6.2652427042623913</v>
      </c>
      <c r="N73" s="19"/>
      <c r="O73" s="80"/>
      <c r="P73" s="80"/>
      <c r="Q73" s="80"/>
      <c r="R73" s="19"/>
      <c r="S73" s="79">
        <v>4620.7198211624436</v>
      </c>
      <c r="T73" s="79">
        <v>4620.7198211624436</v>
      </c>
      <c r="U73" s="79">
        <v>4620.7198211624436</v>
      </c>
      <c r="V73" s="79">
        <v>4620.7198211624436</v>
      </c>
      <c r="W73" s="79">
        <v>4620.7198211624436</v>
      </c>
      <c r="X73" s="19">
        <v>0</v>
      </c>
      <c r="Y73" s="79">
        <v>4620.7198211624436</v>
      </c>
      <c r="Z73" s="79">
        <v>4620.7198211624436</v>
      </c>
      <c r="AA73" s="79">
        <v>4620.7198211624436</v>
      </c>
      <c r="AB73" s="79">
        <v>4620.7198211624436</v>
      </c>
      <c r="AC73" s="79">
        <v>4620.7198211624436</v>
      </c>
      <c r="AD73" s="19">
        <v>0</v>
      </c>
      <c r="AE73" s="79">
        <v>4620.7198211624436</v>
      </c>
      <c r="AF73" s="79">
        <v>4620.7198211624436</v>
      </c>
      <c r="AG73" s="79">
        <v>4620.7198211624436</v>
      </c>
      <c r="AH73" s="79">
        <v>4620.7198211624436</v>
      </c>
      <c r="AI73" s="79">
        <v>4620.7198211624436</v>
      </c>
      <c r="AJ73" s="19">
        <v>0</v>
      </c>
      <c r="AK73" s="79">
        <v>4620.7198211624436</v>
      </c>
      <c r="AL73" s="79">
        <v>4620.7198211624436</v>
      </c>
      <c r="AM73" s="79">
        <v>4620.7198211624436</v>
      </c>
      <c r="AN73" s="79">
        <v>4620.7198211624436</v>
      </c>
      <c r="AO73" s="79">
        <v>4620.7198211624436</v>
      </c>
      <c r="AP73" s="19">
        <v>0</v>
      </c>
      <c r="AQ73" s="79">
        <v>4620.7198211624436</v>
      </c>
      <c r="AR73" s="79">
        <v>4620.7198211624436</v>
      </c>
      <c r="AS73" s="79">
        <v>4620.7198211624436</v>
      </c>
      <c r="AT73" s="79">
        <v>4620.7198211624436</v>
      </c>
      <c r="AU73" s="79">
        <v>4620.7198211624436</v>
      </c>
      <c r="AV73" s="19">
        <v>0</v>
      </c>
      <c r="AW73" s="79">
        <v>4620.7198211624436</v>
      </c>
      <c r="AX73" s="79">
        <v>4620.7198211624436</v>
      </c>
      <c r="AY73" s="79">
        <v>4620.7198211624436</v>
      </c>
      <c r="AZ73" s="79">
        <v>4620.7198211624436</v>
      </c>
      <c r="BA73" s="79">
        <v>4620.7198211624436</v>
      </c>
      <c r="BB73" s="19">
        <v>0</v>
      </c>
      <c r="BC73" s="79">
        <v>4620.7198211624436</v>
      </c>
      <c r="BD73" s="79">
        <v>4620.7198211624436</v>
      </c>
      <c r="BE73" s="79">
        <v>4620.7198211624436</v>
      </c>
      <c r="BF73" s="79">
        <v>4620.7198211624436</v>
      </c>
      <c r="BG73" s="79">
        <v>4620.7198211624436</v>
      </c>
      <c r="BH73" s="79">
        <v>4620.7198211624436</v>
      </c>
      <c r="BI73" s="79">
        <v>4620.7198211624436</v>
      </c>
      <c r="BJ73" s="19">
        <v>0</v>
      </c>
      <c r="BK73" s="79">
        <v>4620.7198211624436</v>
      </c>
      <c r="BL73" s="79">
        <v>4620.7198211624436</v>
      </c>
      <c r="BM73" s="79">
        <v>4620.7198211624436</v>
      </c>
      <c r="BN73" s="79">
        <v>4620.7198211624436</v>
      </c>
      <c r="BO73" s="79">
        <v>4620.7198211624436</v>
      </c>
      <c r="BP73" s="19">
        <v>0</v>
      </c>
      <c r="BQ73" s="79">
        <v>4620.7198211624436</v>
      </c>
      <c r="BR73" s="79">
        <v>4620.7198211624436</v>
      </c>
      <c r="BS73" s="79">
        <v>4620.7198211624436</v>
      </c>
      <c r="BT73" s="79">
        <v>4620.7198211624436</v>
      </c>
      <c r="BU73" s="79">
        <v>4620.7198211624436</v>
      </c>
      <c r="BV73" s="189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</row>
    <row r="74" spans="1:145" s="21" customFormat="1" ht="7.5" customHeight="1" x14ac:dyDescent="0.4">
      <c r="A74" s="17"/>
      <c r="B74" s="19"/>
      <c r="C74" s="137"/>
      <c r="D74" s="137"/>
      <c r="E74" s="137"/>
      <c r="F74" s="165"/>
      <c r="G74" s="165"/>
      <c r="H74" s="19"/>
      <c r="I74" s="58"/>
      <c r="J74" s="58"/>
      <c r="K74" s="58"/>
      <c r="L74" s="57"/>
      <c r="M74" s="57"/>
      <c r="N74" s="19"/>
      <c r="O74" s="80"/>
      <c r="P74" s="80"/>
      <c r="Q74" s="80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89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</row>
    <row r="75" spans="1:145" s="85" customFormat="1" ht="20.25" customHeight="1" x14ac:dyDescent="0.4">
      <c r="A75" s="59" t="s">
        <v>480</v>
      </c>
      <c r="B75" s="75"/>
      <c r="C75" s="141"/>
      <c r="D75" s="163"/>
      <c r="E75" s="141">
        <f>SUM(E44:E50)</f>
        <v>84813</v>
      </c>
      <c r="F75" s="163">
        <f>SUM(F44:F50)</f>
        <v>500744.22527130082</v>
      </c>
      <c r="G75" s="163">
        <v>63555</v>
      </c>
      <c r="H75" s="75"/>
      <c r="I75" s="60">
        <f t="shared" ref="I75:K77" si="172">E75/E$39</f>
        <v>0.63031280423909575</v>
      </c>
      <c r="J75" s="60">
        <f t="shared" si="172"/>
        <v>0.65089360849584466</v>
      </c>
      <c r="K75" s="60">
        <f t="shared" si="172"/>
        <v>0.65113824969776446</v>
      </c>
      <c r="L75" s="38"/>
      <c r="M75" s="61">
        <f>SUM(M44*$C44,M45*$C45,M46*$C46,M47*$C47,M49*$C49,M50*$C50)</f>
        <v>5.904097547207396</v>
      </c>
      <c r="N75" s="75"/>
      <c r="O75" s="80"/>
      <c r="P75" s="80"/>
      <c r="Q75" s="80"/>
      <c r="R75" s="75"/>
      <c r="S75" s="83">
        <f t="shared" ref="S75:W75" si="173">SUM(S44:S50)</f>
        <v>50618.861529773865</v>
      </c>
      <c r="T75" s="83">
        <f t="shared" si="173"/>
        <v>5629.7425139959387</v>
      </c>
      <c r="U75" s="83">
        <f t="shared" si="173"/>
        <v>5807.7331714030342</v>
      </c>
      <c r="V75" s="83">
        <f t="shared" si="173"/>
        <v>1226.895661539497</v>
      </c>
      <c r="W75" s="83">
        <f t="shared" si="173"/>
        <v>271.76712328767121</v>
      </c>
      <c r="X75" s="75">
        <v>0</v>
      </c>
      <c r="Y75" s="83">
        <f t="shared" ref="Y75:AC75" si="174">SUM(Y44:Y50)</f>
        <v>48165.544800000003</v>
      </c>
      <c r="Z75" s="83">
        <f t="shared" si="174"/>
        <v>5175.100300000001</v>
      </c>
      <c r="AA75" s="83">
        <f t="shared" si="174"/>
        <v>6192.3693999999996</v>
      </c>
      <c r="AB75" s="83">
        <f t="shared" si="174"/>
        <v>3127.3128000000002</v>
      </c>
      <c r="AC75" s="83">
        <f t="shared" si="174"/>
        <v>893.22770000000003</v>
      </c>
      <c r="AD75" s="75">
        <v>0</v>
      </c>
      <c r="AE75" s="83">
        <f t="shared" ref="AE75:AI75" si="175">SUM(AE44:AE50)</f>
        <v>49427.815200000005</v>
      </c>
      <c r="AF75" s="83">
        <f t="shared" si="175"/>
        <v>6736.7471999999998</v>
      </c>
      <c r="AG75" s="83">
        <f t="shared" si="175"/>
        <v>5244.4026000000003</v>
      </c>
      <c r="AH75" s="83">
        <f t="shared" si="175"/>
        <v>1996.1190000000001</v>
      </c>
      <c r="AI75" s="83">
        <f t="shared" si="175"/>
        <v>148.71850000000001</v>
      </c>
      <c r="AJ75" s="75">
        <v>0</v>
      </c>
      <c r="AK75" s="83">
        <f t="shared" ref="AK75:AO75" si="176">SUM(AK44:AK50)</f>
        <v>66666.926220719921</v>
      </c>
      <c r="AL75" s="83">
        <f t="shared" si="176"/>
        <v>11426.24156674376</v>
      </c>
      <c r="AM75" s="83">
        <f t="shared" si="176"/>
        <v>4674.4805518986341</v>
      </c>
      <c r="AN75" s="83">
        <f t="shared" si="176"/>
        <v>1884.2816750677025</v>
      </c>
      <c r="AO75" s="83">
        <f t="shared" si="176"/>
        <v>161.06998556998556</v>
      </c>
      <c r="AP75" s="75">
        <v>0</v>
      </c>
      <c r="AQ75" s="83">
        <f t="shared" ref="AQ75:AU75" si="177">SUM(AQ44:AQ50)</f>
        <v>63394.400619502267</v>
      </c>
      <c r="AR75" s="83">
        <f t="shared" si="177"/>
        <v>12869.478004309236</v>
      </c>
      <c r="AS75" s="83">
        <f t="shared" si="177"/>
        <v>3915.2291371642059</v>
      </c>
      <c r="AT75" s="83">
        <f t="shared" si="177"/>
        <v>4348.8222534543083</v>
      </c>
      <c r="AU75" s="83">
        <f t="shared" si="177"/>
        <v>285.06998556998553</v>
      </c>
      <c r="AV75" s="75">
        <v>0</v>
      </c>
      <c r="AW75" s="83">
        <f t="shared" ref="AW75:BA75" si="178">SUM(AW44:AW50)</f>
        <v>65216.851640079854</v>
      </c>
      <c r="AX75" s="83">
        <f t="shared" si="178"/>
        <v>15274.225096364824</v>
      </c>
      <c r="AY75" s="83">
        <f t="shared" si="178"/>
        <v>3088.1081622487104</v>
      </c>
      <c r="AZ75" s="83">
        <f t="shared" si="178"/>
        <v>1142.5373235288303</v>
      </c>
      <c r="BA75" s="83">
        <f t="shared" si="178"/>
        <v>91.277777777777771</v>
      </c>
      <c r="BB75" s="75">
        <v>0</v>
      </c>
      <c r="BC75" s="83">
        <f t="shared" ref="BC75:BI75" si="179">SUM(BC44:BC50)</f>
        <v>54920.279338866043</v>
      </c>
      <c r="BD75" s="83">
        <f t="shared" si="179"/>
        <v>4089.3600768941242</v>
      </c>
      <c r="BE75" s="83">
        <f t="shared" si="179"/>
        <v>1181.610857935407</v>
      </c>
      <c r="BF75" s="83">
        <f t="shared" si="179"/>
        <v>1434.5380547975635</v>
      </c>
      <c r="BG75" s="83">
        <f t="shared" si="179"/>
        <v>3202.8960654062339</v>
      </c>
      <c r="BH75" s="83">
        <f t="shared" si="179"/>
        <v>779.59142394822004</v>
      </c>
      <c r="BI75" s="83">
        <f t="shared" si="179"/>
        <v>19204.724182152411</v>
      </c>
      <c r="BJ75" s="75">
        <v>0</v>
      </c>
      <c r="BK75" s="83">
        <f t="shared" ref="BK75:BO75" si="180">SUM(BK44:BK50)</f>
        <v>12608.809541443692</v>
      </c>
      <c r="BL75" s="83">
        <f t="shared" si="180"/>
        <v>13984.814525644513</v>
      </c>
      <c r="BM75" s="83">
        <f t="shared" si="180"/>
        <v>5600.6680893998027</v>
      </c>
      <c r="BN75" s="83">
        <f t="shared" si="180"/>
        <v>4254.0143364446467</v>
      </c>
      <c r="BO75" s="83">
        <f t="shared" si="180"/>
        <v>48364.69350706735</v>
      </c>
      <c r="BP75" s="75">
        <v>0</v>
      </c>
      <c r="BQ75" s="83">
        <f t="shared" ref="BQ75:BU75" si="181">SUM(BQ44:BQ50)</f>
        <v>4982.4557234934282</v>
      </c>
      <c r="BR75" s="83">
        <f t="shared" si="181"/>
        <v>0</v>
      </c>
      <c r="BS75" s="83">
        <f t="shared" si="181"/>
        <v>52.174757281553404</v>
      </c>
      <c r="BT75" s="83">
        <f t="shared" si="181"/>
        <v>3806.1282417149837</v>
      </c>
      <c r="BU75" s="83">
        <f t="shared" si="181"/>
        <v>75972.241277510024</v>
      </c>
      <c r="BV75" s="200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</row>
    <row r="76" spans="1:145" s="85" customFormat="1" ht="20.25" customHeight="1" x14ac:dyDescent="0.4">
      <c r="A76" s="59" t="s">
        <v>459</v>
      </c>
      <c r="B76" s="75"/>
      <c r="C76" s="141"/>
      <c r="D76" s="163"/>
      <c r="E76" s="141">
        <f>SUM(E52:E55)</f>
        <v>27047</v>
      </c>
      <c r="F76" s="163">
        <f>SUM(F52:F55)</f>
        <v>128942.39791695947</v>
      </c>
      <c r="G76" s="163">
        <v>15636</v>
      </c>
      <c r="H76" s="75"/>
      <c r="I76" s="60">
        <f t="shared" si="172"/>
        <v>0.20100775136187637</v>
      </c>
      <c r="J76" s="60">
        <f t="shared" si="172"/>
        <v>0.16760609195803539</v>
      </c>
      <c r="K76" s="60">
        <f t="shared" si="172"/>
        <v>0.16019506997520644</v>
      </c>
      <c r="L76" s="38"/>
      <c r="M76" s="61">
        <f>SUM(M52*$C52,M53*$C53,M54*$C54,M55*$C55)</f>
        <v>4.7673456544888335</v>
      </c>
      <c r="N76" s="75"/>
      <c r="O76" s="80"/>
      <c r="P76" s="80"/>
      <c r="Q76" s="80"/>
      <c r="R76" s="75"/>
      <c r="S76" s="83">
        <f t="shared" ref="S76:W76" si="182">SUM(S52:S55)</f>
        <v>6918.5056179604135</v>
      </c>
      <c r="T76" s="83">
        <f t="shared" si="182"/>
        <v>5089.0640556555863</v>
      </c>
      <c r="U76" s="83">
        <f t="shared" si="182"/>
        <v>2445.7421370185202</v>
      </c>
      <c r="V76" s="83">
        <f t="shared" si="182"/>
        <v>974.89462199108539</v>
      </c>
      <c r="W76" s="83">
        <f t="shared" si="182"/>
        <v>207.79356737439562</v>
      </c>
      <c r="X76" s="75">
        <v>0</v>
      </c>
      <c r="Y76" s="83">
        <f t="shared" ref="Y76:AC76" si="183">SUM(Y52:Y55)</f>
        <v>6992.5803000000005</v>
      </c>
      <c r="Z76" s="83">
        <f t="shared" si="183"/>
        <v>3706.3199</v>
      </c>
      <c r="AA76" s="83">
        <f t="shared" si="183"/>
        <v>2991.5246999999999</v>
      </c>
      <c r="AB76" s="83">
        <f t="shared" si="183"/>
        <v>1291.4862000000001</v>
      </c>
      <c r="AC76" s="83">
        <f t="shared" si="183"/>
        <v>654.08889999999997</v>
      </c>
      <c r="AD76" s="75">
        <v>0</v>
      </c>
      <c r="AE76" s="83">
        <f t="shared" ref="AE76:AI76" si="184">SUM(AE52:AE55)</f>
        <v>10192.090900000001</v>
      </c>
      <c r="AF76" s="83">
        <f t="shared" si="184"/>
        <v>2256.3874000000001</v>
      </c>
      <c r="AG76" s="83">
        <f t="shared" si="184"/>
        <v>2658.5448999999999</v>
      </c>
      <c r="AH76" s="83">
        <f t="shared" si="184"/>
        <v>501.07300000000004</v>
      </c>
      <c r="AI76" s="83">
        <f t="shared" si="184"/>
        <v>28.510200000000001</v>
      </c>
      <c r="AJ76" s="75">
        <v>0</v>
      </c>
      <c r="AK76" s="83">
        <f t="shared" ref="AK76:AO76" si="185">SUM(AK52:AK55)</f>
        <v>12003.277069033276</v>
      </c>
      <c r="AL76" s="83">
        <f t="shared" si="185"/>
        <v>13173.804114759942</v>
      </c>
      <c r="AM76" s="83">
        <f t="shared" si="185"/>
        <v>1436.709678795246</v>
      </c>
      <c r="AN76" s="83">
        <f t="shared" si="185"/>
        <v>433.2091374115339</v>
      </c>
      <c r="AO76" s="83">
        <f t="shared" si="185"/>
        <v>0</v>
      </c>
      <c r="AP76" s="75">
        <v>0</v>
      </c>
      <c r="AQ76" s="83">
        <f t="shared" ref="AQ76:AU76" si="186">SUM(AQ52:AQ55)</f>
        <v>12392.985950833709</v>
      </c>
      <c r="AR76" s="83">
        <f t="shared" si="186"/>
        <v>11322.13051765057</v>
      </c>
      <c r="AS76" s="83">
        <f t="shared" si="186"/>
        <v>698.17431154088706</v>
      </c>
      <c r="AT76" s="83">
        <f t="shared" si="186"/>
        <v>2487.7205716670774</v>
      </c>
      <c r="AU76" s="83">
        <f t="shared" si="186"/>
        <v>145.98864830775699</v>
      </c>
      <c r="AV76" s="75">
        <v>0</v>
      </c>
      <c r="AW76" s="83">
        <f t="shared" ref="AW76:BA76" si="187">SUM(AW52:AW55)</f>
        <v>18458.999890931136</v>
      </c>
      <c r="AX76" s="83">
        <f t="shared" si="187"/>
        <v>7384.6291451499392</v>
      </c>
      <c r="AY76" s="83">
        <f t="shared" si="187"/>
        <v>1021.6921747660959</v>
      </c>
      <c r="AZ76" s="83">
        <f t="shared" si="187"/>
        <v>181.67878915282739</v>
      </c>
      <c r="BA76" s="83">
        <f t="shared" si="187"/>
        <v>0</v>
      </c>
      <c r="BB76" s="75">
        <v>0</v>
      </c>
      <c r="BC76" s="83">
        <f t="shared" ref="BC76:BI76" si="188">SUM(BC52:BC55)</f>
        <v>13112.787916417021</v>
      </c>
      <c r="BD76" s="83">
        <f t="shared" si="188"/>
        <v>5169.5545398115755</v>
      </c>
      <c r="BE76" s="83">
        <f t="shared" si="188"/>
        <v>1055.6035476350742</v>
      </c>
      <c r="BF76" s="83">
        <f t="shared" si="188"/>
        <v>1502.531279356614</v>
      </c>
      <c r="BG76" s="83">
        <f t="shared" si="188"/>
        <v>3151.76485228923</v>
      </c>
      <c r="BH76" s="83">
        <f t="shared" si="188"/>
        <v>0</v>
      </c>
      <c r="BI76" s="83">
        <f t="shared" si="188"/>
        <v>3054.7578644904866</v>
      </c>
      <c r="BJ76" s="75">
        <v>0</v>
      </c>
      <c r="BK76" s="83">
        <f t="shared" ref="BK76:BO76" si="189">SUM(BK52:BK55)</f>
        <v>16630.467073480802</v>
      </c>
      <c r="BL76" s="83">
        <f t="shared" si="189"/>
        <v>2950.2888380371214</v>
      </c>
      <c r="BM76" s="83">
        <f t="shared" si="189"/>
        <v>502.86842105263156</v>
      </c>
      <c r="BN76" s="83">
        <f t="shared" si="189"/>
        <v>66.68421052631578</v>
      </c>
      <c r="BO76" s="83">
        <f t="shared" si="189"/>
        <v>6896.6914569031269</v>
      </c>
      <c r="BP76" s="75">
        <v>0</v>
      </c>
      <c r="BQ76" s="83">
        <f t="shared" ref="BQ76:BU76" si="190">SUM(BQ52:BQ55)</f>
        <v>24.946236559139788</v>
      </c>
      <c r="BR76" s="83">
        <f t="shared" si="190"/>
        <v>0</v>
      </c>
      <c r="BS76" s="83">
        <f t="shared" si="190"/>
        <v>334.79166666666663</v>
      </c>
      <c r="BT76" s="83">
        <f t="shared" si="190"/>
        <v>128.82630993680544</v>
      </c>
      <c r="BU76" s="83">
        <f t="shared" si="190"/>
        <v>26558.435786837388</v>
      </c>
      <c r="BV76" s="200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</row>
    <row r="77" spans="1:145" s="85" customFormat="1" ht="20.25" customHeight="1" x14ac:dyDescent="0.4">
      <c r="A77" s="59" t="s">
        <v>481</v>
      </c>
      <c r="B77" s="75"/>
      <c r="C77" s="141"/>
      <c r="D77" s="163"/>
      <c r="E77" s="141">
        <f>SUM(E57:E67)</f>
        <v>22697</v>
      </c>
      <c r="F77" s="163">
        <f>SUM(F57:F67)</f>
        <v>139631.46310924509</v>
      </c>
      <c r="G77" s="163">
        <v>18415</v>
      </c>
      <c r="H77" s="75"/>
      <c r="I77" s="60">
        <f t="shared" si="172"/>
        <v>0.16867944439902793</v>
      </c>
      <c r="J77" s="60">
        <f t="shared" si="172"/>
        <v>0.1815002995461201</v>
      </c>
      <c r="K77" s="60">
        <f t="shared" si="172"/>
        <v>0.18866668032702907</v>
      </c>
      <c r="L77" s="38"/>
      <c r="M77" s="61">
        <f>SUM(M57*$C57,M58*$C58,M59*$C59,M60*$C60,M61*$C61,M62*$C62,M63*$C63,M64*$C64,M66*$C66,M67*$C67)</f>
        <v>6.1519788125851473</v>
      </c>
      <c r="N77" s="75"/>
      <c r="O77" s="80"/>
      <c r="P77" s="80"/>
      <c r="Q77" s="80"/>
      <c r="R77" s="75"/>
      <c r="S77" s="83">
        <f t="shared" ref="S77:W77" si="191">SUM(S57:S67)</f>
        <v>9904.1967187251175</v>
      </c>
      <c r="T77" s="83">
        <f t="shared" si="191"/>
        <v>2192.8567136596298</v>
      </c>
      <c r="U77" s="83">
        <f t="shared" si="191"/>
        <v>2692.7148685987495</v>
      </c>
      <c r="V77" s="83">
        <f t="shared" si="191"/>
        <v>2757.2531386224937</v>
      </c>
      <c r="W77" s="83">
        <f t="shared" si="191"/>
        <v>867.9785603940104</v>
      </c>
      <c r="X77" s="75">
        <v>0</v>
      </c>
      <c r="Y77" s="83">
        <f t="shared" ref="Y77:AC77" si="192">SUM(Y57:Y67)</f>
        <v>10115.429600000001</v>
      </c>
      <c r="Z77" s="83">
        <f t="shared" si="192"/>
        <v>2981.1545000000001</v>
      </c>
      <c r="AA77" s="83">
        <f t="shared" si="192"/>
        <v>2692.2494000000002</v>
      </c>
      <c r="AB77" s="83">
        <f t="shared" si="192"/>
        <v>1718.0540999999996</v>
      </c>
      <c r="AC77" s="83">
        <f t="shared" si="192"/>
        <v>908.09960000000001</v>
      </c>
      <c r="AD77" s="75">
        <v>0</v>
      </c>
      <c r="AE77" s="83">
        <f t="shared" ref="AE77:AI77" si="193">SUM(AE57:AE67)</f>
        <v>10854.2736</v>
      </c>
      <c r="AF77" s="83">
        <f t="shared" si="193"/>
        <v>2312.3771000000006</v>
      </c>
      <c r="AG77" s="83">
        <f t="shared" si="193"/>
        <v>2358.3644999999997</v>
      </c>
      <c r="AH77" s="83">
        <f t="shared" si="193"/>
        <v>2199.0839999999998</v>
      </c>
      <c r="AI77" s="83">
        <f t="shared" si="193"/>
        <v>691.19010000000014</v>
      </c>
      <c r="AJ77" s="75">
        <v>0</v>
      </c>
      <c r="AK77" s="83">
        <f t="shared" ref="AK77:AO77" si="194">SUM(AK57:AK67)</f>
        <v>12492.749298659488</v>
      </c>
      <c r="AL77" s="83">
        <f t="shared" si="194"/>
        <v>6026.3715715265835</v>
      </c>
      <c r="AM77" s="83">
        <f t="shared" si="194"/>
        <v>2211.1159710977668</v>
      </c>
      <c r="AN77" s="83">
        <f t="shared" si="194"/>
        <v>1815.4076365273024</v>
      </c>
      <c r="AO77" s="83">
        <f t="shared" si="194"/>
        <v>151.35552218885553</v>
      </c>
      <c r="AP77" s="75">
        <v>0</v>
      </c>
      <c r="AQ77" s="83">
        <f t="shared" ref="AQ77:AU77" si="195">SUM(AQ57:AQ67)</f>
        <v>12607.562531006988</v>
      </c>
      <c r="AR77" s="83">
        <f t="shared" si="195"/>
        <v>7059.4173359234264</v>
      </c>
      <c r="AS77" s="83">
        <f t="shared" si="195"/>
        <v>1789.5157638163482</v>
      </c>
      <c r="AT77" s="83">
        <f t="shared" si="195"/>
        <v>1218.4056038211384</v>
      </c>
      <c r="AU77" s="83">
        <f t="shared" si="195"/>
        <v>22.098765432098766</v>
      </c>
      <c r="AV77" s="75">
        <v>0</v>
      </c>
      <c r="AW77" s="83">
        <f t="shared" ref="AW77:BA77" si="196">SUM(AW57:AW67)</f>
        <v>13746.782435896399</v>
      </c>
      <c r="AX77" s="83">
        <f t="shared" si="196"/>
        <v>5802.3069667490308</v>
      </c>
      <c r="AY77" s="83">
        <f t="shared" si="196"/>
        <v>1499.5502317541086</v>
      </c>
      <c r="AZ77" s="83">
        <f t="shared" si="196"/>
        <v>1622.6124773613453</v>
      </c>
      <c r="BA77" s="83">
        <f t="shared" si="196"/>
        <v>25.74788823911631</v>
      </c>
      <c r="BB77" s="75">
        <v>0</v>
      </c>
      <c r="BC77" s="83">
        <f t="shared" ref="BC77:BI77" si="197">SUM(BC57:BC67)</f>
        <v>3387.5441488880952</v>
      </c>
      <c r="BD77" s="83">
        <f t="shared" si="197"/>
        <v>6692.3109312114748</v>
      </c>
      <c r="BE77" s="83">
        <f t="shared" si="197"/>
        <v>2917.3443416190457</v>
      </c>
      <c r="BF77" s="83">
        <f t="shared" si="197"/>
        <v>1396.3545072228731</v>
      </c>
      <c r="BG77" s="83">
        <f t="shared" si="197"/>
        <v>720.849715370019</v>
      </c>
      <c r="BH77" s="83">
        <f t="shared" si="197"/>
        <v>235.85751190119515</v>
      </c>
      <c r="BI77" s="83">
        <f t="shared" si="197"/>
        <v>7346.7388437872978</v>
      </c>
      <c r="BJ77" s="75">
        <v>0</v>
      </c>
      <c r="BK77" s="83">
        <f t="shared" ref="BK77:BO77" si="198">SUM(BK57:BK67)</f>
        <v>1997.3685253796655</v>
      </c>
      <c r="BL77" s="83">
        <f t="shared" si="198"/>
        <v>6955.0053027938011</v>
      </c>
      <c r="BM77" s="83">
        <f t="shared" si="198"/>
        <v>1965.4717073432246</v>
      </c>
      <c r="BN77" s="83">
        <f t="shared" si="198"/>
        <v>2150.0882352941176</v>
      </c>
      <c r="BO77" s="83">
        <f t="shared" si="198"/>
        <v>9629.0662291891895</v>
      </c>
      <c r="BP77" s="75">
        <v>0</v>
      </c>
      <c r="BQ77" s="83">
        <f t="shared" ref="BQ77:BU77" si="199">SUM(BQ57:BQ67)</f>
        <v>1534.1278099755013</v>
      </c>
      <c r="BR77" s="83">
        <f t="shared" si="199"/>
        <v>750.29126787191308</v>
      </c>
      <c r="BS77" s="83">
        <f t="shared" si="199"/>
        <v>47.915789473684214</v>
      </c>
      <c r="BT77" s="83">
        <f t="shared" si="199"/>
        <v>285.76715471558867</v>
      </c>
      <c r="BU77" s="83">
        <f t="shared" si="199"/>
        <v>20078.897977963312</v>
      </c>
      <c r="BV77" s="200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</row>
    <row r="78" spans="1:145" s="21" customFormat="1" ht="7.5" customHeight="1" x14ac:dyDescent="0.4">
      <c r="A78" s="17"/>
      <c r="B78" s="19"/>
      <c r="C78" s="137"/>
      <c r="D78" s="137"/>
      <c r="E78" s="137"/>
      <c r="F78" s="165"/>
      <c r="G78" s="165"/>
      <c r="H78" s="19"/>
      <c r="I78" s="58"/>
      <c r="J78" s="58"/>
      <c r="K78" s="58"/>
      <c r="L78" s="57"/>
      <c r="M78" s="45"/>
      <c r="N78" s="19"/>
      <c r="O78" s="80"/>
      <c r="P78" s="80"/>
      <c r="Q78" s="80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89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</row>
    <row r="79" spans="1:145" s="87" customFormat="1" ht="20.25" customHeight="1" x14ac:dyDescent="0.4">
      <c r="A79" s="65" t="s">
        <v>472</v>
      </c>
      <c r="B79" s="19"/>
      <c r="C79" s="142"/>
      <c r="D79" s="142"/>
      <c r="E79" s="142">
        <f>SUM(E75:E77)</f>
        <v>134557</v>
      </c>
      <c r="F79" s="166">
        <f>SUM(F75:F77)</f>
        <v>769318.0862975053</v>
      </c>
      <c r="G79" s="166">
        <v>97606</v>
      </c>
      <c r="H79" s="19"/>
      <c r="I79" s="66">
        <v>1</v>
      </c>
      <c r="J79" s="66">
        <v>1</v>
      </c>
      <c r="K79" s="66">
        <v>1</v>
      </c>
      <c r="L79" s="38"/>
      <c r="M79" s="67">
        <f>SUM(M44*$D44,M45*$D45,M46*$D46,M47*$D47,M49*$D49,M50*$D50,M52*$D52,M53*$D53,M54*$D54,M55*$D55,M57*$D57,M58*$D58,M59*$D59,M60*$D60,M61*$D61,M62*$D62,M63*$D63,M64*$D64,M66*$D66,M67*$D67)</f>
        <v>5.7174140795165282</v>
      </c>
      <c r="N79" s="19"/>
      <c r="O79" s="80"/>
      <c r="P79" s="80"/>
      <c r="Q79" s="80"/>
      <c r="R79" s="19"/>
      <c r="S79" s="86">
        <f t="shared" ref="S79:W79" si="200">SUM(S75:S77)</f>
        <v>67441.563866459401</v>
      </c>
      <c r="T79" s="86">
        <f t="shared" si="200"/>
        <v>12911.663283311156</v>
      </c>
      <c r="U79" s="86">
        <f t="shared" si="200"/>
        <v>10946.190177020304</v>
      </c>
      <c r="V79" s="86">
        <f t="shared" si="200"/>
        <v>4959.0434221530759</v>
      </c>
      <c r="W79" s="86">
        <f t="shared" si="200"/>
        <v>1347.5392510560773</v>
      </c>
      <c r="X79" s="19">
        <v>0</v>
      </c>
      <c r="Y79" s="86">
        <f t="shared" ref="Y79:AC79" si="201">SUM(Y75:Y77)</f>
        <v>65273.554700000008</v>
      </c>
      <c r="Z79" s="86">
        <f t="shared" si="201"/>
        <v>11862.574700000001</v>
      </c>
      <c r="AA79" s="86">
        <f t="shared" si="201"/>
        <v>11876.1435</v>
      </c>
      <c r="AB79" s="86">
        <f t="shared" si="201"/>
        <v>6136.8530999999994</v>
      </c>
      <c r="AC79" s="86">
        <f t="shared" si="201"/>
        <v>2455.4162000000001</v>
      </c>
      <c r="AD79" s="19">
        <v>0</v>
      </c>
      <c r="AE79" s="86">
        <f t="shared" ref="AE79:AI79" si="202">SUM(AE75:AE77)</f>
        <v>70474.179700000008</v>
      </c>
      <c r="AF79" s="86">
        <f t="shared" si="202"/>
        <v>11305.511699999999</v>
      </c>
      <c r="AG79" s="86">
        <f t="shared" si="202"/>
        <v>10261.312</v>
      </c>
      <c r="AH79" s="86">
        <f t="shared" si="202"/>
        <v>4696.2759999999998</v>
      </c>
      <c r="AI79" s="86">
        <f t="shared" si="202"/>
        <v>868.41880000000015</v>
      </c>
      <c r="AJ79" s="19">
        <v>0</v>
      </c>
      <c r="AK79" s="86">
        <f t="shared" ref="AK79:AO79" si="203">SUM(AK75:AK77)</f>
        <v>91162.952588412692</v>
      </c>
      <c r="AL79" s="86">
        <f t="shared" si="203"/>
        <v>30626.417253030286</v>
      </c>
      <c r="AM79" s="86">
        <f t="shared" si="203"/>
        <v>8322.3062017916473</v>
      </c>
      <c r="AN79" s="86">
        <f t="shared" si="203"/>
        <v>4132.8984490065386</v>
      </c>
      <c r="AO79" s="86">
        <f t="shared" si="203"/>
        <v>312.42550775884109</v>
      </c>
      <c r="AP79" s="19">
        <v>0</v>
      </c>
      <c r="AQ79" s="86">
        <f t="shared" ref="AQ79:AU79" si="204">SUM(AQ75:AQ77)</f>
        <v>88394.949101342965</v>
      </c>
      <c r="AR79" s="86">
        <f t="shared" si="204"/>
        <v>31251.025857883233</v>
      </c>
      <c r="AS79" s="86">
        <f t="shared" si="204"/>
        <v>6402.9192125214413</v>
      </c>
      <c r="AT79" s="86">
        <f t="shared" si="204"/>
        <v>8054.9484289425236</v>
      </c>
      <c r="AU79" s="86">
        <f t="shared" si="204"/>
        <v>453.15739930984131</v>
      </c>
      <c r="AV79" s="19">
        <v>0</v>
      </c>
      <c r="AW79" s="86">
        <f t="shared" ref="AW79:BA79" si="205">SUM(AW75:AW77)</f>
        <v>97422.633966907393</v>
      </c>
      <c r="AX79" s="86">
        <f t="shared" si="205"/>
        <v>28461.161208263795</v>
      </c>
      <c r="AY79" s="86">
        <f t="shared" si="205"/>
        <v>5609.3505687689149</v>
      </c>
      <c r="AZ79" s="86">
        <f t="shared" si="205"/>
        <v>2946.8285900430028</v>
      </c>
      <c r="BA79" s="86">
        <f t="shared" si="205"/>
        <v>117.02566601689408</v>
      </c>
      <c r="BB79" s="19">
        <v>0</v>
      </c>
      <c r="BC79" s="86">
        <f t="shared" ref="BC79:BI79" si="206">SUM(BC75:BC77)</f>
        <v>71420.611404171155</v>
      </c>
      <c r="BD79" s="86">
        <f t="shared" si="206"/>
        <v>15951.225547917176</v>
      </c>
      <c r="BE79" s="86">
        <f t="shared" si="206"/>
        <v>5154.5587471895269</v>
      </c>
      <c r="BF79" s="86">
        <f t="shared" si="206"/>
        <v>4333.4238413770508</v>
      </c>
      <c r="BG79" s="86">
        <f t="shared" si="206"/>
        <v>7075.5106330654835</v>
      </c>
      <c r="BH79" s="86">
        <f t="shared" si="206"/>
        <v>1015.4489358494152</v>
      </c>
      <c r="BI79" s="86">
        <f t="shared" si="206"/>
        <v>29606.220890430195</v>
      </c>
      <c r="BJ79" s="19">
        <v>0</v>
      </c>
      <c r="BK79" s="86">
        <f t="shared" ref="BK79:BO79" si="207">SUM(BK75:BK77)</f>
        <v>31236.645140304157</v>
      </c>
      <c r="BL79" s="86">
        <f t="shared" si="207"/>
        <v>23890.108666475437</v>
      </c>
      <c r="BM79" s="86">
        <f t="shared" si="207"/>
        <v>8069.0082177956592</v>
      </c>
      <c r="BN79" s="86">
        <f t="shared" si="207"/>
        <v>6470.7867822650805</v>
      </c>
      <c r="BO79" s="86">
        <f t="shared" si="207"/>
        <v>64890.451193159664</v>
      </c>
      <c r="BP79" s="19">
        <v>0</v>
      </c>
      <c r="BQ79" s="86">
        <f t="shared" ref="BQ79:BU79" si="208">SUM(BQ75:BQ77)</f>
        <v>6541.5297700280698</v>
      </c>
      <c r="BR79" s="86">
        <f t="shared" si="208"/>
        <v>750.29126787191308</v>
      </c>
      <c r="BS79" s="86">
        <f t="shared" si="208"/>
        <v>434.88221342190423</v>
      </c>
      <c r="BT79" s="86">
        <f t="shared" si="208"/>
        <v>4220.7217063673779</v>
      </c>
      <c r="BU79" s="86">
        <f t="shared" si="208"/>
        <v>122609.57504231072</v>
      </c>
      <c r="BV79" s="189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</row>
    <row r="80" spans="1:145" s="81" customFormat="1" ht="20.25" customHeight="1" x14ac:dyDescent="0.4">
      <c r="A80" s="37"/>
      <c r="B80" s="21"/>
      <c r="C80" s="137"/>
      <c r="D80" s="137"/>
      <c r="E80" s="137"/>
      <c r="F80" s="137"/>
      <c r="G80" s="137"/>
      <c r="H80" s="189"/>
      <c r="I80" s="200"/>
      <c r="J80" s="200"/>
      <c r="K80" s="200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</row>
    <row r="81" spans="1:48" ht="20.25" customHeight="1" x14ac:dyDescent="0.4">
      <c r="A81" s="95" t="s">
        <v>548</v>
      </c>
      <c r="C81" s="143"/>
      <c r="D81" s="143"/>
      <c r="E81" s="143"/>
      <c r="F81" s="143"/>
      <c r="G81" s="143"/>
      <c r="O81" s="71"/>
      <c r="AG81" s="72"/>
      <c r="AH81" s="72"/>
      <c r="AI81" s="72"/>
      <c r="AJ81" s="72"/>
      <c r="AO81" s="72"/>
      <c r="AP81" s="72"/>
      <c r="AQ81" s="72"/>
      <c r="AR81" s="72"/>
      <c r="AS81" s="72"/>
      <c r="AT81" s="72"/>
      <c r="AU81" s="72"/>
      <c r="AV81" s="72"/>
    </row>
    <row r="82" spans="1:48" ht="20.25" customHeight="1" x14ac:dyDescent="0.4">
      <c r="A82" s="95" t="s">
        <v>550</v>
      </c>
      <c r="C82" s="143"/>
      <c r="D82" s="143"/>
      <c r="E82" s="143"/>
      <c r="F82" s="143"/>
      <c r="G82" s="143"/>
      <c r="O82" s="71"/>
      <c r="AG82" s="72"/>
      <c r="AH82" s="72"/>
      <c r="AI82" s="72"/>
      <c r="AJ82" s="72"/>
      <c r="AO82" s="72"/>
      <c r="AP82" s="72"/>
      <c r="AQ82" s="72"/>
      <c r="AR82" s="72"/>
      <c r="AS82" s="72"/>
      <c r="AT82" s="72"/>
      <c r="AU82" s="72"/>
      <c r="AV82" s="72"/>
    </row>
    <row r="83" spans="1:48" ht="20.25" customHeight="1" x14ac:dyDescent="0.4">
      <c r="A83" s="29"/>
      <c r="O83" s="71"/>
      <c r="AG83" s="72"/>
      <c r="AH83" s="72"/>
      <c r="AI83" s="72"/>
      <c r="AJ83" s="72"/>
      <c r="AO83" s="72"/>
      <c r="AP83" s="72"/>
      <c r="AQ83" s="72"/>
      <c r="AR83" s="72"/>
      <c r="AS83" s="72"/>
      <c r="AT83" s="72"/>
      <c r="AU83" s="72"/>
      <c r="AV83" s="72"/>
    </row>
    <row r="84" spans="1:48" ht="20.25" customHeight="1" x14ac:dyDescent="0.4">
      <c r="A84" s="95" t="s">
        <v>646</v>
      </c>
      <c r="C84" s="143"/>
      <c r="D84" s="143"/>
      <c r="E84" s="143"/>
      <c r="F84" s="143"/>
      <c r="G84" s="143"/>
      <c r="O84" s="71"/>
      <c r="AG84" s="72"/>
      <c r="AH84" s="72"/>
      <c r="AI84" s="72"/>
      <c r="AJ84" s="72"/>
      <c r="AO84" s="72"/>
      <c r="AP84" s="72"/>
      <c r="AQ84" s="72"/>
      <c r="AR84" s="72"/>
      <c r="AS84" s="72"/>
      <c r="AT84" s="72"/>
      <c r="AU84" s="72"/>
      <c r="AV84" s="72"/>
    </row>
    <row r="85" spans="1:48" ht="20.25" customHeight="1" x14ac:dyDescent="0.4">
      <c r="A85" s="95" t="s">
        <v>549</v>
      </c>
      <c r="C85" s="143"/>
      <c r="D85" s="143"/>
      <c r="E85" s="143"/>
      <c r="F85" s="143"/>
      <c r="G85" s="143"/>
      <c r="O85" s="71"/>
      <c r="AG85" s="72"/>
      <c r="AH85" s="72"/>
      <c r="AI85" s="72"/>
      <c r="AJ85" s="72"/>
      <c r="AO85" s="72"/>
      <c r="AP85" s="72"/>
      <c r="AQ85" s="72"/>
      <c r="AR85" s="72"/>
      <c r="AS85" s="72"/>
      <c r="AT85" s="72"/>
      <c r="AU85" s="72"/>
      <c r="AV85" s="72"/>
    </row>
  </sheetData>
  <mergeCells count="22">
    <mergeCell ref="BQ41:BU41"/>
    <mergeCell ref="S41:W41"/>
    <mergeCell ref="Y41:AC41"/>
    <mergeCell ref="BQ1:BU1"/>
    <mergeCell ref="O1:Q1"/>
    <mergeCell ref="S1:W1"/>
    <mergeCell ref="Y1:AC1"/>
    <mergeCell ref="AE1:AI1"/>
    <mergeCell ref="AK1:AO1"/>
    <mergeCell ref="AQ1:AU1"/>
    <mergeCell ref="AW41:BA41"/>
    <mergeCell ref="O41:Q41"/>
    <mergeCell ref="AW1:BA1"/>
    <mergeCell ref="BC1:BI1"/>
    <mergeCell ref="BK1:BO1"/>
    <mergeCell ref="BC41:BI41"/>
    <mergeCell ref="BK41:BO41"/>
    <mergeCell ref="I1:J1"/>
    <mergeCell ref="I41:J41"/>
    <mergeCell ref="AE41:AI41"/>
    <mergeCell ref="AK41:AO41"/>
    <mergeCell ref="AQ41:AU41"/>
  </mergeCells>
  <pageMargins left="0.7" right="0.7" top="0.75" bottom="0.75" header="0.3" footer="0.3"/>
  <pageSetup paperSize="8" scale="51" fitToWidth="0" orientation="landscape" r:id="rId1"/>
  <colBreaks count="3" manualBreakCount="3">
    <brk id="30" max="1048575" man="1"/>
    <brk id="48" max="1048575" man="1"/>
    <brk id="6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EX85"/>
  <sheetViews>
    <sheetView topLeftCell="A22" zoomScale="50" zoomScaleNormal="50" workbookViewId="0">
      <pane xSplit="1" topLeftCell="BA1" activePane="topRight" state="frozen"/>
      <selection activeCell="C4" sqref="C4"/>
      <selection pane="topRight" activeCell="A81" sqref="A81:A85"/>
    </sheetView>
  </sheetViews>
  <sheetFormatPr defaultColWidth="17.1796875" defaultRowHeight="20.25" customHeight="1" x14ac:dyDescent="0.4"/>
  <cols>
    <col min="1" max="1" width="48.453125" style="88" bestFit="1" customWidth="1"/>
    <col min="2" max="2" width="1.453125" style="28" customWidth="1"/>
    <col min="3" max="3" width="33.26953125" style="138" customWidth="1"/>
    <col min="4" max="4" width="19.26953125" style="138" bestFit="1" customWidth="1"/>
    <col min="5" max="6" width="19.26953125" style="138" customWidth="1"/>
    <col min="7" max="7" width="1.453125" style="28" customWidth="1"/>
    <col min="8" max="8" width="21.453125" style="71" bestFit="1" customWidth="1"/>
    <col min="9" max="9" width="21.453125" style="71" customWidth="1"/>
    <col min="10" max="10" width="1.453125" style="28" customWidth="1"/>
    <col min="11" max="11" width="24.81640625" style="28" bestFit="1" customWidth="1"/>
    <col min="12" max="12" width="1.453125" style="28" customWidth="1"/>
    <col min="13" max="13" width="35" style="28" bestFit="1" customWidth="1"/>
    <col min="14" max="14" width="1.453125" style="28" customWidth="1"/>
    <col min="15" max="17" width="18.54296875" style="28" customWidth="1"/>
    <col min="18" max="18" width="1.453125" style="28" customWidth="1"/>
    <col min="19" max="19" width="39.54296875" style="28" bestFit="1" customWidth="1"/>
    <col min="20" max="20" width="1.453125" style="28" customWidth="1"/>
    <col min="21" max="22" width="14.453125" style="28" bestFit="1" customWidth="1"/>
    <col min="23" max="23" width="1.453125" style="28" customWidth="1"/>
    <col min="24" max="26" width="18.453125" style="28" customWidth="1"/>
    <col min="27" max="29" width="28.453125" style="28" customWidth="1"/>
    <col min="30" max="30" width="18.453125" style="28" customWidth="1"/>
    <col min="31" max="31" width="1.453125" style="28" customWidth="1"/>
    <col min="32" max="32" width="32.54296875" style="74" customWidth="1"/>
    <col min="33" max="33" width="1.453125" style="28" customWidth="1"/>
    <col min="34" max="35" width="14.453125" style="28" bestFit="1" customWidth="1"/>
    <col min="36" max="36" width="1.453125" style="28" customWidth="1"/>
    <col min="37" max="40" width="36.7265625" style="28" customWidth="1"/>
    <col min="41" max="41" width="1.453125" style="28" customWidth="1"/>
    <col min="42" max="42" width="15.1796875" style="28" bestFit="1" customWidth="1"/>
    <col min="43" max="43" width="13.81640625" style="28" bestFit="1" customWidth="1"/>
    <col min="44" max="44" width="1.453125" style="28" customWidth="1"/>
    <col min="45" max="50" width="18.26953125" style="28" customWidth="1"/>
    <col min="51" max="51" width="1.453125" style="28" customWidth="1"/>
    <col min="52" max="56" width="16.453125" style="28" customWidth="1"/>
    <col min="57" max="57" width="1.453125" style="28" customWidth="1"/>
    <col min="58" max="58" width="11.54296875" style="28" bestFit="1" customWidth="1"/>
    <col min="59" max="59" width="15.1796875" style="28" bestFit="1" customWidth="1"/>
    <col min="60" max="60" width="1.453125" style="28" customWidth="1"/>
    <col min="61" max="61" width="35.1796875" style="28" bestFit="1" customWidth="1"/>
    <col min="62" max="62" width="1.453125" style="190" customWidth="1"/>
    <col min="63" max="70" width="17.1796875" style="28"/>
    <col min="71" max="71" width="1.453125" style="190" customWidth="1"/>
    <col min="72" max="16384" width="17.1796875" style="28"/>
  </cols>
  <sheetData>
    <row r="1" spans="1:154" s="3" customFormat="1" ht="74.25" customHeight="1" x14ac:dyDescent="0.35">
      <c r="A1" s="89" t="s">
        <v>511</v>
      </c>
      <c r="B1" s="1"/>
      <c r="C1" s="162" t="s">
        <v>615</v>
      </c>
      <c r="D1" s="162"/>
      <c r="E1" s="162"/>
      <c r="F1" s="162"/>
      <c r="G1" s="1"/>
      <c r="H1" s="215" t="s">
        <v>621</v>
      </c>
      <c r="I1" s="215"/>
      <c r="J1" s="1"/>
      <c r="K1" s="169"/>
      <c r="L1" s="1"/>
      <c r="M1" s="3" t="s">
        <v>46</v>
      </c>
      <c r="N1" s="1"/>
      <c r="O1" s="212" t="s">
        <v>47</v>
      </c>
      <c r="P1" s="212"/>
      <c r="Q1" s="212"/>
      <c r="R1" s="1"/>
      <c r="S1" s="3" t="s">
        <v>47</v>
      </c>
      <c r="T1" s="1"/>
      <c r="U1" s="212" t="s">
        <v>48</v>
      </c>
      <c r="V1" s="212"/>
      <c r="W1" s="1"/>
      <c r="X1" s="212" t="s">
        <v>49</v>
      </c>
      <c r="Y1" s="212"/>
      <c r="Z1" s="212"/>
      <c r="AA1" s="212"/>
      <c r="AB1" s="212"/>
      <c r="AC1" s="212"/>
      <c r="AD1" s="212"/>
      <c r="AE1" s="1"/>
      <c r="AF1" s="2"/>
      <c r="AG1" s="1"/>
      <c r="AH1" s="212" t="s">
        <v>51</v>
      </c>
      <c r="AI1" s="212"/>
      <c r="AJ1" s="1"/>
      <c r="AK1" s="212" t="s">
        <v>52</v>
      </c>
      <c r="AL1" s="212"/>
      <c r="AM1" s="212"/>
      <c r="AN1" s="212"/>
      <c r="AO1" s="1"/>
      <c r="AP1" s="212" t="s">
        <v>53</v>
      </c>
      <c r="AQ1" s="212"/>
      <c r="AR1" s="1"/>
      <c r="AS1" s="212" t="s">
        <v>54</v>
      </c>
      <c r="AT1" s="212"/>
      <c r="AU1" s="212"/>
      <c r="AV1" s="212"/>
      <c r="AW1" s="212"/>
      <c r="AX1" s="212"/>
      <c r="AY1" s="1"/>
      <c r="AZ1" s="212" t="s">
        <v>55</v>
      </c>
      <c r="BA1" s="212"/>
      <c r="BB1" s="212"/>
      <c r="BC1" s="212"/>
      <c r="BD1" s="212"/>
      <c r="BE1" s="1"/>
      <c r="BF1" s="212" t="s">
        <v>56</v>
      </c>
      <c r="BG1" s="212"/>
      <c r="BH1" s="1"/>
      <c r="BJ1" s="185"/>
      <c r="BK1" s="212" t="s">
        <v>645</v>
      </c>
      <c r="BL1" s="212"/>
      <c r="BM1" s="212"/>
      <c r="BN1" s="212"/>
      <c r="BO1" s="212"/>
      <c r="BP1" s="212"/>
      <c r="BQ1" s="212"/>
      <c r="BR1" s="212"/>
      <c r="BS1" s="185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</row>
    <row r="2" spans="1:154" s="9" customFormat="1" ht="56.25" customHeight="1" x14ac:dyDescent="0.4">
      <c r="A2" s="6" t="s">
        <v>489</v>
      </c>
      <c r="B2" s="7"/>
      <c r="C2" s="136" t="s">
        <v>616</v>
      </c>
      <c r="D2" s="136" t="s">
        <v>617</v>
      </c>
      <c r="E2" s="136" t="s">
        <v>618</v>
      </c>
      <c r="F2" s="136" t="s">
        <v>619</v>
      </c>
      <c r="G2" s="7"/>
      <c r="H2" s="170" t="s">
        <v>620</v>
      </c>
      <c r="I2" s="170" t="s">
        <v>622</v>
      </c>
      <c r="J2" s="7"/>
      <c r="K2" s="9" t="s">
        <v>493</v>
      </c>
      <c r="L2" s="7"/>
      <c r="M2" s="9" t="s">
        <v>293</v>
      </c>
      <c r="N2" s="7"/>
      <c r="O2" s="9" t="s">
        <v>294</v>
      </c>
      <c r="P2" s="9" t="s">
        <v>295</v>
      </c>
      <c r="Q2" s="9" t="s">
        <v>296</v>
      </c>
      <c r="R2" s="7"/>
      <c r="S2" s="16" t="s">
        <v>297</v>
      </c>
      <c r="T2" s="7"/>
      <c r="U2" s="9" t="s">
        <v>145</v>
      </c>
      <c r="V2" s="9" t="s">
        <v>146</v>
      </c>
      <c r="W2" s="7"/>
      <c r="X2" s="9" t="s">
        <v>298</v>
      </c>
      <c r="Y2" s="9" t="s">
        <v>299</v>
      </c>
      <c r="Z2" s="9" t="s">
        <v>300</v>
      </c>
      <c r="AA2" s="9" t="s">
        <v>301</v>
      </c>
      <c r="AB2" s="9" t="s">
        <v>302</v>
      </c>
      <c r="AC2" s="9" t="s">
        <v>303</v>
      </c>
      <c r="AD2" s="9" t="s">
        <v>304</v>
      </c>
      <c r="AE2" s="7"/>
      <c r="AF2" s="8" t="s">
        <v>50</v>
      </c>
      <c r="AG2" s="7"/>
      <c r="AH2" s="9" t="s">
        <v>145</v>
      </c>
      <c r="AI2" s="9" t="s">
        <v>146</v>
      </c>
      <c r="AJ2" s="7"/>
      <c r="AK2" s="9" t="s">
        <v>305</v>
      </c>
      <c r="AL2" s="9" t="s">
        <v>306</v>
      </c>
      <c r="AM2" s="9" t="s">
        <v>307</v>
      </c>
      <c r="AN2" s="9" t="s">
        <v>308</v>
      </c>
      <c r="AO2" s="7"/>
      <c r="AP2" s="9" t="s">
        <v>145</v>
      </c>
      <c r="AQ2" s="9" t="s">
        <v>146</v>
      </c>
      <c r="AR2" s="7"/>
      <c r="AS2" s="9" t="s">
        <v>309</v>
      </c>
      <c r="AT2" s="9" t="s">
        <v>310</v>
      </c>
      <c r="AU2" s="9" t="s">
        <v>311</v>
      </c>
      <c r="AV2" s="9" t="s">
        <v>312</v>
      </c>
      <c r="AW2" s="9" t="s">
        <v>313</v>
      </c>
      <c r="AX2" s="9" t="s">
        <v>166</v>
      </c>
      <c r="AY2" s="7"/>
      <c r="AZ2" s="9" t="s">
        <v>288</v>
      </c>
      <c r="BA2" s="9" t="s">
        <v>287</v>
      </c>
      <c r="BB2" s="9" t="s">
        <v>286</v>
      </c>
      <c r="BC2" s="9" t="s">
        <v>285</v>
      </c>
      <c r="BD2" s="9" t="s">
        <v>284</v>
      </c>
      <c r="BE2" s="7"/>
      <c r="BF2" s="9" t="s">
        <v>146</v>
      </c>
      <c r="BG2" s="9" t="s">
        <v>145</v>
      </c>
      <c r="BH2" s="7"/>
      <c r="BI2" s="15" t="s">
        <v>508</v>
      </c>
      <c r="BJ2" s="186"/>
      <c r="BK2" s="187" t="s">
        <v>637</v>
      </c>
      <c r="BL2" s="187" t="s">
        <v>638</v>
      </c>
      <c r="BM2" s="187" t="s">
        <v>639</v>
      </c>
      <c r="BN2" s="187" t="s">
        <v>640</v>
      </c>
      <c r="BO2" s="187" t="s">
        <v>641</v>
      </c>
      <c r="BP2" s="187" t="s">
        <v>642</v>
      </c>
      <c r="BQ2" s="187" t="s">
        <v>643</v>
      </c>
      <c r="BR2" s="187" t="s">
        <v>644</v>
      </c>
      <c r="BS2" s="186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</row>
    <row r="3" spans="1:154" s="22" customFormat="1" ht="20.25" customHeight="1" x14ac:dyDescent="0.4">
      <c r="A3" s="17"/>
      <c r="B3" s="18"/>
      <c r="C3" s="137"/>
      <c r="D3" s="137"/>
      <c r="E3" s="137"/>
      <c r="F3" s="137"/>
      <c r="G3" s="18"/>
      <c r="H3" s="19"/>
      <c r="I3" s="19"/>
      <c r="J3" s="18"/>
      <c r="K3" s="20"/>
      <c r="L3" s="18"/>
      <c r="M3" s="26"/>
      <c r="N3" s="18"/>
      <c r="O3" s="18"/>
      <c r="P3" s="18"/>
      <c r="Q3" s="18"/>
      <c r="R3" s="18"/>
      <c r="S3" s="26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20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</row>
    <row r="4" spans="1:154" s="36" customFormat="1" ht="20.25" customHeight="1" x14ac:dyDescent="0.4">
      <c r="A4" s="29" t="s">
        <v>455</v>
      </c>
      <c r="B4" s="30"/>
      <c r="C4" s="145">
        <f>VLOOKUP($A4,Sample!$B$2:$F$29,4)</f>
        <v>0.20584108568261941</v>
      </c>
      <c r="D4" s="145">
        <f>VLOOKUP($A4,Sample!$B$2:$F$29,5)</f>
        <v>0.12974427194423183</v>
      </c>
      <c r="E4" s="138">
        <f>VLOOKUP($A4,Sample!$B$2:$F$29,2)</f>
        <v>17458</v>
      </c>
      <c r="F4" s="160">
        <f>E4*$K4</f>
        <v>98746.8125</v>
      </c>
      <c r="G4" s="30"/>
      <c r="H4" s="171">
        <f>E4/SUM(E$4:E$10)</f>
        <v>0.20584108568261941</v>
      </c>
      <c r="I4" s="171">
        <f>F4/SUM(F$4:F$10)</f>
        <v>0.19720010240058075</v>
      </c>
      <c r="J4" s="30"/>
      <c r="K4" s="32">
        <v>5.65625</v>
      </c>
      <c r="L4" s="30"/>
      <c r="M4" s="34">
        <v>12.75</v>
      </c>
      <c r="N4" s="30"/>
      <c r="O4" s="33">
        <v>2.0833333333333332E-2</v>
      </c>
      <c r="P4" s="33">
        <v>0.16666666666666666</v>
      </c>
      <c r="Q4" s="33">
        <v>0.8125</v>
      </c>
      <c r="R4" s="30"/>
      <c r="S4" s="34">
        <v>59.036458333333336</v>
      </c>
      <c r="T4" s="30"/>
      <c r="U4" s="33">
        <v>0.35416666666666669</v>
      </c>
      <c r="V4" s="33">
        <v>0.64583333333333337</v>
      </c>
      <c r="W4" s="30"/>
      <c r="X4" s="33">
        <v>0.82291666666666663</v>
      </c>
      <c r="Y4" s="33">
        <v>0</v>
      </c>
      <c r="Z4" s="33">
        <v>0</v>
      </c>
      <c r="AA4" s="33">
        <v>9.375E-2</v>
      </c>
      <c r="AB4" s="33">
        <v>1.0416666666666666E-2</v>
      </c>
      <c r="AC4" s="33">
        <v>7.2916666666666671E-2</v>
      </c>
      <c r="AD4" s="33">
        <v>0</v>
      </c>
      <c r="AE4" s="30"/>
      <c r="AF4" s="35">
        <v>504315.78947368421</v>
      </c>
      <c r="AG4" s="30"/>
      <c r="AH4" s="33">
        <v>0.34375</v>
      </c>
      <c r="AI4" s="33">
        <v>0.65625</v>
      </c>
      <c r="AJ4" s="30"/>
      <c r="AK4" s="31">
        <v>0.27083333333333331</v>
      </c>
      <c r="AL4" s="31">
        <v>7.2916666666666671E-2</v>
      </c>
      <c r="AM4" s="31">
        <v>0</v>
      </c>
      <c r="AN4" s="31">
        <v>0</v>
      </c>
      <c r="AO4" s="30"/>
      <c r="AP4" s="33">
        <v>0.9375</v>
      </c>
      <c r="AQ4" s="33">
        <v>6.25E-2</v>
      </c>
      <c r="AR4" s="30"/>
      <c r="AS4" s="31">
        <v>0.76041666666666663</v>
      </c>
      <c r="AT4" s="31">
        <v>8.3333333333333343E-2</v>
      </c>
      <c r="AU4" s="31">
        <v>9.375E-2</v>
      </c>
      <c r="AV4" s="31">
        <v>0</v>
      </c>
      <c r="AW4" s="31">
        <v>0</v>
      </c>
      <c r="AX4" s="31">
        <v>0</v>
      </c>
      <c r="AY4" s="30">
        <v>0</v>
      </c>
      <c r="AZ4" s="33">
        <v>0.11458333333333333</v>
      </c>
      <c r="BA4" s="33">
        <v>3.125E-2</v>
      </c>
      <c r="BB4" s="33">
        <v>0.16666666666666669</v>
      </c>
      <c r="BC4" s="33">
        <v>0.59375</v>
      </c>
      <c r="BD4" s="33">
        <v>3.125E-2</v>
      </c>
      <c r="BE4" s="30"/>
      <c r="BF4" s="33">
        <v>0</v>
      </c>
      <c r="BG4" s="33">
        <v>1</v>
      </c>
      <c r="BH4" s="30"/>
      <c r="BI4" s="32">
        <v>0.5</v>
      </c>
      <c r="BJ4" s="191"/>
      <c r="BK4" s="192">
        <v>0.52</v>
      </c>
      <c r="BL4" s="192">
        <v>0.56000000000000005</v>
      </c>
      <c r="BM4" s="192">
        <v>0.27</v>
      </c>
      <c r="BN4" s="192">
        <v>0.26</v>
      </c>
      <c r="BO4" s="192">
        <v>0.14000000000000001</v>
      </c>
      <c r="BP4" s="192">
        <v>0.15</v>
      </c>
      <c r="BQ4" s="192">
        <v>0.15</v>
      </c>
      <c r="BR4" s="192">
        <v>0.15</v>
      </c>
      <c r="BS4" s="191"/>
    </row>
    <row r="5" spans="1:154" s="36" customFormat="1" ht="20.25" customHeight="1" x14ac:dyDescent="0.4">
      <c r="A5" s="29" t="s">
        <v>456</v>
      </c>
      <c r="B5" s="30"/>
      <c r="C5" s="145">
        <f>VLOOKUP($A5,Sample!$B$2:$F$29,4)</f>
        <v>0.31081320080648012</v>
      </c>
      <c r="D5" s="145">
        <f>VLOOKUP($A5,Sample!$B$2:$F$29,5)</f>
        <v>0.19590954019486165</v>
      </c>
      <c r="E5" s="138">
        <f>VLOOKUP($A5,Sample!$B$2:$F$29,2)</f>
        <v>26361</v>
      </c>
      <c r="F5" s="160">
        <f>E5*$K5</f>
        <v>153274.26804123711</v>
      </c>
      <c r="G5" s="30"/>
      <c r="H5" s="171">
        <f t="shared" ref="H5:I10" si="0">E5/SUM(E$4:E$10)</f>
        <v>0.31081320080648012</v>
      </c>
      <c r="I5" s="171">
        <f t="shared" si="0"/>
        <v>0.30609293189191317</v>
      </c>
      <c r="J5" s="30"/>
      <c r="K5" s="32">
        <v>5.8144329896907214</v>
      </c>
      <c r="L5" s="30"/>
      <c r="M5" s="34">
        <v>11.865979381443299</v>
      </c>
      <c r="N5" s="30"/>
      <c r="O5" s="33">
        <v>3.0927835051546393E-2</v>
      </c>
      <c r="P5" s="33">
        <v>7.2164948453608241E-2</v>
      </c>
      <c r="Q5" s="33">
        <v>0.89690721649484539</v>
      </c>
      <c r="R5" s="30"/>
      <c r="S5" s="34">
        <v>62.75257731958763</v>
      </c>
      <c r="T5" s="30"/>
      <c r="U5" s="33">
        <v>0.27835051546391754</v>
      </c>
      <c r="V5" s="33">
        <v>0.72164948453608246</v>
      </c>
      <c r="W5" s="30"/>
      <c r="X5" s="33">
        <v>0.80412371134020622</v>
      </c>
      <c r="Y5" s="33">
        <v>0</v>
      </c>
      <c r="Z5" s="33">
        <v>0</v>
      </c>
      <c r="AA5" s="33">
        <v>0.1134020618556701</v>
      </c>
      <c r="AB5" s="33">
        <v>8.247422680412371E-2</v>
      </c>
      <c r="AC5" s="33">
        <v>0</v>
      </c>
      <c r="AD5" s="33">
        <v>0</v>
      </c>
      <c r="AE5" s="30"/>
      <c r="AF5" s="35">
        <v>426030.92783505155</v>
      </c>
      <c r="AG5" s="30"/>
      <c r="AH5" s="33">
        <v>0.49484536082474229</v>
      </c>
      <c r="AI5" s="33">
        <v>0.50515463917525771</v>
      </c>
      <c r="AJ5" s="30"/>
      <c r="AK5" s="33">
        <v>0.4845360824742268</v>
      </c>
      <c r="AL5" s="33">
        <v>1.0309278350515464E-2</v>
      </c>
      <c r="AM5" s="33">
        <v>0</v>
      </c>
      <c r="AN5" s="33">
        <v>0</v>
      </c>
      <c r="AO5" s="30"/>
      <c r="AP5" s="33">
        <v>0.97938144329896903</v>
      </c>
      <c r="AQ5" s="33">
        <v>2.0618556701030927E-2</v>
      </c>
      <c r="AR5" s="30"/>
      <c r="AS5" s="33">
        <v>0.78350515463917525</v>
      </c>
      <c r="AT5" s="33">
        <v>0.13402061855670103</v>
      </c>
      <c r="AU5" s="33">
        <v>5.1546391752577317E-2</v>
      </c>
      <c r="AV5" s="33">
        <v>1.0309278350515464E-2</v>
      </c>
      <c r="AW5" s="33">
        <v>0</v>
      </c>
      <c r="AX5" s="33">
        <v>0</v>
      </c>
      <c r="AY5" s="30"/>
      <c r="AZ5" s="33">
        <v>0.25773195876288657</v>
      </c>
      <c r="BA5" s="33">
        <v>0</v>
      </c>
      <c r="BB5" s="33">
        <v>8.247422680412371E-2</v>
      </c>
      <c r="BC5" s="33">
        <v>0.50515463917525771</v>
      </c>
      <c r="BD5" s="33">
        <v>0.13402061855670103</v>
      </c>
      <c r="BE5" s="30"/>
      <c r="BF5" s="33">
        <v>2.0618556701030927E-2</v>
      </c>
      <c r="BG5" s="33">
        <v>0.97938144329896903</v>
      </c>
      <c r="BH5" s="30"/>
      <c r="BI5" s="32">
        <v>0.6</v>
      </c>
      <c r="BJ5" s="191"/>
      <c r="BK5" s="192">
        <v>0.68</v>
      </c>
      <c r="BL5" s="192">
        <v>0.7</v>
      </c>
      <c r="BM5" s="192">
        <v>0.19</v>
      </c>
      <c r="BN5" s="192">
        <v>0.3</v>
      </c>
      <c r="BO5" s="192">
        <v>0.06</v>
      </c>
      <c r="BP5" s="192">
        <v>0.03</v>
      </c>
      <c r="BQ5" s="192">
        <v>0.19</v>
      </c>
      <c r="BR5" s="192">
        <v>0.21</v>
      </c>
      <c r="BS5" s="191"/>
    </row>
    <row r="6" spans="1:154" s="36" customFormat="1" ht="20.25" customHeight="1" x14ac:dyDescent="0.4">
      <c r="A6" s="29" t="s">
        <v>457</v>
      </c>
      <c r="B6" s="30"/>
      <c r="C6" s="145">
        <f>VLOOKUP($A6,Sample!$B$2:$F$29,4)</f>
        <v>0.23430370344168935</v>
      </c>
      <c r="D6" s="145">
        <f>VLOOKUP($A6,Sample!$B$2:$F$29,5)</f>
        <v>0.14768462435993668</v>
      </c>
      <c r="E6" s="138">
        <f>VLOOKUP($A6,Sample!$B$2:$F$29,2)</f>
        <v>19872</v>
      </c>
      <c r="F6" s="160">
        <f>E6*$K6</f>
        <v>125212.8932038835</v>
      </c>
      <c r="G6" s="30"/>
      <c r="H6" s="171">
        <f t="shared" si="0"/>
        <v>0.23430370344168935</v>
      </c>
      <c r="I6" s="171">
        <f t="shared" si="0"/>
        <v>0.25005359400009808</v>
      </c>
      <c r="J6" s="30"/>
      <c r="K6" s="32">
        <v>6.3009708737864081</v>
      </c>
      <c r="L6" s="30"/>
      <c r="M6" s="34">
        <v>12.466019417475728</v>
      </c>
      <c r="N6" s="30"/>
      <c r="O6" s="33">
        <v>8.7378640776699032E-2</v>
      </c>
      <c r="P6" s="33">
        <v>0.18446601941747573</v>
      </c>
      <c r="Q6" s="33">
        <v>0.72815533980582525</v>
      </c>
      <c r="R6" s="30"/>
      <c r="S6" s="34">
        <v>56.907766990291265</v>
      </c>
      <c r="T6" s="30"/>
      <c r="U6" s="33">
        <v>0.31067961165048541</v>
      </c>
      <c r="V6" s="33">
        <v>0.68932038834951459</v>
      </c>
      <c r="W6" s="30"/>
      <c r="X6" s="33">
        <v>0.72815533980582525</v>
      </c>
      <c r="Y6" s="33">
        <v>2.9126213592233011E-2</v>
      </c>
      <c r="Z6" s="33">
        <v>9.7087378640776691E-3</v>
      </c>
      <c r="AA6" s="33">
        <v>0.12621359223300971</v>
      </c>
      <c r="AB6" s="33">
        <v>3.8834951456310676E-2</v>
      </c>
      <c r="AC6" s="33">
        <v>3.8834951456310676E-2</v>
      </c>
      <c r="AD6" s="33">
        <v>2.9126213592233011E-2</v>
      </c>
      <c r="AE6" s="30"/>
      <c r="AF6" s="35">
        <v>484285.71428571426</v>
      </c>
      <c r="AG6" s="30"/>
      <c r="AH6" s="33">
        <v>0.37864077669902912</v>
      </c>
      <c r="AI6" s="33">
        <v>0.62135922330097082</v>
      </c>
      <c r="AJ6" s="30"/>
      <c r="AK6" s="33">
        <v>0.35922330097087379</v>
      </c>
      <c r="AL6" s="33">
        <v>1.9417475728155338E-2</v>
      </c>
      <c r="AM6" s="33">
        <v>0</v>
      </c>
      <c r="AN6" s="33">
        <v>0</v>
      </c>
      <c r="AO6" s="30"/>
      <c r="AP6" s="33">
        <v>0.98058252427184467</v>
      </c>
      <c r="AQ6" s="33">
        <v>1.9417475728155338E-2</v>
      </c>
      <c r="AR6" s="30"/>
      <c r="AS6" s="33">
        <v>0.81553398058252424</v>
      </c>
      <c r="AT6" s="33">
        <v>3.8834951456310683E-2</v>
      </c>
      <c r="AU6" s="33">
        <v>5.8252427184466014E-2</v>
      </c>
      <c r="AV6" s="33">
        <v>6.7961165048543701E-2</v>
      </c>
      <c r="AW6" s="33">
        <v>0</v>
      </c>
      <c r="AX6" s="33">
        <v>0</v>
      </c>
      <c r="AY6" s="30"/>
      <c r="AZ6" s="33">
        <v>0.11650485436893203</v>
      </c>
      <c r="BA6" s="33">
        <v>9.7087378640776708E-3</v>
      </c>
      <c r="BB6" s="33">
        <v>3.8834951456310683E-2</v>
      </c>
      <c r="BC6" s="33">
        <v>0.39805825242718451</v>
      </c>
      <c r="BD6" s="33">
        <v>0.41747572815533979</v>
      </c>
      <c r="BE6" s="30"/>
      <c r="BF6" s="33">
        <v>0</v>
      </c>
      <c r="BG6" s="33">
        <v>1</v>
      </c>
      <c r="BH6" s="30"/>
      <c r="BI6" s="32">
        <v>0.35922330097087379</v>
      </c>
      <c r="BJ6" s="191"/>
      <c r="BK6" s="192">
        <v>0.71</v>
      </c>
      <c r="BL6" s="192">
        <v>0.63</v>
      </c>
      <c r="BM6" s="192">
        <v>0.17</v>
      </c>
      <c r="BN6" s="192">
        <v>0.28999999999999998</v>
      </c>
      <c r="BO6" s="192">
        <v>0.12</v>
      </c>
      <c r="BP6" s="192">
        <v>7.0000000000000007E-2</v>
      </c>
      <c r="BQ6" s="192">
        <v>0.14000000000000001</v>
      </c>
      <c r="BR6" s="192">
        <v>0.16</v>
      </c>
      <c r="BS6" s="191"/>
    </row>
    <row r="7" spans="1:154" s="36" customFormat="1" ht="20.25" customHeight="1" x14ac:dyDescent="0.4">
      <c r="A7" s="29" t="s">
        <v>458</v>
      </c>
      <c r="B7" s="30"/>
      <c r="C7" s="145">
        <f>VLOOKUP($A7,Sample!$B$2:$F$29,4)</f>
        <v>6.3362927853041401E-2</v>
      </c>
      <c r="D7" s="145">
        <f>VLOOKUP($A7,Sample!$B$2:$F$29,5)</f>
        <v>3.9938464739850028E-2</v>
      </c>
      <c r="E7" s="138">
        <f>VLOOKUP($A7,Sample!$B$2:$F$29,2)</f>
        <v>5374</v>
      </c>
      <c r="F7" s="160">
        <f>E7*$K7</f>
        <v>28435.2427184466</v>
      </c>
      <c r="G7" s="30"/>
      <c r="H7" s="171">
        <f t="shared" si="0"/>
        <v>6.3362927853041401E-2</v>
      </c>
      <c r="I7" s="171">
        <f t="shared" si="0"/>
        <v>5.6785962340435425E-2</v>
      </c>
      <c r="J7" s="30"/>
      <c r="K7" s="32">
        <v>5.29126213592233</v>
      </c>
      <c r="L7" s="30"/>
      <c r="M7" s="34">
        <v>12.524271844660195</v>
      </c>
      <c r="N7" s="30"/>
      <c r="O7" s="33">
        <v>2.9126213592233011E-2</v>
      </c>
      <c r="P7" s="33">
        <v>0.18446601941747573</v>
      </c>
      <c r="Q7" s="33">
        <v>0.78640776699029125</v>
      </c>
      <c r="R7" s="30"/>
      <c r="S7" s="34">
        <v>56.126213592233007</v>
      </c>
      <c r="T7" s="30"/>
      <c r="U7" s="33">
        <v>0.20388349514563106</v>
      </c>
      <c r="V7" s="33">
        <v>0.79611650485436891</v>
      </c>
      <c r="W7" s="30"/>
      <c r="X7" s="33">
        <v>0.92233009708737868</v>
      </c>
      <c r="Y7" s="33">
        <v>0</v>
      </c>
      <c r="Z7" s="33">
        <v>9.7087378640776691E-3</v>
      </c>
      <c r="AA7" s="33">
        <v>1.9417475728155338E-2</v>
      </c>
      <c r="AB7" s="33">
        <v>2.9126213592233011E-2</v>
      </c>
      <c r="AC7" s="33">
        <v>1.9417475728155338E-2</v>
      </c>
      <c r="AD7" s="33">
        <v>0</v>
      </c>
      <c r="AE7" s="30"/>
      <c r="AF7" s="35">
        <v>485539.21568627452</v>
      </c>
      <c r="AG7" s="30"/>
      <c r="AH7" s="33">
        <v>5.8252427184466021E-2</v>
      </c>
      <c r="AI7" s="33">
        <v>0.94174757281553401</v>
      </c>
      <c r="AJ7" s="30"/>
      <c r="AK7" s="33">
        <v>4.8543689320388356E-2</v>
      </c>
      <c r="AL7" s="33">
        <v>9.7087378640776691E-3</v>
      </c>
      <c r="AM7" s="33">
        <v>0</v>
      </c>
      <c r="AN7" s="33">
        <v>0</v>
      </c>
      <c r="AO7" s="30"/>
      <c r="AP7" s="33">
        <v>0.89320388349514568</v>
      </c>
      <c r="AQ7" s="33">
        <v>0.10679611650485436</v>
      </c>
      <c r="AR7" s="30"/>
      <c r="AS7" s="33">
        <v>0.84466019417475735</v>
      </c>
      <c r="AT7" s="33">
        <v>1.9417475728155342E-2</v>
      </c>
      <c r="AU7" s="33">
        <v>1.9417475728155342E-2</v>
      </c>
      <c r="AV7" s="33">
        <v>9.7087378640776708E-3</v>
      </c>
      <c r="AW7" s="33">
        <v>0</v>
      </c>
      <c r="AX7" s="33">
        <v>0</v>
      </c>
      <c r="AY7" s="30"/>
      <c r="AZ7" s="33">
        <v>0</v>
      </c>
      <c r="BA7" s="33">
        <v>0</v>
      </c>
      <c r="BB7" s="33">
        <v>0.3300970873786408</v>
      </c>
      <c r="BC7" s="33">
        <v>0.41747572815533984</v>
      </c>
      <c r="BD7" s="33">
        <v>0.14563106796116507</v>
      </c>
      <c r="BE7" s="30"/>
      <c r="BF7" s="33">
        <v>0</v>
      </c>
      <c r="BG7" s="33">
        <v>1</v>
      </c>
      <c r="BH7" s="30"/>
      <c r="BI7" s="32">
        <v>1.233009708737864</v>
      </c>
      <c r="BJ7" s="191"/>
      <c r="BK7" s="192">
        <v>0.54</v>
      </c>
      <c r="BL7" s="192">
        <v>0.46</v>
      </c>
      <c r="BM7" s="192">
        <v>0.38</v>
      </c>
      <c r="BN7" s="192">
        <v>0.08</v>
      </c>
      <c r="BO7" s="192">
        <v>0.28000000000000003</v>
      </c>
      <c r="BP7" s="192">
        <v>0.18</v>
      </c>
      <c r="BQ7" s="192">
        <v>0.15</v>
      </c>
      <c r="BR7" s="192">
        <v>0.01</v>
      </c>
      <c r="BS7" s="191"/>
    </row>
    <row r="8" spans="1:154" s="42" customFormat="1" ht="7.5" customHeight="1" x14ac:dyDescent="0.4">
      <c r="A8" s="37"/>
      <c r="B8" s="38"/>
      <c r="C8" s="159"/>
      <c r="D8" s="159"/>
      <c r="E8" s="139"/>
      <c r="F8" s="161"/>
      <c r="G8" s="38"/>
      <c r="H8" s="39"/>
      <c r="I8" s="39"/>
      <c r="J8" s="38"/>
      <c r="K8" s="40"/>
      <c r="L8" s="38"/>
      <c r="M8" s="41"/>
      <c r="N8" s="38"/>
      <c r="O8" s="30"/>
      <c r="P8" s="30"/>
      <c r="Q8" s="30"/>
      <c r="R8" s="38"/>
      <c r="S8" s="41"/>
      <c r="T8" s="38"/>
      <c r="U8" s="30"/>
      <c r="V8" s="30"/>
      <c r="W8" s="38"/>
      <c r="X8" s="30"/>
      <c r="Y8" s="30"/>
      <c r="Z8" s="30"/>
      <c r="AA8" s="30"/>
      <c r="AB8" s="30"/>
      <c r="AC8" s="30"/>
      <c r="AD8" s="30"/>
      <c r="AE8" s="38"/>
      <c r="AF8" s="43"/>
      <c r="AG8" s="38"/>
      <c r="AH8" s="30"/>
      <c r="AI8" s="30"/>
      <c r="AJ8" s="38"/>
      <c r="AK8" s="30"/>
      <c r="AL8" s="30"/>
      <c r="AM8" s="30"/>
      <c r="AN8" s="30"/>
      <c r="AO8" s="38"/>
      <c r="AP8" s="30"/>
      <c r="AQ8" s="30"/>
      <c r="AR8" s="38"/>
      <c r="AS8" s="30"/>
      <c r="AT8" s="30"/>
      <c r="AU8" s="30"/>
      <c r="AV8" s="30"/>
      <c r="AW8" s="30"/>
      <c r="AX8" s="30"/>
      <c r="AY8" s="38"/>
      <c r="AZ8" s="30"/>
      <c r="BA8" s="30"/>
      <c r="BB8" s="30"/>
      <c r="BC8" s="30"/>
      <c r="BD8" s="30"/>
      <c r="BE8" s="38"/>
      <c r="BF8" s="30"/>
      <c r="BG8" s="30"/>
      <c r="BH8" s="38"/>
      <c r="BI8" s="40"/>
      <c r="BJ8" s="193"/>
      <c r="BK8" s="191"/>
      <c r="BL8" s="191"/>
      <c r="BM8" s="191"/>
      <c r="BN8" s="191"/>
      <c r="BO8" s="191"/>
      <c r="BP8" s="191"/>
      <c r="BQ8" s="191"/>
      <c r="BR8" s="191"/>
      <c r="BS8" s="193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</row>
    <row r="9" spans="1:154" s="36" customFormat="1" ht="20.25" customHeight="1" x14ac:dyDescent="0.4">
      <c r="A9" s="29" t="s">
        <v>113</v>
      </c>
      <c r="B9" s="30"/>
      <c r="C9" s="145">
        <f>VLOOKUP($A9,Sample!$B$2:$F$29,4)</f>
        <v>7.7488120924858211E-2</v>
      </c>
      <c r="D9" s="145">
        <f>VLOOKUP($A9,Sample!$B$2:$F$29,5)</f>
        <v>4.8841754795365531E-2</v>
      </c>
      <c r="E9" s="138">
        <f>VLOOKUP($A9,Sample!$B$2:$F$29,2)</f>
        <v>6572</v>
      </c>
      <c r="F9" s="160">
        <f>E9*$K9</f>
        <v>42047.387755102041</v>
      </c>
      <c r="G9" s="30"/>
      <c r="H9" s="171">
        <f t="shared" si="0"/>
        <v>7.7488120924858211E-2</v>
      </c>
      <c r="I9" s="171">
        <f t="shared" si="0"/>
        <v>8.3969790629779037E-2</v>
      </c>
      <c r="J9" s="30"/>
      <c r="K9" s="32">
        <v>6.3979591836734695</v>
      </c>
      <c r="L9" s="30"/>
      <c r="M9" s="34">
        <v>13.36734693877551</v>
      </c>
      <c r="N9" s="30"/>
      <c r="O9" s="33">
        <v>1.020408163265306E-2</v>
      </c>
      <c r="P9" s="33">
        <v>0.19387755102040816</v>
      </c>
      <c r="Q9" s="33">
        <v>0.79591836734693877</v>
      </c>
      <c r="R9" s="30"/>
      <c r="S9" s="34">
        <v>58.785714285714285</v>
      </c>
      <c r="T9" s="30"/>
      <c r="U9" s="33">
        <v>0.18367346938775511</v>
      </c>
      <c r="V9" s="33">
        <v>0.81632653061224492</v>
      </c>
      <c r="W9" s="30"/>
      <c r="X9" s="33">
        <v>0.82653061224489799</v>
      </c>
      <c r="Y9" s="33">
        <v>0</v>
      </c>
      <c r="Z9" s="33">
        <v>5.1020408163265307E-2</v>
      </c>
      <c r="AA9" s="33">
        <v>0</v>
      </c>
      <c r="AB9" s="33">
        <v>1.020408163265306E-2</v>
      </c>
      <c r="AC9" s="33">
        <v>8.1632653061224483E-2</v>
      </c>
      <c r="AD9" s="33">
        <v>3.0612244897959183E-2</v>
      </c>
      <c r="AE9" s="30"/>
      <c r="AF9" s="35">
        <v>409270.83333333331</v>
      </c>
      <c r="AG9" s="30"/>
      <c r="AH9" s="33">
        <v>0.24489795918367346</v>
      </c>
      <c r="AI9" s="33">
        <v>0.75510204081632648</v>
      </c>
      <c r="AJ9" s="30"/>
      <c r="AK9" s="33">
        <v>0.20408163265306123</v>
      </c>
      <c r="AL9" s="33">
        <v>2.0408163265306121E-2</v>
      </c>
      <c r="AM9" s="33">
        <v>2.0408163265306121E-2</v>
      </c>
      <c r="AN9" s="33">
        <v>0</v>
      </c>
      <c r="AO9" s="30"/>
      <c r="AP9" s="33">
        <v>0.98979591836734693</v>
      </c>
      <c r="AQ9" s="33">
        <v>1.020408163265306E-2</v>
      </c>
      <c r="AR9" s="30"/>
      <c r="AS9" s="33">
        <v>0.87755102040816324</v>
      </c>
      <c r="AT9" s="33">
        <v>5.10204081632653E-2</v>
      </c>
      <c r="AU9" s="33">
        <v>3.0612244897959183E-2</v>
      </c>
      <c r="AV9" s="33">
        <v>3.0612244897959183E-2</v>
      </c>
      <c r="AW9" s="33">
        <v>0</v>
      </c>
      <c r="AX9" s="33">
        <v>0</v>
      </c>
      <c r="AY9" s="30"/>
      <c r="AZ9" s="33">
        <v>4.0816326530612242E-2</v>
      </c>
      <c r="BA9" s="33">
        <v>8.1632653061224483E-2</v>
      </c>
      <c r="BB9" s="33">
        <v>0.25510204081632648</v>
      </c>
      <c r="BC9" s="33">
        <v>0.48979591836734693</v>
      </c>
      <c r="BD9" s="33">
        <v>0.12244897959183673</v>
      </c>
      <c r="BE9" s="30"/>
      <c r="BF9" s="33">
        <v>0</v>
      </c>
      <c r="BG9" s="33">
        <v>1</v>
      </c>
      <c r="BH9" s="30"/>
      <c r="BI9" s="32">
        <v>0.90816326530612246</v>
      </c>
      <c r="BJ9" s="191"/>
      <c r="BK9" s="192">
        <v>0.74</v>
      </c>
      <c r="BL9" s="192">
        <v>0.66</v>
      </c>
      <c r="BM9" s="192">
        <v>0.49</v>
      </c>
      <c r="BN9" s="192">
        <v>0.1</v>
      </c>
      <c r="BO9" s="192">
        <v>0.27</v>
      </c>
      <c r="BP9" s="192">
        <v>0.16</v>
      </c>
      <c r="BQ9" s="192">
        <v>0.16</v>
      </c>
      <c r="BR9" s="192">
        <v>0.01</v>
      </c>
      <c r="BS9" s="191"/>
    </row>
    <row r="10" spans="1:154" s="36" customFormat="1" ht="20.25" customHeight="1" x14ac:dyDescent="0.4">
      <c r="A10" s="29" t="s">
        <v>108</v>
      </c>
      <c r="B10" s="30"/>
      <c r="C10" s="145">
        <f>VLOOKUP($A10,Sample!$B$2:$F$29,4)</f>
        <v>0.10819096129131148</v>
      </c>
      <c r="D10" s="145">
        <f>VLOOKUP($A10,Sample!$B$2:$F$29,5)</f>
        <v>6.8194148204849994E-2</v>
      </c>
      <c r="E10" s="138">
        <f>VLOOKUP($A10,Sample!$B$2:$F$29,2)</f>
        <v>9176</v>
      </c>
      <c r="F10" s="160">
        <f>E10*$K10</f>
        <v>53027.621052631577</v>
      </c>
      <c r="G10" s="30"/>
      <c r="H10" s="171">
        <f t="shared" si="0"/>
        <v>0.10819096129131148</v>
      </c>
      <c r="I10" s="171">
        <f t="shared" si="0"/>
        <v>0.10589761873719356</v>
      </c>
      <c r="J10" s="30"/>
      <c r="K10" s="32">
        <v>5.7789473684210524</v>
      </c>
      <c r="L10" s="30"/>
      <c r="M10" s="34">
        <v>11.589473684210526</v>
      </c>
      <c r="N10" s="30"/>
      <c r="O10" s="33">
        <v>3.1578947368421054E-2</v>
      </c>
      <c r="P10" s="33">
        <v>0.15789473684210525</v>
      </c>
      <c r="Q10" s="33">
        <v>0.81052631578947365</v>
      </c>
      <c r="R10" s="30"/>
      <c r="S10" s="34">
        <v>56.789473684210527</v>
      </c>
      <c r="T10" s="30"/>
      <c r="U10" s="33">
        <v>0.28421052631578947</v>
      </c>
      <c r="V10" s="33">
        <v>0.71578947368421053</v>
      </c>
      <c r="W10" s="30"/>
      <c r="X10" s="33">
        <v>0.86315789473684212</v>
      </c>
      <c r="Y10" s="33">
        <v>0</v>
      </c>
      <c r="Z10" s="33">
        <v>2.1052631578947368E-2</v>
      </c>
      <c r="AA10" s="33">
        <v>1.0526315789473684E-2</v>
      </c>
      <c r="AB10" s="33">
        <v>4.2105263157894736E-2</v>
      </c>
      <c r="AC10" s="33">
        <v>6.3157894736842107E-2</v>
      </c>
      <c r="AD10" s="33">
        <v>0</v>
      </c>
      <c r="AE10" s="30"/>
      <c r="AF10" s="35">
        <v>338947.36842105264</v>
      </c>
      <c r="AG10" s="30"/>
      <c r="AH10" s="33">
        <v>0.25263157894736843</v>
      </c>
      <c r="AI10" s="33">
        <v>0.74736842105263157</v>
      </c>
      <c r="AJ10" s="30"/>
      <c r="AK10" s="33">
        <v>0.17894736842105266</v>
      </c>
      <c r="AL10" s="33">
        <v>7.3684210526315796E-2</v>
      </c>
      <c r="AM10" s="33">
        <v>0</v>
      </c>
      <c r="AN10" s="33">
        <v>0</v>
      </c>
      <c r="AO10" s="30"/>
      <c r="AP10" s="33">
        <v>0.85263157894736841</v>
      </c>
      <c r="AQ10" s="33">
        <v>0.14736842105263157</v>
      </c>
      <c r="AR10" s="30"/>
      <c r="AS10" s="33">
        <v>0.78947368421052633</v>
      </c>
      <c r="AT10" s="33">
        <v>1.0526315789473684E-2</v>
      </c>
      <c r="AU10" s="33">
        <v>2.1052631578947368E-2</v>
      </c>
      <c r="AV10" s="33">
        <v>2.1052631578947368E-2</v>
      </c>
      <c r="AW10" s="33">
        <v>1.0526315789473684E-2</v>
      </c>
      <c r="AX10" s="33">
        <v>0</v>
      </c>
      <c r="AY10" s="30"/>
      <c r="AZ10" s="33">
        <v>8.4210526315789472E-2</v>
      </c>
      <c r="BA10" s="33">
        <v>1.0526315789473684E-2</v>
      </c>
      <c r="BB10" s="33">
        <v>3.1578947368421054E-2</v>
      </c>
      <c r="BC10" s="33">
        <v>0.38947368421052631</v>
      </c>
      <c r="BD10" s="33">
        <v>0.33684210526315789</v>
      </c>
      <c r="BE10" s="30"/>
      <c r="BF10" s="33">
        <v>0</v>
      </c>
      <c r="BG10" s="33">
        <v>1</v>
      </c>
      <c r="BH10" s="30"/>
      <c r="BI10" s="32">
        <v>1.2210526315789474</v>
      </c>
      <c r="BJ10" s="191"/>
      <c r="BK10" s="192">
        <v>0.74</v>
      </c>
      <c r="BL10" s="192">
        <v>0.64</v>
      </c>
      <c r="BM10" s="192">
        <v>0.32</v>
      </c>
      <c r="BN10" s="192">
        <v>0.19</v>
      </c>
      <c r="BO10" s="192">
        <v>0.28000000000000003</v>
      </c>
      <c r="BP10" s="192">
        <v>0.14000000000000001</v>
      </c>
      <c r="BQ10" s="192">
        <v>0.15</v>
      </c>
      <c r="BR10" s="192">
        <v>0.03</v>
      </c>
      <c r="BS10" s="191"/>
    </row>
    <row r="11" spans="1:154" s="42" customFormat="1" ht="7.5" customHeight="1" x14ac:dyDescent="0.4">
      <c r="A11" s="37"/>
      <c r="B11" s="38"/>
      <c r="C11" s="159"/>
      <c r="D11" s="159"/>
      <c r="E11" s="139"/>
      <c r="F11" s="161"/>
      <c r="G11" s="38"/>
      <c r="H11" s="39"/>
      <c r="I11" s="39"/>
      <c r="J11" s="38"/>
      <c r="K11" s="40"/>
      <c r="L11" s="38"/>
      <c r="M11" s="41"/>
      <c r="N11" s="38"/>
      <c r="O11" s="30"/>
      <c r="P11" s="30"/>
      <c r="Q11" s="30"/>
      <c r="R11" s="38"/>
      <c r="S11" s="41"/>
      <c r="T11" s="38"/>
      <c r="U11" s="30"/>
      <c r="V11" s="30"/>
      <c r="W11" s="38"/>
      <c r="X11" s="30"/>
      <c r="Y11" s="30"/>
      <c r="Z11" s="30"/>
      <c r="AA11" s="30"/>
      <c r="AB11" s="30"/>
      <c r="AC11" s="30"/>
      <c r="AD11" s="30"/>
      <c r="AE11" s="38"/>
      <c r="AF11" s="43"/>
      <c r="AG11" s="38"/>
      <c r="AH11" s="30"/>
      <c r="AI11" s="30"/>
      <c r="AJ11" s="38"/>
      <c r="AK11" s="30"/>
      <c r="AL11" s="30"/>
      <c r="AM11" s="30"/>
      <c r="AN11" s="30"/>
      <c r="AO11" s="38"/>
      <c r="AP11" s="30"/>
      <c r="AQ11" s="30"/>
      <c r="AR11" s="38"/>
      <c r="AS11" s="30"/>
      <c r="AT11" s="30"/>
      <c r="AU11" s="30"/>
      <c r="AV11" s="30"/>
      <c r="AW11" s="30"/>
      <c r="AX11" s="30"/>
      <c r="AY11" s="38"/>
      <c r="AZ11" s="30"/>
      <c r="BA11" s="30"/>
      <c r="BB11" s="30"/>
      <c r="BC11" s="30"/>
      <c r="BD11" s="30"/>
      <c r="BE11" s="38"/>
      <c r="BF11" s="30"/>
      <c r="BG11" s="30"/>
      <c r="BH11" s="38"/>
      <c r="BI11" s="40"/>
      <c r="BJ11" s="193"/>
      <c r="BK11" s="191"/>
      <c r="BL11" s="191"/>
      <c r="BM11" s="191"/>
      <c r="BN11" s="191"/>
      <c r="BO11" s="191"/>
      <c r="BP11" s="191"/>
      <c r="BQ11" s="191"/>
      <c r="BR11" s="191"/>
      <c r="BS11" s="193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</row>
    <row r="12" spans="1:154" s="36" customFormat="1" ht="20.25" customHeight="1" x14ac:dyDescent="0.4">
      <c r="A12" s="29" t="s">
        <v>459</v>
      </c>
      <c r="B12" s="30"/>
      <c r="C12" s="145">
        <f>VLOOKUP($A12,Sample!$B$2:$F$29,4)</f>
        <v>0.59415092246829593</v>
      </c>
      <c r="D12" s="145">
        <f>VLOOKUP($A12,Sample!$B$2:$F$29,5)</f>
        <v>0.11942894089493672</v>
      </c>
      <c r="E12" s="138">
        <f>VLOOKUP($A12,Sample!$B$2:$F$29,2)</f>
        <v>16070</v>
      </c>
      <c r="F12" s="160">
        <f>E12*$K12</f>
        <v>71980.208333333343</v>
      </c>
      <c r="G12" s="30"/>
      <c r="H12" s="31">
        <f>E12/SUM(E$12:E$15)</f>
        <v>0.59415092246829593</v>
      </c>
      <c r="I12" s="31">
        <f>F12/SUM(F$12:F$15)</f>
        <v>0.55823537871297779</v>
      </c>
      <c r="J12" s="30"/>
      <c r="K12" s="32">
        <v>4.479166666666667</v>
      </c>
      <c r="L12" s="30"/>
      <c r="M12" s="34">
        <v>10.135416666666666</v>
      </c>
      <c r="N12" s="30"/>
      <c r="O12" s="33">
        <v>4.1666666666666664E-2</v>
      </c>
      <c r="P12" s="33">
        <v>0.20833333333333334</v>
      </c>
      <c r="Q12" s="33">
        <v>0.75</v>
      </c>
      <c r="R12" s="30"/>
      <c r="S12" s="34">
        <v>54.427083333333336</v>
      </c>
      <c r="T12" s="30"/>
      <c r="U12" s="33">
        <v>0.21875</v>
      </c>
      <c r="V12" s="33">
        <v>0.78125</v>
      </c>
      <c r="W12" s="30"/>
      <c r="X12" s="33">
        <v>0.69791666666666663</v>
      </c>
      <c r="Y12" s="33">
        <v>0</v>
      </c>
      <c r="Z12" s="33">
        <v>5.2083333333333336E-2</v>
      </c>
      <c r="AA12" s="33">
        <v>0.10416666666666667</v>
      </c>
      <c r="AB12" s="33">
        <v>0.11458333333333333</v>
      </c>
      <c r="AC12" s="33">
        <v>0</v>
      </c>
      <c r="AD12" s="33">
        <v>3.125E-2</v>
      </c>
      <c r="AE12" s="30"/>
      <c r="AF12" s="35">
        <v>466586.95652173914</v>
      </c>
      <c r="AG12" s="30"/>
      <c r="AH12" s="33">
        <v>0.29166666666666669</v>
      </c>
      <c r="AI12" s="33">
        <v>0.70833333333333337</v>
      </c>
      <c r="AJ12" s="30"/>
      <c r="AK12" s="33">
        <v>0.17708333333333334</v>
      </c>
      <c r="AL12" s="33">
        <v>7.2916666666666671E-2</v>
      </c>
      <c r="AM12" s="33">
        <v>1.0416666666666666E-2</v>
      </c>
      <c r="AN12" s="33">
        <v>3.125E-2</v>
      </c>
      <c r="AO12" s="30"/>
      <c r="AP12" s="33">
        <v>0.88541666666666663</v>
      </c>
      <c r="AQ12" s="33">
        <v>0.11458333333333333</v>
      </c>
      <c r="AR12" s="30"/>
      <c r="AS12" s="33">
        <v>0.875</v>
      </c>
      <c r="AT12" s="33">
        <v>0</v>
      </c>
      <c r="AU12" s="33">
        <v>0</v>
      </c>
      <c r="AV12" s="33">
        <v>1.0416666666666666E-2</v>
      </c>
      <c r="AW12" s="33">
        <v>0</v>
      </c>
      <c r="AX12" s="33">
        <v>0</v>
      </c>
      <c r="AY12" s="30"/>
      <c r="AZ12" s="33">
        <v>0</v>
      </c>
      <c r="BA12" s="33">
        <v>3.1249999999999997E-2</v>
      </c>
      <c r="BB12" s="33">
        <v>9.375E-2</v>
      </c>
      <c r="BC12" s="33">
        <v>0.26041666666666669</v>
      </c>
      <c r="BD12" s="33">
        <v>0.49999999999999994</v>
      </c>
      <c r="BE12" s="30"/>
      <c r="BF12" s="33">
        <v>0</v>
      </c>
      <c r="BG12" s="33">
        <v>1</v>
      </c>
      <c r="BH12" s="30"/>
      <c r="BI12" s="32">
        <v>0.64583333333333337</v>
      </c>
      <c r="BJ12" s="191"/>
      <c r="BK12" s="192">
        <v>0.72</v>
      </c>
      <c r="BL12" s="192">
        <v>0.59</v>
      </c>
      <c r="BM12" s="192">
        <v>0.39</v>
      </c>
      <c r="BN12" s="192">
        <v>0.2</v>
      </c>
      <c r="BO12" s="192">
        <v>0.39</v>
      </c>
      <c r="BP12" s="192">
        <v>0.22</v>
      </c>
      <c r="BQ12" s="192">
        <v>0.3</v>
      </c>
      <c r="BR12" s="192">
        <v>0.08</v>
      </c>
      <c r="BS12" s="191"/>
    </row>
    <row r="13" spans="1:154" s="36" customFormat="1" ht="20.25" customHeight="1" x14ac:dyDescent="0.4">
      <c r="A13" s="29" t="s">
        <v>460</v>
      </c>
      <c r="B13" s="30"/>
      <c r="C13" s="145">
        <f>VLOOKUP($A13,Sample!$B$2:$F$29,4)</f>
        <v>0.27322808444559471</v>
      </c>
      <c r="D13" s="145">
        <f>VLOOKUP($A13,Sample!$B$2:$F$29,5)</f>
        <v>5.4920962863321862E-2</v>
      </c>
      <c r="E13" s="138">
        <f>VLOOKUP($A13,Sample!$B$2:$F$29,2)</f>
        <v>7390</v>
      </c>
      <c r="F13" s="160">
        <f>E13*$K13</f>
        <v>38835.204081632648</v>
      </c>
      <c r="G13" s="30"/>
      <c r="H13" s="31">
        <f t="shared" ref="H13:I15" si="1">E13/SUM(E$12:E$15)</f>
        <v>0.27322808444559471</v>
      </c>
      <c r="I13" s="31">
        <f t="shared" si="1"/>
        <v>0.30118258004355564</v>
      </c>
      <c r="J13" s="30"/>
      <c r="K13" s="32">
        <v>5.2551020408163263</v>
      </c>
      <c r="L13" s="30"/>
      <c r="M13" s="34">
        <v>7.8367346938775508</v>
      </c>
      <c r="N13" s="30"/>
      <c r="O13" s="33">
        <v>1.020408163265306E-2</v>
      </c>
      <c r="P13" s="33">
        <v>7.1428571428571425E-2</v>
      </c>
      <c r="Q13" s="33">
        <v>0.91836734693877553</v>
      </c>
      <c r="R13" s="30"/>
      <c r="S13" s="34">
        <v>58.489795918367349</v>
      </c>
      <c r="T13" s="30"/>
      <c r="U13" s="33">
        <v>0.1326530612244898</v>
      </c>
      <c r="V13" s="33">
        <v>0.86734693877551017</v>
      </c>
      <c r="W13" s="30"/>
      <c r="X13" s="33">
        <v>0.91836734693877553</v>
      </c>
      <c r="Y13" s="33">
        <v>1.020408163265306E-2</v>
      </c>
      <c r="Z13" s="33">
        <v>4.0816326530612242E-2</v>
      </c>
      <c r="AA13" s="33">
        <v>2.0408163265306121E-2</v>
      </c>
      <c r="AB13" s="33">
        <v>0</v>
      </c>
      <c r="AC13" s="33">
        <v>1.020408163265306E-2</v>
      </c>
      <c r="AD13" s="33">
        <v>0</v>
      </c>
      <c r="AE13" s="30"/>
      <c r="AF13" s="35">
        <v>456378.94736842107</v>
      </c>
      <c r="AG13" s="30"/>
      <c r="AH13" s="33">
        <v>0.36734693877551022</v>
      </c>
      <c r="AI13" s="33">
        <v>0.63265306122448983</v>
      </c>
      <c r="AJ13" s="30"/>
      <c r="AK13" s="33">
        <v>0.16326530612244897</v>
      </c>
      <c r="AL13" s="33">
        <v>0.16326530612244897</v>
      </c>
      <c r="AM13" s="33">
        <v>4.0816326530612242E-2</v>
      </c>
      <c r="AN13" s="33">
        <v>0</v>
      </c>
      <c r="AO13" s="30"/>
      <c r="AP13" s="33">
        <v>0.91836734693877553</v>
      </c>
      <c r="AQ13" s="33">
        <v>8.1632653061224483E-2</v>
      </c>
      <c r="AR13" s="30"/>
      <c r="AS13" s="33">
        <v>0.90816326530612246</v>
      </c>
      <c r="AT13" s="33">
        <v>0</v>
      </c>
      <c r="AU13" s="33">
        <v>0</v>
      </c>
      <c r="AV13" s="33">
        <v>1.0204081632653062E-2</v>
      </c>
      <c r="AW13" s="33">
        <v>0</v>
      </c>
      <c r="AX13" s="33">
        <v>0</v>
      </c>
      <c r="AY13" s="30"/>
      <c r="AZ13" s="33">
        <v>1.0204081632653062E-2</v>
      </c>
      <c r="BA13" s="33">
        <v>0</v>
      </c>
      <c r="BB13" s="33">
        <v>5.1020408163265307E-2</v>
      </c>
      <c r="BC13" s="33">
        <v>0.19387755102040816</v>
      </c>
      <c r="BD13" s="33">
        <v>0.66326530612244894</v>
      </c>
      <c r="BE13" s="30"/>
      <c r="BF13" s="33">
        <v>0</v>
      </c>
      <c r="BG13" s="33">
        <v>1</v>
      </c>
      <c r="BH13" s="30"/>
      <c r="BI13" s="32">
        <v>0.9285714285714286</v>
      </c>
      <c r="BJ13" s="191"/>
      <c r="BK13" s="192">
        <v>0.66</v>
      </c>
      <c r="BL13" s="192">
        <v>0.46</v>
      </c>
      <c r="BM13" s="192">
        <v>0.3</v>
      </c>
      <c r="BN13" s="192">
        <v>0.11</v>
      </c>
      <c r="BO13" s="192">
        <v>0.27</v>
      </c>
      <c r="BP13" s="192">
        <v>0.13</v>
      </c>
      <c r="BQ13" s="192">
        <v>0.17</v>
      </c>
      <c r="BR13" s="192">
        <v>0.04</v>
      </c>
      <c r="BS13" s="191"/>
    </row>
    <row r="14" spans="1:154" s="36" customFormat="1" ht="20.25" customHeight="1" x14ac:dyDescent="0.4">
      <c r="A14" s="29" t="s">
        <v>461</v>
      </c>
      <c r="B14" s="30"/>
      <c r="C14" s="145">
        <f>VLOOKUP($A14,Sample!$B$2:$F$29,4)</f>
        <v>8.5776611084408622E-2</v>
      </c>
      <c r="D14" s="145">
        <f>VLOOKUP($A14,Sample!$B$2:$F$29,5)</f>
        <v>1.7241763713519178E-2</v>
      </c>
      <c r="E14" s="138">
        <f>VLOOKUP($A14,Sample!$B$2:$F$29,2)</f>
        <v>2320</v>
      </c>
      <c r="F14" s="160">
        <f>E14*$K14</f>
        <v>11450.322580645161</v>
      </c>
      <c r="G14" s="30"/>
      <c r="H14" s="31">
        <f t="shared" si="1"/>
        <v>8.5776611084408622E-2</v>
      </c>
      <c r="I14" s="31">
        <f t="shared" si="1"/>
        <v>8.8801843037069256E-2</v>
      </c>
      <c r="J14" s="30"/>
      <c r="K14" s="32">
        <v>4.935483870967742</v>
      </c>
      <c r="L14" s="30"/>
      <c r="M14" s="34">
        <v>6.32258064516129</v>
      </c>
      <c r="N14" s="30"/>
      <c r="O14" s="33">
        <v>5.3763440860215055E-2</v>
      </c>
      <c r="P14" s="33">
        <v>0.20430107526881722</v>
      </c>
      <c r="Q14" s="33">
        <v>0.74193548387096775</v>
      </c>
      <c r="R14" s="30"/>
      <c r="S14" s="34">
        <v>52.688172043010752</v>
      </c>
      <c r="T14" s="30"/>
      <c r="U14" s="33">
        <v>0.16129032258064516</v>
      </c>
      <c r="V14" s="33">
        <v>0.83870967741935487</v>
      </c>
      <c r="W14" s="30"/>
      <c r="X14" s="33">
        <v>0.80645161290322576</v>
      </c>
      <c r="Y14" s="33">
        <v>1.0752688172043012E-2</v>
      </c>
      <c r="Z14" s="33">
        <v>2.1505376344086023E-2</v>
      </c>
      <c r="AA14" s="33">
        <v>1.0752688172043012E-2</v>
      </c>
      <c r="AB14" s="33">
        <v>0.11827956989247312</v>
      </c>
      <c r="AC14" s="33">
        <v>3.2258064516129031E-2</v>
      </c>
      <c r="AD14" s="33">
        <v>0</v>
      </c>
      <c r="AE14" s="30"/>
      <c r="AF14" s="35">
        <v>308586.95652173914</v>
      </c>
      <c r="AG14" s="30"/>
      <c r="AH14" s="33">
        <v>0.36559139784946237</v>
      </c>
      <c r="AI14" s="33">
        <v>0.63440860215053763</v>
      </c>
      <c r="AJ14" s="30"/>
      <c r="AK14" s="33">
        <v>0.17204301075268819</v>
      </c>
      <c r="AL14" s="33">
        <v>0.13978494623655913</v>
      </c>
      <c r="AM14" s="33">
        <v>5.3763440860215055E-2</v>
      </c>
      <c r="AN14" s="33">
        <v>0</v>
      </c>
      <c r="AO14" s="30"/>
      <c r="AP14" s="33">
        <v>0.90322580645161288</v>
      </c>
      <c r="AQ14" s="33">
        <v>9.6774193548387094E-2</v>
      </c>
      <c r="AR14" s="30"/>
      <c r="AS14" s="33">
        <v>0.87096774193548387</v>
      </c>
      <c r="AT14" s="33">
        <v>1.075268817204301E-2</v>
      </c>
      <c r="AU14" s="33">
        <v>1.075268817204301E-2</v>
      </c>
      <c r="AV14" s="33">
        <v>1.075268817204301E-2</v>
      </c>
      <c r="AW14" s="33">
        <v>0</v>
      </c>
      <c r="AX14" s="33">
        <v>0</v>
      </c>
      <c r="AY14" s="30"/>
      <c r="AZ14" s="33">
        <v>2.150537634408602E-2</v>
      </c>
      <c r="BA14" s="33">
        <v>0</v>
      </c>
      <c r="BB14" s="33">
        <v>0</v>
      </c>
      <c r="BC14" s="33">
        <v>0.22580645161290322</v>
      </c>
      <c r="BD14" s="33">
        <v>0.65591397849462363</v>
      </c>
      <c r="BE14" s="30"/>
      <c r="BF14" s="33">
        <v>0</v>
      </c>
      <c r="BG14" s="33">
        <v>1</v>
      </c>
      <c r="BH14" s="30"/>
      <c r="BI14" s="32">
        <v>1.010752688172043</v>
      </c>
      <c r="BJ14" s="191"/>
      <c r="BK14" s="192">
        <v>0.67</v>
      </c>
      <c r="BL14" s="192">
        <v>0.56999999999999995</v>
      </c>
      <c r="BM14" s="192">
        <v>0.28000000000000003</v>
      </c>
      <c r="BN14" s="192">
        <v>0.2</v>
      </c>
      <c r="BO14" s="192">
        <v>0.15</v>
      </c>
      <c r="BP14" s="192">
        <v>0.06</v>
      </c>
      <c r="BQ14" s="192">
        <v>0.11</v>
      </c>
      <c r="BR14" s="192">
        <v>0.02</v>
      </c>
      <c r="BS14" s="191"/>
    </row>
    <row r="15" spans="1:154" s="36" customFormat="1" ht="20.25" customHeight="1" x14ac:dyDescent="0.4">
      <c r="A15" s="29" t="s">
        <v>462</v>
      </c>
      <c r="B15" s="30"/>
      <c r="C15" s="145">
        <f>VLOOKUP($A15,Sample!$B$2:$F$29,4)</f>
        <v>4.6844382001700741E-2</v>
      </c>
      <c r="D15" s="145">
        <f>VLOOKUP($A15,Sample!$B$2:$F$29,5)</f>
        <v>9.4160838900986202E-3</v>
      </c>
      <c r="E15" s="138">
        <f>VLOOKUP($A15,Sample!$B$2:$F$29,2)</f>
        <v>1267</v>
      </c>
      <c r="F15" s="160">
        <f>E15*$K15</f>
        <v>6676.6629213483147</v>
      </c>
      <c r="G15" s="30"/>
      <c r="H15" s="31">
        <f t="shared" si="1"/>
        <v>4.6844382001700741E-2</v>
      </c>
      <c r="I15" s="31">
        <f t="shared" si="1"/>
        <v>5.1780198206397322E-2</v>
      </c>
      <c r="J15" s="30"/>
      <c r="K15" s="32">
        <v>5.2696629213483144</v>
      </c>
      <c r="L15" s="30"/>
      <c r="M15" s="34">
        <v>9.5617977528089888</v>
      </c>
      <c r="N15" s="30"/>
      <c r="O15" s="33">
        <v>1.1235955056179775E-2</v>
      </c>
      <c r="P15" s="33">
        <v>0.15730337078651685</v>
      </c>
      <c r="Q15" s="33">
        <v>0.8314606741573034</v>
      </c>
      <c r="R15" s="30"/>
      <c r="S15" s="34">
        <v>56.898876404494381</v>
      </c>
      <c r="T15" s="30"/>
      <c r="U15" s="33">
        <v>0.19101123595505617</v>
      </c>
      <c r="V15" s="33">
        <v>0.8089887640449438</v>
      </c>
      <c r="W15" s="30"/>
      <c r="X15" s="33">
        <v>0.9101123595505618</v>
      </c>
      <c r="Y15" s="33">
        <v>3.3707865168539325E-2</v>
      </c>
      <c r="Z15" s="33">
        <v>3.3707865168539325E-2</v>
      </c>
      <c r="AA15" s="33">
        <v>0</v>
      </c>
      <c r="AB15" s="33">
        <v>0</v>
      </c>
      <c r="AC15" s="33">
        <v>0</v>
      </c>
      <c r="AD15" s="33">
        <v>2.247191011235955E-2</v>
      </c>
      <c r="AE15" s="30"/>
      <c r="AF15" s="35">
        <v>292033.70786516852</v>
      </c>
      <c r="AG15" s="30"/>
      <c r="AH15" s="33">
        <v>0.1797752808988764</v>
      </c>
      <c r="AI15" s="33">
        <v>0.8202247191011236</v>
      </c>
      <c r="AJ15" s="30"/>
      <c r="AK15" s="33">
        <v>0.14606741573033707</v>
      </c>
      <c r="AL15" s="33">
        <v>0</v>
      </c>
      <c r="AM15" s="33">
        <v>2.247191011235955E-2</v>
      </c>
      <c r="AN15" s="33">
        <v>1.1235955056179775E-2</v>
      </c>
      <c r="AO15" s="30"/>
      <c r="AP15" s="33">
        <v>0.7752808988764045</v>
      </c>
      <c r="AQ15" s="33">
        <v>0.2247191011235955</v>
      </c>
      <c r="AR15" s="30"/>
      <c r="AS15" s="33">
        <v>0.7528089887640449</v>
      </c>
      <c r="AT15" s="33">
        <v>1.1235955056179775E-2</v>
      </c>
      <c r="AU15" s="33">
        <v>0</v>
      </c>
      <c r="AV15" s="33">
        <v>1.1235955056179775E-2</v>
      </c>
      <c r="AW15" s="33">
        <v>0</v>
      </c>
      <c r="AX15" s="33">
        <v>0</v>
      </c>
      <c r="AY15" s="30"/>
      <c r="AZ15" s="33">
        <v>2.247191011235955E-2</v>
      </c>
      <c r="BA15" s="33">
        <v>3.3707865168539325E-2</v>
      </c>
      <c r="BB15" s="33">
        <v>4.49438202247191E-2</v>
      </c>
      <c r="BC15" s="33">
        <v>0.2808988764044944</v>
      </c>
      <c r="BD15" s="33">
        <v>0.39325842696629215</v>
      </c>
      <c r="BE15" s="30"/>
      <c r="BF15" s="33">
        <v>2.247191011235955E-2</v>
      </c>
      <c r="BG15" s="33">
        <v>0.97752808988764039</v>
      </c>
      <c r="BH15" s="30"/>
      <c r="BI15" s="32">
        <v>0.89655172413793105</v>
      </c>
      <c r="BJ15" s="191"/>
      <c r="BK15" s="192">
        <v>0.72</v>
      </c>
      <c r="BL15" s="192">
        <v>0.45</v>
      </c>
      <c r="BM15" s="192">
        <v>0.28999999999999998</v>
      </c>
      <c r="BN15" s="192">
        <v>0.22</v>
      </c>
      <c r="BO15" s="192">
        <v>0.15</v>
      </c>
      <c r="BP15" s="192">
        <v>0.1</v>
      </c>
      <c r="BQ15" s="192">
        <v>0.15</v>
      </c>
      <c r="BR15" s="192">
        <v>0</v>
      </c>
      <c r="BS15" s="191"/>
    </row>
    <row r="16" spans="1:154" s="42" customFormat="1" ht="7.5" customHeight="1" x14ac:dyDescent="0.4">
      <c r="A16" s="37"/>
      <c r="B16" s="38"/>
      <c r="C16" s="159"/>
      <c r="D16" s="159"/>
      <c r="E16" s="139"/>
      <c r="F16" s="161"/>
      <c r="G16" s="38"/>
      <c r="H16" s="39"/>
      <c r="I16" s="39"/>
      <c r="J16" s="38"/>
      <c r="K16" s="40"/>
      <c r="L16" s="38"/>
      <c r="M16" s="41"/>
      <c r="N16" s="38"/>
      <c r="O16" s="30"/>
      <c r="P16" s="30"/>
      <c r="Q16" s="30"/>
      <c r="R16" s="38"/>
      <c r="S16" s="41"/>
      <c r="T16" s="38"/>
      <c r="U16" s="30"/>
      <c r="V16" s="30"/>
      <c r="W16" s="38"/>
      <c r="X16" s="30"/>
      <c r="Y16" s="30"/>
      <c r="Z16" s="30"/>
      <c r="AA16" s="30"/>
      <c r="AB16" s="30"/>
      <c r="AC16" s="30"/>
      <c r="AD16" s="30"/>
      <c r="AE16" s="38"/>
      <c r="AF16" s="43"/>
      <c r="AG16" s="38"/>
      <c r="AH16" s="30"/>
      <c r="AI16" s="30"/>
      <c r="AJ16" s="38"/>
      <c r="AK16" s="30"/>
      <c r="AL16" s="30"/>
      <c r="AM16" s="30"/>
      <c r="AN16" s="30"/>
      <c r="AO16" s="38"/>
      <c r="AP16" s="30"/>
      <c r="AQ16" s="30"/>
      <c r="AR16" s="38"/>
      <c r="AS16" s="30"/>
      <c r="AT16" s="30"/>
      <c r="AU16" s="30"/>
      <c r="AV16" s="30"/>
      <c r="AW16" s="30"/>
      <c r="AX16" s="30"/>
      <c r="AY16" s="38"/>
      <c r="AZ16" s="30"/>
      <c r="BA16" s="30"/>
      <c r="BB16" s="30"/>
      <c r="BC16" s="30"/>
      <c r="BD16" s="30"/>
      <c r="BE16" s="38"/>
      <c r="BF16" s="30"/>
      <c r="BG16" s="30"/>
      <c r="BH16" s="38"/>
      <c r="BI16" s="40"/>
      <c r="BJ16" s="193"/>
      <c r="BK16" s="191"/>
      <c r="BL16" s="191"/>
      <c r="BM16" s="191"/>
      <c r="BN16" s="191"/>
      <c r="BO16" s="191"/>
      <c r="BP16" s="191"/>
      <c r="BQ16" s="191"/>
      <c r="BR16" s="191"/>
      <c r="BS16" s="193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</row>
    <row r="17" spans="1:154" s="36" customFormat="1" ht="20.25" customHeight="1" x14ac:dyDescent="0.4">
      <c r="A17" s="29" t="s">
        <v>463</v>
      </c>
      <c r="B17" s="30"/>
      <c r="C17" s="145">
        <f>VLOOKUP($A17,Sample!$B$2:$F$29,4)</f>
        <v>6.8731550425166323E-3</v>
      </c>
      <c r="D17" s="145">
        <f>VLOOKUP($A17,Sample!$B$2:$F$29,5)</f>
        <v>1.1593599738400826E-3</v>
      </c>
      <c r="E17" s="138">
        <f>VLOOKUP($A17,Sample!$B$2:$F$29,2)</f>
        <v>156</v>
      </c>
      <c r="F17" s="160">
        <f t="shared" ref="F17:F24" si="2">E17*$K17</f>
        <v>782.68965517241384</v>
      </c>
      <c r="G17" s="30"/>
      <c r="H17" s="31">
        <f>E17/SUM(E$17:E$27)</f>
        <v>6.8731550425166323E-3</v>
      </c>
      <c r="I17" s="31">
        <f>F17/SUM(F$17:F$27)</f>
        <v>5.6053960743793962E-3</v>
      </c>
      <c r="J17" s="30"/>
      <c r="K17" s="32">
        <v>5.0172413793103452</v>
      </c>
      <c r="L17" s="30"/>
      <c r="M17" s="34">
        <v>6.9827586206896548</v>
      </c>
      <c r="N17" s="30"/>
      <c r="O17" s="33">
        <v>0.32758620689655171</v>
      </c>
      <c r="P17" s="33">
        <v>5.1724137931034482E-2</v>
      </c>
      <c r="Q17" s="33">
        <v>0.62068965517241381</v>
      </c>
      <c r="R17" s="30"/>
      <c r="S17" s="34">
        <v>45.068965517241381</v>
      </c>
      <c r="T17" s="30"/>
      <c r="U17" s="33">
        <v>0.44827586206896552</v>
      </c>
      <c r="V17" s="33">
        <v>0.55172413793103448</v>
      </c>
      <c r="W17" s="30"/>
      <c r="X17" s="33">
        <v>0.94827586206896552</v>
      </c>
      <c r="Y17" s="33">
        <v>0</v>
      </c>
      <c r="Z17" s="33">
        <v>5.1724137931034482E-2</v>
      </c>
      <c r="AA17" s="33">
        <v>0</v>
      </c>
      <c r="AB17" s="33">
        <v>0</v>
      </c>
      <c r="AC17" s="33">
        <v>0</v>
      </c>
      <c r="AD17" s="33">
        <v>0</v>
      </c>
      <c r="AE17" s="30"/>
      <c r="AF17" s="35">
        <v>184568.96551724139</v>
      </c>
      <c r="AG17" s="30"/>
      <c r="AH17" s="33">
        <v>0.34482758620689657</v>
      </c>
      <c r="AI17" s="33">
        <v>0.65517241379310343</v>
      </c>
      <c r="AJ17" s="30"/>
      <c r="AK17" s="33">
        <v>0.32758620689655171</v>
      </c>
      <c r="AL17" s="33">
        <v>0</v>
      </c>
      <c r="AM17" s="33">
        <v>1.7241379310344831E-2</v>
      </c>
      <c r="AN17" s="33">
        <v>0</v>
      </c>
      <c r="AO17" s="30"/>
      <c r="AP17" s="33">
        <v>0.84482758620689657</v>
      </c>
      <c r="AQ17" s="33">
        <v>0.15517241379310345</v>
      </c>
      <c r="AR17" s="30"/>
      <c r="AS17" s="33">
        <v>0.77586206896551724</v>
      </c>
      <c r="AT17" s="33">
        <v>0</v>
      </c>
      <c r="AU17" s="33">
        <v>1.7241379310344827E-2</v>
      </c>
      <c r="AV17" s="33">
        <v>5.1724137931034482E-2</v>
      </c>
      <c r="AW17" s="33">
        <v>0</v>
      </c>
      <c r="AX17" s="33">
        <v>0</v>
      </c>
      <c r="AY17" s="30"/>
      <c r="AZ17" s="33">
        <v>0</v>
      </c>
      <c r="BA17" s="33">
        <v>0.41379310344827586</v>
      </c>
      <c r="BB17" s="33">
        <v>0.17241379310344829</v>
      </c>
      <c r="BC17" s="33">
        <v>0.20689655172413793</v>
      </c>
      <c r="BD17" s="33">
        <v>5.1724137931034482E-2</v>
      </c>
      <c r="BE17" s="30"/>
      <c r="BF17" s="33">
        <v>5.1724137931034482E-2</v>
      </c>
      <c r="BG17" s="33">
        <v>0.94827586206896552</v>
      </c>
      <c r="BH17" s="30"/>
      <c r="BI17" s="32">
        <v>1.9818181818181819</v>
      </c>
      <c r="BJ17" s="191"/>
      <c r="BK17" s="192">
        <v>0.55000000000000004</v>
      </c>
      <c r="BL17" s="192">
        <v>0.52</v>
      </c>
      <c r="BM17" s="192">
        <v>0.31</v>
      </c>
      <c r="BN17" s="192">
        <v>0.38</v>
      </c>
      <c r="BO17" s="192">
        <v>0.12</v>
      </c>
      <c r="BP17" s="192">
        <v>0.05</v>
      </c>
      <c r="BQ17" s="192">
        <v>0.21</v>
      </c>
      <c r="BR17" s="192">
        <v>0.12</v>
      </c>
      <c r="BS17" s="191"/>
    </row>
    <row r="18" spans="1:154" s="36" customFormat="1" ht="20.25" customHeight="1" x14ac:dyDescent="0.4">
      <c r="A18" s="29" t="s">
        <v>464</v>
      </c>
      <c r="B18" s="30"/>
      <c r="C18" s="145">
        <f>VLOOKUP($A18,Sample!$B$2:$F$29,4)</f>
        <v>2.2029343084989206E-3</v>
      </c>
      <c r="D18" s="145">
        <f>VLOOKUP($A18,Sample!$B$2:$F$29,5)</f>
        <v>3.715897352051547E-4</v>
      </c>
      <c r="E18" s="138">
        <f>VLOOKUP($A18,Sample!$B$2:$F$29,2)</f>
        <v>50</v>
      </c>
      <c r="F18" s="160">
        <f t="shared" si="2"/>
        <v>252.94117647058823</v>
      </c>
      <c r="G18" s="30"/>
      <c r="H18" s="31">
        <f t="shared" ref="H18:I27" si="3">E18/SUM(E$17:E$27)</f>
        <v>2.2029343084989206E-3</v>
      </c>
      <c r="I18" s="31">
        <f t="shared" si="3"/>
        <v>1.8114912702210369E-3</v>
      </c>
      <c r="J18" s="30"/>
      <c r="K18" s="32">
        <v>5.0588235294117645</v>
      </c>
      <c r="L18" s="30"/>
      <c r="M18" s="34">
        <v>12.352941176470589</v>
      </c>
      <c r="N18" s="30"/>
      <c r="O18" s="33">
        <v>0.29411764705882354</v>
      </c>
      <c r="P18" s="33">
        <v>5.8823529411764705E-2</v>
      </c>
      <c r="Q18" s="33">
        <v>0.6470588235294118</v>
      </c>
      <c r="R18" s="30"/>
      <c r="S18" s="34">
        <v>45.764705882352942</v>
      </c>
      <c r="T18" s="30"/>
      <c r="U18" s="33">
        <v>0.41176470588235292</v>
      </c>
      <c r="V18" s="33">
        <v>0.58823529411764708</v>
      </c>
      <c r="W18" s="30"/>
      <c r="X18" s="33">
        <v>1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0"/>
      <c r="AF18" s="35">
        <v>262941.17647058825</v>
      </c>
      <c r="AG18" s="30"/>
      <c r="AH18" s="33">
        <v>0.3235294117647059</v>
      </c>
      <c r="AI18" s="33">
        <v>0.67647058823529416</v>
      </c>
      <c r="AJ18" s="30"/>
      <c r="AK18" s="33">
        <v>0.3235294117647059</v>
      </c>
      <c r="AL18" s="33">
        <v>0</v>
      </c>
      <c r="AM18" s="33">
        <v>0</v>
      </c>
      <c r="AN18" s="33">
        <v>0</v>
      </c>
      <c r="AO18" s="30"/>
      <c r="AP18" s="33">
        <v>0.82352941176470584</v>
      </c>
      <c r="AQ18" s="33">
        <v>0.17647058823529413</v>
      </c>
      <c r="AR18" s="30"/>
      <c r="AS18" s="33">
        <v>0.76470588235294112</v>
      </c>
      <c r="AT18" s="33">
        <v>5.8823529411764698E-2</v>
      </c>
      <c r="AU18" s="33">
        <v>0</v>
      </c>
      <c r="AV18" s="33">
        <v>0</v>
      </c>
      <c r="AW18" s="33">
        <v>0</v>
      </c>
      <c r="AX18" s="33">
        <v>0</v>
      </c>
      <c r="AY18" s="30"/>
      <c r="AZ18" s="33">
        <v>0</v>
      </c>
      <c r="BA18" s="33">
        <v>0.32352941176470584</v>
      </c>
      <c r="BB18" s="33">
        <v>0.1176470588235294</v>
      </c>
      <c r="BC18" s="33">
        <v>0.26470588235294118</v>
      </c>
      <c r="BD18" s="33">
        <v>0.1176470588235294</v>
      </c>
      <c r="BE18" s="30"/>
      <c r="BF18" s="33">
        <v>0</v>
      </c>
      <c r="BG18" s="33">
        <v>1</v>
      </c>
      <c r="BH18" s="30"/>
      <c r="BI18" s="32">
        <v>1.3529411764705883</v>
      </c>
      <c r="BJ18" s="191"/>
      <c r="BK18" s="192">
        <v>0.71</v>
      </c>
      <c r="BL18" s="192">
        <v>0.47</v>
      </c>
      <c r="BM18" s="192">
        <v>0.38</v>
      </c>
      <c r="BN18" s="192">
        <v>0.38</v>
      </c>
      <c r="BO18" s="192">
        <v>0.21</v>
      </c>
      <c r="BP18" s="192">
        <v>0.21</v>
      </c>
      <c r="BQ18" s="192">
        <v>0.21</v>
      </c>
      <c r="BR18" s="192">
        <v>0.24</v>
      </c>
      <c r="BS18" s="191"/>
    </row>
    <row r="19" spans="1:154" s="36" customFormat="1" ht="20.25" customHeight="1" x14ac:dyDescent="0.4">
      <c r="A19" s="29" t="s">
        <v>465</v>
      </c>
      <c r="B19" s="30"/>
      <c r="C19" s="145">
        <f>VLOOKUP($A19,Sample!$B$2:$F$29,4)</f>
        <v>5.5513944574172795E-2</v>
      </c>
      <c r="D19" s="145">
        <f>VLOOKUP($A19,Sample!$B$2:$F$29,5)</f>
        <v>9.3640613271698987E-3</v>
      </c>
      <c r="E19" s="138">
        <f>VLOOKUP($A19,Sample!$B$2:$F$29,2)</f>
        <v>1260</v>
      </c>
      <c r="F19" s="160">
        <f t="shared" si="2"/>
        <v>6972</v>
      </c>
      <c r="G19" s="30"/>
      <c r="H19" s="31">
        <f t="shared" si="3"/>
        <v>5.5513944574172795E-2</v>
      </c>
      <c r="I19" s="31">
        <f t="shared" si="3"/>
        <v>4.9931439839925158E-2</v>
      </c>
      <c r="J19" s="30"/>
      <c r="K19" s="32">
        <v>5.5333333333333332</v>
      </c>
      <c r="L19" s="30"/>
      <c r="M19" s="34">
        <v>12.233333333333333</v>
      </c>
      <c r="N19" s="30"/>
      <c r="O19" s="33">
        <v>0.4</v>
      </c>
      <c r="P19" s="33">
        <v>1.1111111111111112E-2</v>
      </c>
      <c r="Q19" s="33">
        <v>0.58888888888888891</v>
      </c>
      <c r="R19" s="30"/>
      <c r="S19" s="34">
        <v>44.838888888888889</v>
      </c>
      <c r="T19" s="30"/>
      <c r="U19" s="33">
        <v>0.53333333333333333</v>
      </c>
      <c r="V19" s="33">
        <v>0.46666666666666667</v>
      </c>
      <c r="W19" s="30"/>
      <c r="X19" s="33">
        <v>0.87777777777777777</v>
      </c>
      <c r="Y19" s="33">
        <v>0</v>
      </c>
      <c r="Z19" s="33">
        <v>1.1111111111111112E-2</v>
      </c>
      <c r="AA19" s="33">
        <v>0</v>
      </c>
      <c r="AB19" s="33">
        <v>2.2222222222222223E-2</v>
      </c>
      <c r="AC19" s="33">
        <v>0</v>
      </c>
      <c r="AD19" s="33">
        <v>8.8888888888888892E-2</v>
      </c>
      <c r="AE19" s="30"/>
      <c r="AF19" s="35">
        <v>402386.36363636365</v>
      </c>
      <c r="AG19" s="30"/>
      <c r="AH19" s="33">
        <v>0.34444444444444444</v>
      </c>
      <c r="AI19" s="33">
        <v>0.65555555555555556</v>
      </c>
      <c r="AJ19" s="30"/>
      <c r="AK19" s="33">
        <v>0.31111111111111112</v>
      </c>
      <c r="AL19" s="33">
        <v>1.1111111111111112E-2</v>
      </c>
      <c r="AM19" s="33">
        <v>2.2222222222222223E-2</v>
      </c>
      <c r="AN19" s="33">
        <v>0</v>
      </c>
      <c r="AO19" s="30"/>
      <c r="AP19" s="33">
        <v>0.91111111111111109</v>
      </c>
      <c r="AQ19" s="33">
        <v>8.8888888888888892E-2</v>
      </c>
      <c r="AR19" s="30"/>
      <c r="AS19" s="33">
        <v>0.85555555555555551</v>
      </c>
      <c r="AT19" s="33">
        <v>0</v>
      </c>
      <c r="AU19" s="33">
        <v>0</v>
      </c>
      <c r="AV19" s="33">
        <v>3.3333333333333333E-2</v>
      </c>
      <c r="AW19" s="33">
        <v>2.2222222222222223E-2</v>
      </c>
      <c r="AX19" s="33">
        <v>0</v>
      </c>
      <c r="AY19" s="30"/>
      <c r="AZ19" s="33">
        <v>5.5555555555555552E-2</v>
      </c>
      <c r="BA19" s="33">
        <v>0.32222222222222219</v>
      </c>
      <c r="BB19" s="33">
        <v>4.4444444444444446E-2</v>
      </c>
      <c r="BC19" s="33">
        <v>5.5555555555555552E-2</v>
      </c>
      <c r="BD19" s="33">
        <v>0.43333333333333329</v>
      </c>
      <c r="BE19" s="30"/>
      <c r="BF19" s="33">
        <v>3.3333333333333333E-2</v>
      </c>
      <c r="BG19" s="33">
        <v>0.96666666666666667</v>
      </c>
      <c r="BH19" s="30"/>
      <c r="BI19" s="32">
        <v>1.4482758620689655</v>
      </c>
      <c r="BJ19" s="191"/>
      <c r="BK19" s="192">
        <v>0.69</v>
      </c>
      <c r="BL19" s="192">
        <v>0.74</v>
      </c>
      <c r="BM19" s="192">
        <v>0.51</v>
      </c>
      <c r="BN19" s="192">
        <v>0.49</v>
      </c>
      <c r="BO19" s="192">
        <v>0.18</v>
      </c>
      <c r="BP19" s="192">
        <v>0.17</v>
      </c>
      <c r="BQ19" s="192">
        <v>0.18</v>
      </c>
      <c r="BR19" s="192">
        <v>7.0000000000000007E-2</v>
      </c>
      <c r="BS19" s="191"/>
    </row>
    <row r="20" spans="1:154" s="36" customFormat="1" ht="20.25" customHeight="1" x14ac:dyDescent="0.4">
      <c r="A20" s="29" t="s">
        <v>466</v>
      </c>
      <c r="B20" s="30"/>
      <c r="C20" s="145">
        <f>VLOOKUP($A20,Sample!$B$2:$F$29,4)</f>
        <v>7.8865048244261354E-2</v>
      </c>
      <c r="D20" s="145">
        <f>VLOOKUP($A20,Sample!$B$2:$F$29,5)</f>
        <v>1.3302912520344538E-2</v>
      </c>
      <c r="E20" s="138">
        <f>VLOOKUP($A20,Sample!$B$2:$F$29,2)</f>
        <v>1790</v>
      </c>
      <c r="F20" s="160">
        <f t="shared" si="2"/>
        <v>14221.648351648351</v>
      </c>
      <c r="G20" s="30"/>
      <c r="H20" s="31">
        <f t="shared" si="3"/>
        <v>7.8865048244261354E-2</v>
      </c>
      <c r="I20" s="31">
        <f t="shared" si="3"/>
        <v>0.10185131656553363</v>
      </c>
      <c r="J20" s="30"/>
      <c r="K20" s="32">
        <v>7.9450549450549453</v>
      </c>
      <c r="L20" s="30"/>
      <c r="M20" s="34">
        <v>6.9010989010989015</v>
      </c>
      <c r="N20" s="30"/>
      <c r="O20" s="33">
        <v>2.197802197802198E-2</v>
      </c>
      <c r="P20" s="33">
        <v>2.197802197802198E-2</v>
      </c>
      <c r="Q20" s="33">
        <v>0.95604395604395609</v>
      </c>
      <c r="R20" s="30"/>
      <c r="S20" s="34">
        <v>53.587912087912088</v>
      </c>
      <c r="T20" s="30"/>
      <c r="U20" s="33">
        <v>0.26373626373626374</v>
      </c>
      <c r="V20" s="33">
        <v>0.73626373626373631</v>
      </c>
      <c r="W20" s="30"/>
      <c r="X20" s="33">
        <v>0.70329670329670335</v>
      </c>
      <c r="Y20" s="33">
        <v>0.2967032967032967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0"/>
      <c r="AF20" s="35">
        <v>269010.98901098903</v>
      </c>
      <c r="AG20" s="30"/>
      <c r="AH20" s="33">
        <v>6.5934065934065936E-2</v>
      </c>
      <c r="AI20" s="33">
        <v>0.93406593406593408</v>
      </c>
      <c r="AJ20" s="30"/>
      <c r="AK20" s="33">
        <v>0</v>
      </c>
      <c r="AL20" s="33">
        <v>0</v>
      </c>
      <c r="AM20" s="33">
        <v>1.0989010989010988E-2</v>
      </c>
      <c r="AN20" s="33">
        <v>5.4945054945054951E-2</v>
      </c>
      <c r="AO20" s="30"/>
      <c r="AP20" s="33">
        <v>0.5714285714285714</v>
      </c>
      <c r="AQ20" s="33">
        <v>0.42857142857142855</v>
      </c>
      <c r="AR20" s="30"/>
      <c r="AS20" s="33">
        <v>0.53846153846153844</v>
      </c>
      <c r="AT20" s="33">
        <v>1.098901098901099E-2</v>
      </c>
      <c r="AU20" s="33">
        <v>0</v>
      </c>
      <c r="AV20" s="33">
        <v>0</v>
      </c>
      <c r="AW20" s="33">
        <v>2.197802197802198E-2</v>
      </c>
      <c r="AX20" s="33">
        <v>0</v>
      </c>
      <c r="AY20" s="30"/>
      <c r="AZ20" s="33">
        <v>0</v>
      </c>
      <c r="BA20" s="33">
        <v>0</v>
      </c>
      <c r="BB20" s="33">
        <v>6.5934065934065936E-2</v>
      </c>
      <c r="BC20" s="33">
        <v>0.50549450549450547</v>
      </c>
      <c r="BD20" s="33">
        <v>0</v>
      </c>
      <c r="BE20" s="30"/>
      <c r="BF20" s="33">
        <v>2.197802197802198E-2</v>
      </c>
      <c r="BG20" s="33">
        <v>0.97802197802197799</v>
      </c>
      <c r="BH20" s="30"/>
      <c r="BI20" s="32">
        <v>2.7528089887640448</v>
      </c>
      <c r="BJ20" s="191"/>
      <c r="BK20" s="192">
        <v>0.65</v>
      </c>
      <c r="BL20" s="192">
        <v>0.32</v>
      </c>
      <c r="BM20" s="192">
        <v>0.28999999999999998</v>
      </c>
      <c r="BN20" s="192">
        <v>0.23</v>
      </c>
      <c r="BO20" s="192">
        <v>0.12</v>
      </c>
      <c r="BP20" s="192">
        <v>0.1</v>
      </c>
      <c r="BQ20" s="192">
        <v>0.04</v>
      </c>
      <c r="BR20" s="192">
        <v>0.03</v>
      </c>
      <c r="BS20" s="191"/>
    </row>
    <row r="21" spans="1:154" s="36" customFormat="1" ht="20.25" customHeight="1" x14ac:dyDescent="0.4">
      <c r="A21" s="29" t="s">
        <v>470</v>
      </c>
      <c r="B21" s="30"/>
      <c r="C21" s="145">
        <f>VLOOKUP($A21,Sample!$B$2:$F$29,4)</f>
        <v>0.42142133321584352</v>
      </c>
      <c r="D21" s="145">
        <f>VLOOKUP($A21,Sample!$B$2:$F$29,5)</f>
        <v>7.1085116344746097E-2</v>
      </c>
      <c r="E21" s="138">
        <f>VLOOKUP($A21,Sample!$B$2:$F$29,2)</f>
        <v>9565</v>
      </c>
      <c r="F21" s="160">
        <f t="shared" si="2"/>
        <v>55435.860215053763</v>
      </c>
      <c r="G21" s="30"/>
      <c r="H21" s="31">
        <f t="shared" si="3"/>
        <v>0.42142133321584352</v>
      </c>
      <c r="I21" s="31">
        <f t="shared" si="3"/>
        <v>0.39701553633139092</v>
      </c>
      <c r="J21" s="30"/>
      <c r="K21" s="32">
        <v>5.795698924731183</v>
      </c>
      <c r="L21" s="30"/>
      <c r="M21" s="34">
        <v>8.913978494623656</v>
      </c>
      <c r="N21" s="30"/>
      <c r="O21" s="33">
        <v>0.12903225806451613</v>
      </c>
      <c r="P21" s="33">
        <v>0.16129032258064516</v>
      </c>
      <c r="Q21" s="33">
        <v>0.70967741935483875</v>
      </c>
      <c r="R21" s="30"/>
      <c r="S21" s="34">
        <v>50.801075268817208</v>
      </c>
      <c r="T21" s="30"/>
      <c r="U21" s="33">
        <v>0.17204301075268819</v>
      </c>
      <c r="V21" s="33">
        <v>0.82795698924731187</v>
      </c>
      <c r="W21" s="30"/>
      <c r="X21" s="33">
        <v>0.79569892473118276</v>
      </c>
      <c r="Y21" s="33">
        <v>1.0752688172043012E-2</v>
      </c>
      <c r="Z21" s="33">
        <v>0.15053763440860216</v>
      </c>
      <c r="AA21" s="33">
        <v>1.0752688172043012E-2</v>
      </c>
      <c r="AB21" s="33">
        <v>0</v>
      </c>
      <c r="AC21" s="33">
        <v>0</v>
      </c>
      <c r="AD21" s="33">
        <v>3.2258064516129031E-2</v>
      </c>
      <c r="AE21" s="30"/>
      <c r="AF21" s="35">
        <v>403351.64835164836</v>
      </c>
      <c r="AG21" s="30"/>
      <c r="AH21" s="33">
        <v>8.6021505376344093E-2</v>
      </c>
      <c r="AI21" s="33">
        <v>0.91397849462365588</v>
      </c>
      <c r="AJ21" s="30"/>
      <c r="AK21" s="33">
        <v>2.1505376344086023E-2</v>
      </c>
      <c r="AL21" s="33">
        <v>0</v>
      </c>
      <c r="AM21" s="33">
        <v>3.2258064516129031E-2</v>
      </c>
      <c r="AN21" s="33">
        <v>3.2258064516129031E-2</v>
      </c>
      <c r="AO21" s="30"/>
      <c r="AP21" s="33">
        <v>0.63440860215053763</v>
      </c>
      <c r="AQ21" s="33">
        <v>0.36559139784946237</v>
      </c>
      <c r="AR21" s="30"/>
      <c r="AS21" s="33">
        <v>0.5376344086021505</v>
      </c>
      <c r="AT21" s="33">
        <v>8.6021505376344079E-2</v>
      </c>
      <c r="AU21" s="33">
        <v>0</v>
      </c>
      <c r="AV21" s="33">
        <v>0</v>
      </c>
      <c r="AW21" s="33">
        <v>1.075268817204301E-2</v>
      </c>
      <c r="AX21" s="33">
        <v>0</v>
      </c>
      <c r="AY21" s="30"/>
      <c r="AZ21" s="33">
        <v>3.2258064516129031E-2</v>
      </c>
      <c r="BA21" s="33">
        <v>6.4516129032258063E-2</v>
      </c>
      <c r="BB21" s="33">
        <v>3.2258064516129031E-2</v>
      </c>
      <c r="BC21" s="33">
        <v>0.24731182795698925</v>
      </c>
      <c r="BD21" s="33">
        <v>0.25806451612903225</v>
      </c>
      <c r="BE21" s="30"/>
      <c r="BF21" s="33">
        <v>6.4516129032258063E-2</v>
      </c>
      <c r="BG21" s="33">
        <v>0.93548387096774188</v>
      </c>
      <c r="BH21" s="30"/>
      <c r="BI21" s="32">
        <v>1.6206896551724137</v>
      </c>
      <c r="BJ21" s="191"/>
      <c r="BK21" s="192">
        <v>0.76</v>
      </c>
      <c r="BL21" s="192">
        <v>0.39</v>
      </c>
      <c r="BM21" s="192">
        <v>0.24</v>
      </c>
      <c r="BN21" s="192">
        <v>0.18</v>
      </c>
      <c r="BO21" s="192">
        <v>0.13</v>
      </c>
      <c r="BP21" s="192">
        <v>0.13</v>
      </c>
      <c r="BQ21" s="192">
        <v>0.2</v>
      </c>
      <c r="BR21" s="192">
        <v>0.12</v>
      </c>
      <c r="BS21" s="191"/>
    </row>
    <row r="22" spans="1:154" s="36" customFormat="1" ht="20.25" customHeight="1" x14ac:dyDescent="0.4">
      <c r="A22" s="29" t="s">
        <v>614</v>
      </c>
      <c r="B22" s="30"/>
      <c r="C22" s="145">
        <f>VLOOKUP($A22,Sample!$B$2:$F$29,4)</f>
        <v>3.828699828171124E-2</v>
      </c>
      <c r="D22" s="145">
        <f>VLOOKUP($A22,Sample!$B$2:$F$29,5)</f>
        <v>6.4582295978655889E-3</v>
      </c>
      <c r="E22" s="138">
        <f>VLOOKUP($A22,Sample!$B$2:$F$29,2)</f>
        <v>869</v>
      </c>
      <c r="F22" s="160">
        <f t="shared" si="2"/>
        <v>5483.6896551724139</v>
      </c>
      <c r="G22" s="30"/>
      <c r="H22" s="31">
        <f t="shared" si="3"/>
        <v>3.828699828171124E-2</v>
      </c>
      <c r="I22" s="31">
        <f t="shared" si="3"/>
        <v>3.9272593246996744E-2</v>
      </c>
      <c r="J22" s="30"/>
      <c r="K22" s="32">
        <v>6.3103448275862073</v>
      </c>
      <c r="L22" s="30"/>
      <c r="M22" s="34">
        <v>12.931034482758621</v>
      </c>
      <c r="N22" s="30"/>
      <c r="O22" s="33">
        <v>0.17241379310344829</v>
      </c>
      <c r="P22" s="33">
        <v>0.26436781609195403</v>
      </c>
      <c r="Q22" s="33">
        <v>0.56321839080459768</v>
      </c>
      <c r="R22" s="30"/>
      <c r="S22" s="34">
        <v>43.810344827586206</v>
      </c>
      <c r="T22" s="30"/>
      <c r="U22" s="33">
        <v>0.45977011494252873</v>
      </c>
      <c r="V22" s="33">
        <v>0.54022988505747127</v>
      </c>
      <c r="W22" s="30"/>
      <c r="X22" s="33">
        <v>0.77011494252873558</v>
      </c>
      <c r="Y22" s="33">
        <v>0</v>
      </c>
      <c r="Z22" s="33">
        <v>0.14942528735632185</v>
      </c>
      <c r="AA22" s="33">
        <v>5.7471264367816091E-2</v>
      </c>
      <c r="AB22" s="33">
        <v>1.1494252873563218E-2</v>
      </c>
      <c r="AC22" s="33">
        <v>0</v>
      </c>
      <c r="AD22" s="33">
        <v>1.1494252873563218E-2</v>
      </c>
      <c r="AE22" s="30"/>
      <c r="AF22" s="35">
        <v>228011.49425287356</v>
      </c>
      <c r="AG22" s="30"/>
      <c r="AH22" s="33">
        <v>2.2988505747126436E-2</v>
      </c>
      <c r="AI22" s="33">
        <v>0.97701149425287359</v>
      </c>
      <c r="AJ22" s="30"/>
      <c r="AK22" s="33">
        <v>0</v>
      </c>
      <c r="AL22" s="33">
        <v>0</v>
      </c>
      <c r="AM22" s="33">
        <v>0</v>
      </c>
      <c r="AN22" s="33">
        <v>2.2988505747126436E-2</v>
      </c>
      <c r="AO22" s="30"/>
      <c r="AP22" s="33">
        <v>0.51724137931034486</v>
      </c>
      <c r="AQ22" s="33">
        <v>0.48275862068965519</v>
      </c>
      <c r="AR22" s="30"/>
      <c r="AS22" s="33">
        <v>0.51724137931034486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0"/>
      <c r="AZ22" s="33">
        <v>2.298850574712644E-2</v>
      </c>
      <c r="BA22" s="33">
        <v>0</v>
      </c>
      <c r="BB22" s="33">
        <v>0</v>
      </c>
      <c r="BC22" s="33">
        <v>0.27586206896551724</v>
      </c>
      <c r="BD22" s="33">
        <v>0.21839080459770116</v>
      </c>
      <c r="BE22" s="30"/>
      <c r="BF22" s="33">
        <v>2.2988505747126436E-2</v>
      </c>
      <c r="BG22" s="33">
        <v>0.97701149425287359</v>
      </c>
      <c r="BH22" s="30"/>
      <c r="BI22" s="32">
        <v>2.4941176470588236</v>
      </c>
      <c r="BJ22" s="191"/>
      <c r="BK22" s="192">
        <v>0.72</v>
      </c>
      <c r="BL22" s="192">
        <v>0.44</v>
      </c>
      <c r="BM22" s="192">
        <v>0.28000000000000003</v>
      </c>
      <c r="BN22" s="192">
        <v>0.16</v>
      </c>
      <c r="BO22" s="192">
        <v>0.23</v>
      </c>
      <c r="BP22" s="192">
        <v>0.11</v>
      </c>
      <c r="BQ22" s="192">
        <v>0.13</v>
      </c>
      <c r="BR22" s="192">
        <v>0.01</v>
      </c>
      <c r="BS22" s="191"/>
    </row>
    <row r="23" spans="1:154" s="36" customFormat="1" ht="20.25" customHeight="1" x14ac:dyDescent="0.4">
      <c r="A23" s="29" t="s">
        <v>467</v>
      </c>
      <c r="B23" s="30"/>
      <c r="C23" s="145">
        <f>VLOOKUP($A23,Sample!$B$2:$F$29,4)</f>
        <v>9.1642067233555103E-3</v>
      </c>
      <c r="D23" s="145">
        <f>VLOOKUP($A23,Sample!$B$2:$F$29,5)</f>
        <v>1.5458132984534434E-3</v>
      </c>
      <c r="E23" s="138">
        <f>VLOOKUP($A23,Sample!$B$2:$F$29,2)</f>
        <v>208</v>
      </c>
      <c r="F23" s="160">
        <f t="shared" si="2"/>
        <v>1208.2352941176471</v>
      </c>
      <c r="G23" s="30"/>
      <c r="H23" s="31">
        <f t="shared" si="3"/>
        <v>9.1642067233555103E-3</v>
      </c>
      <c r="I23" s="31">
        <f t="shared" si="3"/>
        <v>8.6530303931023483E-3</v>
      </c>
      <c r="J23" s="30"/>
      <c r="K23" s="32">
        <v>5.8088235294117645</v>
      </c>
      <c r="L23" s="30"/>
      <c r="M23" s="34">
        <v>8.1470588235294112</v>
      </c>
      <c r="N23" s="30"/>
      <c r="O23" s="33">
        <v>0.10294117647058823</v>
      </c>
      <c r="P23" s="33">
        <v>2.9411764705882353E-2</v>
      </c>
      <c r="Q23" s="33">
        <v>0.86764705882352944</v>
      </c>
      <c r="R23" s="30"/>
      <c r="S23" s="34">
        <v>52.551470588235297</v>
      </c>
      <c r="T23" s="30"/>
      <c r="U23" s="33">
        <v>0.35294117647058826</v>
      </c>
      <c r="V23" s="33">
        <v>0.6470588235294118</v>
      </c>
      <c r="W23" s="30"/>
      <c r="X23" s="33">
        <v>0.80882352941176472</v>
      </c>
      <c r="Y23" s="33">
        <v>0.19117647058823528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0"/>
      <c r="AF23" s="35">
        <v>292058.82352941175</v>
      </c>
      <c r="AG23" s="30"/>
      <c r="AH23" s="33">
        <v>8.8235294117647065E-2</v>
      </c>
      <c r="AI23" s="33">
        <v>0.91176470588235292</v>
      </c>
      <c r="AJ23" s="30"/>
      <c r="AK23" s="33">
        <v>7.3529411764705885E-2</v>
      </c>
      <c r="AL23" s="33">
        <v>0</v>
      </c>
      <c r="AM23" s="33">
        <v>0</v>
      </c>
      <c r="AN23" s="33">
        <v>1.4705882352941176E-2</v>
      </c>
      <c r="AO23" s="30"/>
      <c r="AP23" s="33">
        <v>0.69117647058823528</v>
      </c>
      <c r="AQ23" s="33">
        <v>0.30882352941176472</v>
      </c>
      <c r="AR23" s="30"/>
      <c r="AS23" s="33">
        <v>0.5</v>
      </c>
      <c r="AT23" s="33">
        <v>0.1764705882352941</v>
      </c>
      <c r="AU23" s="33">
        <v>1.4705882352941176E-2</v>
      </c>
      <c r="AV23" s="33">
        <v>0</v>
      </c>
      <c r="AW23" s="33">
        <v>0</v>
      </c>
      <c r="AX23" s="33">
        <v>0</v>
      </c>
      <c r="AY23" s="30"/>
      <c r="AZ23" s="33">
        <v>1.4705882352941176E-2</v>
      </c>
      <c r="BA23" s="33">
        <v>0.11764705882352941</v>
      </c>
      <c r="BB23" s="33">
        <v>0.11764705882352941</v>
      </c>
      <c r="BC23" s="33">
        <v>0.36764705882352938</v>
      </c>
      <c r="BD23" s="33">
        <v>7.3529411764705885E-2</v>
      </c>
      <c r="BE23" s="30"/>
      <c r="BF23" s="33">
        <v>1.4705882352941176E-2</v>
      </c>
      <c r="BG23" s="33">
        <v>0.98529411764705888</v>
      </c>
      <c r="BH23" s="30"/>
      <c r="BI23" s="32">
        <v>1.1343283582089552</v>
      </c>
      <c r="BJ23" s="191"/>
      <c r="BK23" s="192">
        <v>0.62</v>
      </c>
      <c r="BL23" s="192">
        <v>0.43</v>
      </c>
      <c r="BM23" s="192">
        <v>0.37</v>
      </c>
      <c r="BN23" s="192">
        <v>0.32</v>
      </c>
      <c r="BO23" s="192">
        <v>0.12</v>
      </c>
      <c r="BP23" s="192">
        <v>0.1</v>
      </c>
      <c r="BQ23" s="192">
        <v>0.13</v>
      </c>
      <c r="BR23" s="192">
        <v>0.03</v>
      </c>
      <c r="BS23" s="191"/>
    </row>
    <row r="24" spans="1:154" s="36" customFormat="1" ht="20.25" customHeight="1" x14ac:dyDescent="0.4">
      <c r="A24" s="29" t="s">
        <v>468</v>
      </c>
      <c r="B24" s="30"/>
      <c r="C24" s="145">
        <f>VLOOKUP($A24,Sample!$B$2:$F$29,4)</f>
        <v>7.397453407939375E-2</v>
      </c>
      <c r="D24" s="145">
        <f>VLOOKUP($A24,Sample!$B$2:$F$29,5)</f>
        <v>1.2477983308189094E-2</v>
      </c>
      <c r="E24" s="138">
        <f>VLOOKUP($A24,Sample!$B$2:$F$29,2)</f>
        <v>1679</v>
      </c>
      <c r="F24" s="160">
        <f t="shared" si="2"/>
        <v>10666.588235294117</v>
      </c>
      <c r="G24" s="30"/>
      <c r="H24" s="31">
        <f t="shared" si="3"/>
        <v>7.397453407939375E-2</v>
      </c>
      <c r="I24" s="31">
        <f t="shared" si="3"/>
        <v>7.6391008142260713E-2</v>
      </c>
      <c r="J24" s="30"/>
      <c r="K24" s="32">
        <v>6.3529411764705879</v>
      </c>
      <c r="L24" s="30"/>
      <c r="M24" s="34">
        <v>20.423529411764704</v>
      </c>
      <c r="N24" s="30"/>
      <c r="O24" s="33">
        <v>0.27058823529411763</v>
      </c>
      <c r="P24" s="33">
        <v>0.29411764705882354</v>
      </c>
      <c r="Q24" s="33">
        <v>0.43529411764705883</v>
      </c>
      <c r="R24" s="30"/>
      <c r="S24" s="34">
        <v>42.111764705882351</v>
      </c>
      <c r="T24" s="30"/>
      <c r="U24" s="33">
        <v>0.52941176470588236</v>
      </c>
      <c r="V24" s="33">
        <v>0.47058823529411764</v>
      </c>
      <c r="W24" s="30"/>
      <c r="X24" s="33">
        <v>0.77647058823529413</v>
      </c>
      <c r="Y24" s="33">
        <v>0</v>
      </c>
      <c r="Z24" s="33">
        <v>0.16470588235294117</v>
      </c>
      <c r="AA24" s="33">
        <v>1.1764705882352941E-2</v>
      </c>
      <c r="AB24" s="33">
        <v>3.5294117647058823E-2</v>
      </c>
      <c r="AC24" s="33">
        <v>0</v>
      </c>
      <c r="AD24" s="33">
        <v>1.1764705882352941E-2</v>
      </c>
      <c r="AE24" s="30"/>
      <c r="AF24" s="35">
        <v>357764.70588235295</v>
      </c>
      <c r="AG24" s="30"/>
      <c r="AH24" s="33">
        <v>8.2352941176470587E-2</v>
      </c>
      <c r="AI24" s="33">
        <v>0.91764705882352937</v>
      </c>
      <c r="AJ24" s="30"/>
      <c r="AK24" s="33">
        <v>0</v>
      </c>
      <c r="AL24" s="33">
        <v>3.5294117647058823E-2</v>
      </c>
      <c r="AM24" s="33">
        <v>0</v>
      </c>
      <c r="AN24" s="33">
        <v>4.7058823529411764E-2</v>
      </c>
      <c r="AO24" s="30"/>
      <c r="AP24" s="33">
        <v>0.8</v>
      </c>
      <c r="AQ24" s="33">
        <v>0.2</v>
      </c>
      <c r="AR24" s="30"/>
      <c r="AS24" s="33">
        <v>0.8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0"/>
      <c r="AZ24" s="33">
        <v>3.529411764705883E-2</v>
      </c>
      <c r="BA24" s="33">
        <v>0</v>
      </c>
      <c r="BB24" s="33">
        <v>8.2352941176470587E-2</v>
      </c>
      <c r="BC24" s="33">
        <v>0.29411764705882354</v>
      </c>
      <c r="BD24" s="33">
        <v>0.38823529411764707</v>
      </c>
      <c r="BE24" s="30"/>
      <c r="BF24" s="33">
        <v>1.1764705882352941E-2</v>
      </c>
      <c r="BG24" s="33">
        <v>0.9882352941176471</v>
      </c>
      <c r="BH24" s="30"/>
      <c r="BI24" s="32">
        <v>1.7179487179487178</v>
      </c>
      <c r="BJ24" s="191"/>
      <c r="BK24" s="192">
        <v>0.8</v>
      </c>
      <c r="BL24" s="192">
        <v>0.66</v>
      </c>
      <c r="BM24" s="192">
        <v>0.33</v>
      </c>
      <c r="BN24" s="192">
        <v>0.22</v>
      </c>
      <c r="BO24" s="192">
        <v>0.41</v>
      </c>
      <c r="BP24" s="192">
        <v>0.33</v>
      </c>
      <c r="BQ24" s="192">
        <v>0.16</v>
      </c>
      <c r="BR24" s="192">
        <v>0.02</v>
      </c>
      <c r="BS24" s="191"/>
    </row>
    <row r="25" spans="1:154" s="42" customFormat="1" ht="7.5" customHeight="1" x14ac:dyDescent="0.4">
      <c r="A25" s="37"/>
      <c r="B25" s="38"/>
      <c r="C25" s="159"/>
      <c r="D25" s="159"/>
      <c r="E25" s="139"/>
      <c r="F25" s="161"/>
      <c r="G25" s="38"/>
      <c r="H25" s="39"/>
      <c r="I25" s="39"/>
      <c r="J25" s="38"/>
      <c r="K25" s="40"/>
      <c r="L25" s="38"/>
      <c r="M25" s="41"/>
      <c r="N25" s="38"/>
      <c r="O25" s="30"/>
      <c r="P25" s="30"/>
      <c r="Q25" s="30"/>
      <c r="R25" s="38"/>
      <c r="S25" s="41"/>
      <c r="T25" s="38"/>
      <c r="U25" s="30"/>
      <c r="V25" s="30"/>
      <c r="W25" s="38"/>
      <c r="X25" s="30"/>
      <c r="Y25" s="30"/>
      <c r="Z25" s="30"/>
      <c r="AA25" s="30"/>
      <c r="AB25" s="30"/>
      <c r="AC25" s="30"/>
      <c r="AD25" s="30"/>
      <c r="AE25" s="38"/>
      <c r="AF25" s="43"/>
      <c r="AG25" s="38"/>
      <c r="AH25" s="30"/>
      <c r="AI25" s="30"/>
      <c r="AJ25" s="38"/>
      <c r="AK25" s="30"/>
      <c r="AL25" s="30"/>
      <c r="AM25" s="30"/>
      <c r="AN25" s="30"/>
      <c r="AO25" s="38"/>
      <c r="AP25" s="30"/>
      <c r="AQ25" s="30"/>
      <c r="AR25" s="38"/>
      <c r="AS25" s="30"/>
      <c r="AT25" s="30"/>
      <c r="AU25" s="30"/>
      <c r="AV25" s="30"/>
      <c r="AW25" s="30"/>
      <c r="AX25" s="30"/>
      <c r="AY25" s="38"/>
      <c r="AZ25" s="30"/>
      <c r="BA25" s="30"/>
      <c r="BB25" s="30"/>
      <c r="BC25" s="30"/>
      <c r="BD25" s="30"/>
      <c r="BE25" s="38"/>
      <c r="BF25" s="30"/>
      <c r="BG25" s="30"/>
      <c r="BH25" s="38"/>
      <c r="BI25" s="40"/>
      <c r="BJ25" s="193"/>
      <c r="BK25" s="191"/>
      <c r="BL25" s="191"/>
      <c r="BM25" s="191"/>
      <c r="BN25" s="191"/>
      <c r="BO25" s="191"/>
      <c r="BP25" s="191"/>
      <c r="BQ25" s="191"/>
      <c r="BR25" s="191"/>
      <c r="BS25" s="193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</row>
    <row r="26" spans="1:154" s="36" customFormat="1" ht="20.25" customHeight="1" x14ac:dyDescent="0.4">
      <c r="A26" s="29" t="s">
        <v>127</v>
      </c>
      <c r="B26" s="30"/>
      <c r="C26" s="145">
        <f>VLOOKUP($A26,Sample!$B$2:$F$29,4)</f>
        <v>0.11314270608450457</v>
      </c>
      <c r="D26" s="145">
        <f>VLOOKUP($A26,Sample!$B$2:$F$29,5)</f>
        <v>1.9084848800136747E-2</v>
      </c>
      <c r="E26" s="138">
        <f>VLOOKUP($A26,Sample!$B$2:$F$29,2)</f>
        <v>2568</v>
      </c>
      <c r="F26" s="160">
        <f>E26*$K26</f>
        <v>16050</v>
      </c>
      <c r="G26" s="30"/>
      <c r="H26" s="31">
        <f t="shared" si="3"/>
        <v>0.11314270608450457</v>
      </c>
      <c r="I26" s="31">
        <f>F26/SUM(F$17:F$27)</f>
        <v>0.11494544025111858</v>
      </c>
      <c r="J26" s="30"/>
      <c r="K26" s="32">
        <v>6.25</v>
      </c>
      <c r="L26" s="30"/>
      <c r="M26" s="34">
        <v>18.738636363636363</v>
      </c>
      <c r="N26" s="30"/>
      <c r="O26" s="33">
        <v>0.26136363636363635</v>
      </c>
      <c r="P26" s="33">
        <v>0.23863636363636365</v>
      </c>
      <c r="Q26" s="33">
        <v>0.5</v>
      </c>
      <c r="R26" s="30"/>
      <c r="S26" s="34">
        <v>41.022727272727273</v>
      </c>
      <c r="T26" s="30"/>
      <c r="U26" s="33">
        <v>0.44318181818181818</v>
      </c>
      <c r="V26" s="33">
        <v>0.55681818181818177</v>
      </c>
      <c r="W26" s="30"/>
      <c r="X26" s="33">
        <v>0.79545454545454541</v>
      </c>
      <c r="Y26" s="33">
        <v>0</v>
      </c>
      <c r="Z26" s="33">
        <v>0.10227272727272728</v>
      </c>
      <c r="AA26" s="33">
        <v>6.8181818181818177E-2</v>
      </c>
      <c r="AB26" s="33">
        <v>0</v>
      </c>
      <c r="AC26" s="33">
        <v>0</v>
      </c>
      <c r="AD26" s="33">
        <v>2.2727272727272728E-2</v>
      </c>
      <c r="AE26" s="30"/>
      <c r="AF26" s="35">
        <v>352784.09090909088</v>
      </c>
      <c r="AG26" s="30"/>
      <c r="AH26" s="33">
        <v>3.4090909090909088E-2</v>
      </c>
      <c r="AI26" s="33">
        <v>0.96590909090909094</v>
      </c>
      <c r="AJ26" s="30"/>
      <c r="AK26" s="33">
        <v>0</v>
      </c>
      <c r="AL26" s="33">
        <v>0</v>
      </c>
      <c r="AM26" s="33">
        <v>1.1363636363636362E-2</v>
      </c>
      <c r="AN26" s="33">
        <v>2.2727272727272724E-2</v>
      </c>
      <c r="AO26" s="30"/>
      <c r="AP26" s="33">
        <v>0.75</v>
      </c>
      <c r="AQ26" s="33">
        <v>0.25</v>
      </c>
      <c r="AR26" s="30"/>
      <c r="AS26" s="33">
        <v>0.73863636363636365</v>
      </c>
      <c r="AT26" s="33">
        <v>0</v>
      </c>
      <c r="AU26" s="33">
        <v>0</v>
      </c>
      <c r="AV26" s="33">
        <v>0</v>
      </c>
      <c r="AW26" s="33">
        <v>0</v>
      </c>
      <c r="AX26" s="33">
        <v>1.1363636363636364E-2</v>
      </c>
      <c r="AY26" s="30"/>
      <c r="AZ26" s="33">
        <v>9.0909090909090912E-2</v>
      </c>
      <c r="BA26" s="33">
        <v>0</v>
      </c>
      <c r="BB26" s="33">
        <v>2.2727272727272728E-2</v>
      </c>
      <c r="BC26" s="33">
        <v>0.19318181818181818</v>
      </c>
      <c r="BD26" s="33">
        <v>0.44318181818181823</v>
      </c>
      <c r="BE26" s="30"/>
      <c r="BF26" s="33">
        <v>1.1363636363636364E-2</v>
      </c>
      <c r="BG26" s="33">
        <v>0.98863636363636365</v>
      </c>
      <c r="BH26" s="30"/>
      <c r="BI26" s="32">
        <v>1.558139534883721</v>
      </c>
      <c r="BJ26" s="191"/>
      <c r="BK26" s="192">
        <v>0.78</v>
      </c>
      <c r="BL26" s="192">
        <v>0.57999999999999996</v>
      </c>
      <c r="BM26" s="192">
        <v>0.32</v>
      </c>
      <c r="BN26" s="192">
        <v>0.22</v>
      </c>
      <c r="BO26" s="192">
        <v>0.36</v>
      </c>
      <c r="BP26" s="192">
        <v>0.25</v>
      </c>
      <c r="BQ26" s="192">
        <v>0.19</v>
      </c>
      <c r="BR26" s="192">
        <v>0.05</v>
      </c>
      <c r="BS26" s="191"/>
    </row>
    <row r="27" spans="1:154" s="36" customFormat="1" ht="20.25" customHeight="1" x14ac:dyDescent="0.4">
      <c r="A27" s="29" t="s">
        <v>126</v>
      </c>
      <c r="B27" s="30"/>
      <c r="C27" s="145">
        <f>VLOOKUP($A27,Sample!$B$2:$F$29,4)</f>
        <v>0.20055513944574171</v>
      </c>
      <c r="D27" s="145">
        <f>VLOOKUP($A27,Sample!$B$2:$F$29,5)</f>
        <v>3.3829529493077284E-2</v>
      </c>
      <c r="E27" s="138">
        <f>VLOOKUP($A27,Sample!$B$2:$F$29,2)</f>
        <v>4552</v>
      </c>
      <c r="F27" s="160">
        <f>E27*$K27</f>
        <v>28557.810526315789</v>
      </c>
      <c r="G27" s="30"/>
      <c r="H27" s="31">
        <f t="shared" si="3"/>
        <v>0.20055513944574171</v>
      </c>
      <c r="I27" s="31">
        <f>F27/SUM(F$17:F$27)</f>
        <v>0.20452274788507147</v>
      </c>
      <c r="J27" s="30"/>
      <c r="K27" s="32">
        <v>6.2736842105263158</v>
      </c>
      <c r="L27" s="30"/>
      <c r="M27" s="34">
        <v>22.05263157894737</v>
      </c>
      <c r="N27" s="30"/>
      <c r="O27" s="33">
        <v>0.26315789473684209</v>
      </c>
      <c r="P27" s="33">
        <v>0.29473684210526313</v>
      </c>
      <c r="Q27" s="33">
        <v>0.44210526315789472</v>
      </c>
      <c r="R27" s="30"/>
      <c r="S27" s="34">
        <v>40.584210526315786</v>
      </c>
      <c r="T27" s="30"/>
      <c r="U27" s="33">
        <v>0.50526315789473686</v>
      </c>
      <c r="V27" s="33">
        <v>0.49473684210526314</v>
      </c>
      <c r="W27" s="30"/>
      <c r="X27" s="33">
        <v>0.73684210526315785</v>
      </c>
      <c r="Y27" s="33">
        <v>0</v>
      </c>
      <c r="Z27" s="33">
        <v>0.18947368421052632</v>
      </c>
      <c r="AA27" s="33">
        <v>1.0526315789473684E-2</v>
      </c>
      <c r="AB27" s="33">
        <v>3.1578947368421054E-2</v>
      </c>
      <c r="AC27" s="33">
        <v>0</v>
      </c>
      <c r="AD27" s="33">
        <v>3.1578947368421054E-2</v>
      </c>
      <c r="AE27" s="30"/>
      <c r="AF27" s="35">
        <v>369894.73684210528</v>
      </c>
      <c r="AG27" s="30"/>
      <c r="AH27" s="33">
        <v>8.4210526315789472E-2</v>
      </c>
      <c r="AI27" s="33">
        <v>0.91578947368421049</v>
      </c>
      <c r="AJ27" s="30"/>
      <c r="AK27" s="33">
        <v>4.2105263157894736E-2</v>
      </c>
      <c r="AL27" s="33">
        <v>1.0526315789473684E-2</v>
      </c>
      <c r="AM27" s="33">
        <v>0</v>
      </c>
      <c r="AN27" s="33">
        <v>3.1578947368421054E-2</v>
      </c>
      <c r="AO27" s="30"/>
      <c r="AP27" s="33">
        <v>0.67368421052631577</v>
      </c>
      <c r="AQ27" s="33">
        <v>0.32631578947368423</v>
      </c>
      <c r="AR27" s="30"/>
      <c r="AS27" s="33">
        <v>0.67368421052631577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0"/>
      <c r="AZ27" s="33">
        <v>4.2105263157894736E-2</v>
      </c>
      <c r="BA27" s="33">
        <v>0</v>
      </c>
      <c r="BB27" s="33">
        <v>7.3684210526315783E-2</v>
      </c>
      <c r="BC27" s="33">
        <v>0.24210526315789474</v>
      </c>
      <c r="BD27" s="33">
        <v>0.31578947368421051</v>
      </c>
      <c r="BE27" s="30"/>
      <c r="BF27" s="33">
        <v>8.4210526315789472E-2</v>
      </c>
      <c r="BG27" s="33">
        <v>0.91578947368421049</v>
      </c>
      <c r="BH27" s="30"/>
      <c r="BI27" s="32">
        <v>3.8620689655172415</v>
      </c>
      <c r="BJ27" s="191"/>
      <c r="BK27" s="192">
        <v>0.86</v>
      </c>
      <c r="BL27" s="192">
        <v>0.59</v>
      </c>
      <c r="BM27" s="192">
        <v>0.31</v>
      </c>
      <c r="BN27" s="192">
        <v>0.26</v>
      </c>
      <c r="BO27" s="192">
        <v>0.42</v>
      </c>
      <c r="BP27" s="192">
        <v>0.28999999999999998</v>
      </c>
      <c r="BQ27" s="192">
        <v>0.19</v>
      </c>
      <c r="BR27" s="192">
        <v>0</v>
      </c>
      <c r="BS27" s="191"/>
    </row>
    <row r="28" spans="1:154" s="42" customFormat="1" ht="7.5" customHeight="1" x14ac:dyDescent="0.4">
      <c r="A28" s="37"/>
      <c r="B28" s="38"/>
      <c r="C28" s="139"/>
      <c r="D28" s="139"/>
      <c r="E28" s="139"/>
      <c r="F28" s="161"/>
      <c r="G28" s="38"/>
      <c r="H28" s="43"/>
      <c r="I28" s="43"/>
      <c r="J28" s="38"/>
      <c r="L28" s="38"/>
      <c r="N28" s="38"/>
      <c r="R28" s="38"/>
      <c r="S28" s="46"/>
      <c r="T28" s="38"/>
      <c r="U28" s="38"/>
      <c r="V28" s="38"/>
      <c r="W28" s="38"/>
      <c r="AE28" s="38"/>
      <c r="AF28" s="43"/>
      <c r="AG28" s="38"/>
      <c r="AJ28" s="38"/>
      <c r="AO28" s="38"/>
      <c r="AR28" s="38"/>
      <c r="AY28" s="38"/>
      <c r="BE28" s="38"/>
      <c r="BH28" s="38"/>
      <c r="BI28" s="40"/>
      <c r="BJ28" s="193"/>
      <c r="BK28" s="194"/>
      <c r="BL28" s="194"/>
      <c r="BM28" s="194"/>
      <c r="BN28" s="194"/>
      <c r="BO28" s="194"/>
      <c r="BP28" s="194"/>
      <c r="BQ28" s="194"/>
      <c r="BR28" s="194"/>
      <c r="BS28" s="193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</row>
    <row r="29" spans="1:154" s="56" customFormat="1" ht="20.25" hidden="1" customHeight="1" x14ac:dyDescent="0.4">
      <c r="A29" s="49" t="s">
        <v>457</v>
      </c>
      <c r="B29" s="38"/>
      <c r="C29" s="140"/>
      <c r="D29" s="140"/>
      <c r="E29" s="140"/>
      <c r="F29" s="164"/>
      <c r="G29" s="38"/>
      <c r="H29" s="50">
        <v>0.50366327311245807</v>
      </c>
      <c r="I29" s="50">
        <v>0.50366327311245807</v>
      </c>
      <c r="J29" s="38"/>
      <c r="K29" s="51">
        <v>5.8151204277492949</v>
      </c>
      <c r="L29" s="38"/>
      <c r="M29" s="53">
        <v>12.29420871401466</v>
      </c>
      <c r="N29" s="38"/>
      <c r="O29" s="52">
        <v>3.8074032798400312E-2</v>
      </c>
      <c r="P29" s="52">
        <v>0.13001461234296882</v>
      </c>
      <c r="Q29" s="52">
        <v>0.83191135485863077</v>
      </c>
      <c r="R29" s="38"/>
      <c r="S29" s="53">
        <v>60.044607406148103</v>
      </c>
      <c r="T29" s="38"/>
      <c r="U29" s="52">
        <v>0.30141573922908105</v>
      </c>
      <c r="V29" s="52">
        <v>0.69858426077091895</v>
      </c>
      <c r="W29" s="38"/>
      <c r="X29" s="52">
        <v>0.80506394616761145</v>
      </c>
      <c r="Y29" s="52">
        <v>5.3339213120054E-3</v>
      </c>
      <c r="Z29" s="52">
        <v>2.5311914650452821E-3</v>
      </c>
      <c r="AA29" s="52">
        <v>0.10251525486600858</v>
      </c>
      <c r="AB29" s="52">
        <v>4.8558043480430288E-2</v>
      </c>
      <c r="AC29" s="52">
        <v>3.0663721396893637E-2</v>
      </c>
      <c r="AD29" s="52">
        <v>5.3339213120054E-3</v>
      </c>
      <c r="AE29" s="38"/>
      <c r="AF29" s="54">
        <v>464984.33389831858</v>
      </c>
      <c r="AG29" s="38"/>
      <c r="AH29" s="52">
        <v>0.39401147725117064</v>
      </c>
      <c r="AI29" s="52">
        <v>0.60598852274882953</v>
      </c>
      <c r="AJ29" s="38"/>
      <c r="AK29" s="52">
        <v>0.36315227687076007</v>
      </c>
      <c r="AL29" s="52">
        <v>3.0859200380410529E-2</v>
      </c>
      <c r="AM29" s="52">
        <v>0</v>
      </c>
      <c r="AN29" s="52">
        <v>0</v>
      </c>
      <c r="AO29" s="38"/>
      <c r="AP29" s="52">
        <v>0.96025332001737151</v>
      </c>
      <c r="AQ29" s="52">
        <v>3.9746679982628444E-2</v>
      </c>
      <c r="AR29" s="38"/>
      <c r="AS29" s="52">
        <v>0.78713463074546663</v>
      </c>
      <c r="AT29" s="52">
        <v>9.2373437807672779E-2</v>
      </c>
      <c r="AU29" s="52">
        <v>6.3041573155945496E-2</v>
      </c>
      <c r="AV29" s="52">
        <v>1.7703678308286723E-2</v>
      </c>
      <c r="AW29" s="52">
        <v>0</v>
      </c>
      <c r="AX29" s="52">
        <v>0</v>
      </c>
      <c r="AY29" s="38"/>
      <c r="AZ29" s="52">
        <v>0.16859454789737713</v>
      </c>
      <c r="BA29" s="52">
        <v>1.1225998453011098E-2</v>
      </c>
      <c r="BB29" s="52">
        <v>0.11914791541782474</v>
      </c>
      <c r="BC29" s="52">
        <v>0.50552532116242144</v>
      </c>
      <c r="BD29" s="52">
        <v>0.1557595370867372</v>
      </c>
      <c r="BE29" s="38"/>
      <c r="BF29" s="52">
        <v>9.0092884384612732E-3</v>
      </c>
      <c r="BG29" s="52">
        <v>0.99099071156153862</v>
      </c>
      <c r="BH29" s="38"/>
      <c r="BI29" s="51">
        <v>0.57478236517729386</v>
      </c>
      <c r="BJ29" s="193"/>
      <c r="BK29" s="195"/>
      <c r="BL29" s="195"/>
      <c r="BM29" s="195"/>
      <c r="BN29" s="195"/>
      <c r="BO29" s="195"/>
      <c r="BP29" s="195"/>
      <c r="BQ29" s="195"/>
      <c r="BR29" s="195"/>
      <c r="BS29" s="193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</row>
    <row r="30" spans="1:154" s="56" customFormat="1" ht="20.25" hidden="1" customHeight="1" x14ac:dyDescent="0.4">
      <c r="A30" s="49" t="s">
        <v>469</v>
      </c>
      <c r="B30" s="38"/>
      <c r="C30" s="140"/>
      <c r="D30" s="140"/>
      <c r="E30" s="140"/>
      <c r="F30" s="164"/>
      <c r="G30" s="38"/>
      <c r="H30" s="50">
        <v>0.14463308421114576</v>
      </c>
      <c r="I30" s="50">
        <v>0.14463308421114576</v>
      </c>
      <c r="J30" s="38"/>
      <c r="K30" s="51">
        <v>6.1047298048075858</v>
      </c>
      <c r="L30" s="38"/>
      <c r="M30" s="53">
        <v>12.525158377437993</v>
      </c>
      <c r="N30" s="38"/>
      <c r="O30" s="52">
        <v>2.0329475766665016E-2</v>
      </c>
      <c r="P30" s="52">
        <v>0.17683228953852875</v>
      </c>
      <c r="Q30" s="52">
        <v>0.8028382346948062</v>
      </c>
      <c r="R30" s="38"/>
      <c r="S30" s="53">
        <v>57.840083883801668</v>
      </c>
      <c r="T30" s="38"/>
      <c r="U30" s="52">
        <v>0.23129843878190179</v>
      </c>
      <c r="V30" s="52">
        <v>0.76870156121809829</v>
      </c>
      <c r="W30" s="38"/>
      <c r="X30" s="52">
        <v>0.84388116199212448</v>
      </c>
      <c r="Y30" s="52">
        <v>0</v>
      </c>
      <c r="Z30" s="52">
        <v>3.6824503824625432E-2</v>
      </c>
      <c r="AA30" s="52">
        <v>4.9863750006692038E-3</v>
      </c>
      <c r="AB30" s="52">
        <v>2.5315850767334218E-2</v>
      </c>
      <c r="AC30" s="52">
        <v>7.2881056121274462E-2</v>
      </c>
      <c r="AD30" s="52">
        <v>1.6111052293972212E-2</v>
      </c>
      <c r="AE30" s="38"/>
      <c r="AF30" s="54">
        <v>375958.2124304251</v>
      </c>
      <c r="AG30" s="38"/>
      <c r="AH30" s="52">
        <v>0.2485614183678386</v>
      </c>
      <c r="AI30" s="52">
        <v>0.75143858163216137</v>
      </c>
      <c r="AJ30" s="38"/>
      <c r="AK30" s="52">
        <v>0.19217539030452457</v>
      </c>
      <c r="AL30" s="52">
        <v>4.5645326533999241E-2</v>
      </c>
      <c r="AM30" s="52">
        <v>1.0740701529314807E-2</v>
      </c>
      <c r="AN30" s="52">
        <v>0</v>
      </c>
      <c r="AO30" s="38"/>
      <c r="AP30" s="52">
        <v>0.9248203992259737</v>
      </c>
      <c r="AQ30" s="52">
        <v>7.5179600774026259E-2</v>
      </c>
      <c r="AR30" s="38"/>
      <c r="AS30" s="52">
        <v>0.83582829081072707</v>
      </c>
      <c r="AT30" s="52">
        <v>3.1838128823956223E-2</v>
      </c>
      <c r="AU30" s="52">
        <v>2.6083802295310619E-2</v>
      </c>
      <c r="AV30" s="52">
        <v>2.6083802295310619E-2</v>
      </c>
      <c r="AW30" s="52">
        <v>4.9863750006692038E-3</v>
      </c>
      <c r="AX30" s="52">
        <v>0</v>
      </c>
      <c r="AY30" s="38"/>
      <c r="AZ30" s="52">
        <v>6.1372403063983241E-2</v>
      </c>
      <c r="BA30" s="52">
        <v>4.7949181117928431E-2</v>
      </c>
      <c r="BB30" s="52">
        <v>0.14921789411844269</v>
      </c>
      <c r="BC30" s="52">
        <v>0.44227271172831595</v>
      </c>
      <c r="BD30" s="52">
        <v>0.22400820919730335</v>
      </c>
      <c r="BE30" s="38"/>
      <c r="BF30" s="52">
        <v>0</v>
      </c>
      <c r="BG30" s="52">
        <v>1</v>
      </c>
      <c r="BH30" s="38"/>
      <c r="BI30" s="51">
        <v>1.0563807181321367</v>
      </c>
      <c r="BJ30" s="193"/>
      <c r="BK30" s="195"/>
      <c r="BL30" s="195"/>
      <c r="BM30" s="195"/>
      <c r="BN30" s="195"/>
      <c r="BO30" s="195"/>
      <c r="BP30" s="195"/>
      <c r="BQ30" s="195"/>
      <c r="BR30" s="195"/>
      <c r="BS30" s="193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</row>
    <row r="31" spans="1:154" s="56" customFormat="1" ht="20.25" hidden="1" customHeight="1" x14ac:dyDescent="0.4">
      <c r="A31" s="49" t="s">
        <v>459</v>
      </c>
      <c r="B31" s="38"/>
      <c r="C31" s="140"/>
      <c r="D31" s="140"/>
      <c r="E31" s="140"/>
      <c r="F31" s="164"/>
      <c r="G31" s="38"/>
      <c r="H31" s="50">
        <v>0.18075089742835285</v>
      </c>
      <c r="I31" s="50">
        <v>0.18075089742835285</v>
      </c>
      <c r="J31" s="38"/>
      <c r="K31" s="51">
        <v>4.8265291601136102</v>
      </c>
      <c r="L31" s="38"/>
      <c r="M31" s="53">
        <v>8.991544636609337</v>
      </c>
      <c r="N31" s="38"/>
      <c r="O31" s="52">
        <v>3.0966549366212445E-2</v>
      </c>
      <c r="P31" s="52">
        <v>0.16250074267191209</v>
      </c>
      <c r="Q31" s="52">
        <v>0.80653270796187548</v>
      </c>
      <c r="R31" s="38"/>
      <c r="S31" s="53">
        <v>55.669144623485316</v>
      </c>
      <c r="T31" s="38"/>
      <c r="U31" s="52">
        <v>0.18445364650923463</v>
      </c>
      <c r="V31" s="52">
        <v>0.81554635349076532</v>
      </c>
      <c r="W31" s="38"/>
      <c r="X31" s="52">
        <v>0.79333622402027226</v>
      </c>
      <c r="Y31" s="52">
        <v>7.0053557196261187E-3</v>
      </c>
      <c r="Z31" s="52">
        <v>4.3923538580536256E-2</v>
      </c>
      <c r="AA31" s="52">
        <v>6.0418769710496138E-2</v>
      </c>
      <c r="AB31" s="52">
        <v>7.1016268954610454E-2</v>
      </c>
      <c r="AC31" s="52">
        <v>6.4952674447502391E-3</v>
      </c>
      <c r="AD31" s="52">
        <v>1.7804575569708464E-2</v>
      </c>
      <c r="AE31" s="38"/>
      <c r="AF31" s="54">
        <v>432264.06236756139</v>
      </c>
      <c r="AG31" s="38"/>
      <c r="AH31" s="52">
        <v>0.31300388001773544</v>
      </c>
      <c r="AI31" s="52">
        <v>0.68699611998226462</v>
      </c>
      <c r="AJ31" s="38"/>
      <c r="AK31" s="52">
        <v>0.16982100681610957</v>
      </c>
      <c r="AL31" s="52">
        <v>0.1011468231559899</v>
      </c>
      <c r="AM31" s="52">
        <v>2.51629265534726E-2</v>
      </c>
      <c r="AN31" s="52">
        <v>1.6873123492163366E-2</v>
      </c>
      <c r="AO31" s="38"/>
      <c r="AP31" s="52">
        <v>0.88808803338735809</v>
      </c>
      <c r="AQ31" s="52">
        <v>0.11191196661264188</v>
      </c>
      <c r="AR31" s="38"/>
      <c r="AS31" s="52">
        <v>0.87441597131597826</v>
      </c>
      <c r="AT31" s="52">
        <v>2.0735860564248111E-3</v>
      </c>
      <c r="AU31" s="52">
        <v>1.1421339788797108E-3</v>
      </c>
      <c r="AV31" s="52">
        <v>1.0456342036075339E-2</v>
      </c>
      <c r="AW31" s="52">
        <v>0</v>
      </c>
      <c r="AX31" s="52">
        <v>0</v>
      </c>
      <c r="AY31" s="38"/>
      <c r="AZ31" s="52">
        <v>7.2160376209607297E-3</v>
      </c>
      <c r="BA31" s="52">
        <v>1.8736027647253562E-2</v>
      </c>
      <c r="BB31" s="52">
        <v>6.6895150094590738E-2</v>
      </c>
      <c r="BC31" s="52">
        <v>0.23842682193769804</v>
      </c>
      <c r="BD31" s="52">
        <v>0.55681399608685489</v>
      </c>
      <c r="BE31" s="38"/>
      <c r="BF31" s="52">
        <v>1.8629041550902005E-3</v>
      </c>
      <c r="BG31" s="52">
        <v>0.99813709584490984</v>
      </c>
      <c r="BH31" s="38"/>
      <c r="BI31" s="51">
        <v>0.79041201646891535</v>
      </c>
      <c r="BJ31" s="193"/>
      <c r="BK31" s="195"/>
      <c r="BL31" s="195"/>
      <c r="BM31" s="195"/>
      <c r="BN31" s="195"/>
      <c r="BO31" s="195"/>
      <c r="BP31" s="195"/>
      <c r="BQ31" s="195"/>
      <c r="BR31" s="195"/>
      <c r="BS31" s="193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</row>
    <row r="32" spans="1:154" s="56" customFormat="1" ht="20.25" hidden="1" customHeight="1" x14ac:dyDescent="0.4">
      <c r="A32" s="49" t="s">
        <v>470</v>
      </c>
      <c r="B32" s="38"/>
      <c r="C32" s="140"/>
      <c r="D32" s="140"/>
      <c r="E32" s="140"/>
      <c r="F32" s="164"/>
      <c r="G32" s="38"/>
      <c r="H32" s="50">
        <v>0.11795298063908669</v>
      </c>
      <c r="I32" s="50">
        <v>0.11795298063908669</v>
      </c>
      <c r="J32" s="38"/>
      <c r="K32" s="51">
        <v>6.1047020923049002</v>
      </c>
      <c r="L32" s="38"/>
      <c r="M32" s="53">
        <v>10.340373722805321</v>
      </c>
      <c r="N32" s="38"/>
      <c r="O32" s="52">
        <v>0.15819064922700804</v>
      </c>
      <c r="P32" s="52">
        <v>0.14734151092106981</v>
      </c>
      <c r="Q32" s="52">
        <v>0.69446783985192218</v>
      </c>
      <c r="R32" s="38"/>
      <c r="S32" s="53">
        <v>49.27707351927441</v>
      </c>
      <c r="T32" s="38"/>
      <c r="U32" s="52">
        <v>0.27419068145331549</v>
      </c>
      <c r="V32" s="52">
        <v>0.72580931854668462</v>
      </c>
      <c r="W32" s="38"/>
      <c r="X32" s="52">
        <v>0.79192738427307463</v>
      </c>
      <c r="Y32" s="52">
        <v>4.5740647396861955E-2</v>
      </c>
      <c r="Z32" s="52">
        <v>0.11712121587720507</v>
      </c>
      <c r="AA32" s="52">
        <v>1.1022172177928492E-2</v>
      </c>
      <c r="AB32" s="52">
        <v>6.0147079379476061E-3</v>
      </c>
      <c r="AC32" s="52">
        <v>0</v>
      </c>
      <c r="AD32" s="52">
        <v>2.8173872336982212E-2</v>
      </c>
      <c r="AE32" s="38"/>
      <c r="AF32" s="54">
        <v>365791.89910433791</v>
      </c>
      <c r="AG32" s="38"/>
      <c r="AH32" s="52">
        <v>0.10574508864796618</v>
      </c>
      <c r="AI32" s="52">
        <v>0.89425491135203383</v>
      </c>
      <c r="AJ32" s="38"/>
      <c r="AK32" s="52">
        <v>4.6344148726493985E-2</v>
      </c>
      <c r="AL32" s="52">
        <v>4.4607078877700133E-3</v>
      </c>
      <c r="AM32" s="52">
        <v>2.2589398682636048E-2</v>
      </c>
      <c r="AN32" s="52">
        <v>3.235083335106613E-2</v>
      </c>
      <c r="AO32" s="38"/>
      <c r="AP32" s="52">
        <v>0.66419751347205358</v>
      </c>
      <c r="AQ32" s="52">
        <v>0.33580248652794642</v>
      </c>
      <c r="AR32" s="38"/>
      <c r="AS32" s="52">
        <v>0.59304943699439749</v>
      </c>
      <c r="AT32" s="52">
        <v>5.6579410213212923E-2</v>
      </c>
      <c r="AU32" s="52">
        <v>4.692132005861923E-4</v>
      </c>
      <c r="AV32" s="52">
        <v>3.2545186714407061E-3</v>
      </c>
      <c r="AW32" s="52">
        <v>1.0844934392416211E-2</v>
      </c>
      <c r="AX32" s="52">
        <v>0</v>
      </c>
      <c r="AY32" s="38"/>
      <c r="AZ32" s="52">
        <v>2.887709865078655E-2</v>
      </c>
      <c r="BA32" s="52">
        <v>7.477764562803442E-2</v>
      </c>
      <c r="BB32" s="52">
        <v>4.4666421111563631E-2</v>
      </c>
      <c r="BC32" s="52">
        <v>0.27174858185228667</v>
      </c>
      <c r="BD32" s="52">
        <v>0.24412776622938231</v>
      </c>
      <c r="BE32" s="38"/>
      <c r="BF32" s="52">
        <v>4.7325683624264793E-2</v>
      </c>
      <c r="BG32" s="52">
        <v>0.95267431637573541</v>
      </c>
      <c r="BH32" s="38"/>
      <c r="BI32" s="51">
        <v>1.7984364771728598</v>
      </c>
      <c r="BJ32" s="193"/>
      <c r="BK32" s="195"/>
      <c r="BL32" s="195"/>
      <c r="BM32" s="195"/>
      <c r="BN32" s="195"/>
      <c r="BO32" s="195"/>
      <c r="BP32" s="195"/>
      <c r="BQ32" s="195"/>
      <c r="BR32" s="195"/>
      <c r="BS32" s="193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</row>
    <row r="33" spans="1:154" s="56" customFormat="1" ht="20.25" hidden="1" customHeight="1" x14ac:dyDescent="0.4">
      <c r="A33" s="49" t="s">
        <v>471</v>
      </c>
      <c r="B33" s="38"/>
      <c r="C33" s="140"/>
      <c r="D33" s="140"/>
      <c r="E33" s="140"/>
      <c r="F33" s="164"/>
      <c r="G33" s="38"/>
      <c r="H33" s="50">
        <v>5.2999764608956626E-2</v>
      </c>
      <c r="I33" s="50">
        <v>5.2999764608956626E-2</v>
      </c>
      <c r="J33" s="38"/>
      <c r="K33" s="51">
        <v>6.2652427042623913</v>
      </c>
      <c r="L33" s="38"/>
      <c r="M33" s="53">
        <v>20.871460210048177</v>
      </c>
      <c r="N33" s="38"/>
      <c r="O33" s="52">
        <v>0.26251838668654476</v>
      </c>
      <c r="P33" s="52">
        <v>0.27474155706596626</v>
      </c>
      <c r="Q33" s="52">
        <v>0.46274005624748893</v>
      </c>
      <c r="R33" s="38"/>
      <c r="S33" s="53">
        <v>40.740506293808458</v>
      </c>
      <c r="T33" s="38"/>
      <c r="U33" s="52">
        <v>0.48313617935444886</v>
      </c>
      <c r="V33" s="52">
        <v>0.51686382064555114</v>
      </c>
      <c r="W33" s="38"/>
      <c r="X33" s="52">
        <v>0.75773270157287098</v>
      </c>
      <c r="Y33" s="52">
        <v>0</v>
      </c>
      <c r="Z33" s="52">
        <v>0.15839359296607552</v>
      </c>
      <c r="AA33" s="52">
        <v>3.1075841139028254E-2</v>
      </c>
      <c r="AB33" s="52">
        <v>2.0323605683187845E-2</v>
      </c>
      <c r="AC33" s="52">
        <v>0</v>
      </c>
      <c r="AD33" s="52">
        <v>2.8424040986954169E-2</v>
      </c>
      <c r="AE33" s="38"/>
      <c r="AF33" s="54">
        <v>363796.1749051197</v>
      </c>
      <c r="AG33" s="38"/>
      <c r="AH33" s="52">
        <v>6.634693477748374E-2</v>
      </c>
      <c r="AI33" s="52">
        <v>0.93365306522251634</v>
      </c>
      <c r="AJ33" s="38"/>
      <c r="AK33" s="52">
        <v>2.7098140910917126E-2</v>
      </c>
      <c r="AL33" s="52">
        <v>6.7745352277292815E-3</v>
      </c>
      <c r="AM33" s="52">
        <v>4.0502176518831621E-3</v>
      </c>
      <c r="AN33" s="52">
        <v>2.8424040986954169E-2</v>
      </c>
      <c r="AO33" s="38"/>
      <c r="AP33" s="52">
        <v>0.70088461959896275</v>
      </c>
      <c r="AQ33" s="52">
        <v>0.2991153804010373</v>
      </c>
      <c r="AR33" s="38"/>
      <c r="AS33" s="52">
        <v>0.69683440194707957</v>
      </c>
      <c r="AT33" s="52">
        <v>0</v>
      </c>
      <c r="AU33" s="52">
        <v>0</v>
      </c>
      <c r="AV33" s="52">
        <v>0</v>
      </c>
      <c r="AW33" s="52">
        <v>0</v>
      </c>
      <c r="AX33" s="52">
        <v>4.0502176518831621E-3</v>
      </c>
      <c r="AY33" s="38"/>
      <c r="AZ33" s="52">
        <v>5.9499882125982423E-2</v>
      </c>
      <c r="BA33" s="52">
        <v>0</v>
      </c>
      <c r="BB33" s="52">
        <v>5.5522181897871295E-2</v>
      </c>
      <c r="BC33" s="52">
        <v>0.22466801031978723</v>
      </c>
      <c r="BD33" s="52">
        <v>0.3611945452553218</v>
      </c>
      <c r="BE33" s="38"/>
      <c r="BF33" s="52">
        <v>5.8246499473717413E-2</v>
      </c>
      <c r="BG33" s="52">
        <v>0.94175350052628259</v>
      </c>
      <c r="BH33" s="38"/>
      <c r="BI33" s="51">
        <v>3.040904388436481</v>
      </c>
      <c r="BJ33" s="193"/>
      <c r="BK33" s="195"/>
      <c r="BL33" s="195"/>
      <c r="BM33" s="195"/>
      <c r="BN33" s="195"/>
      <c r="BO33" s="195"/>
      <c r="BP33" s="195"/>
      <c r="BQ33" s="195"/>
      <c r="BR33" s="195"/>
      <c r="BS33" s="193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</row>
    <row r="34" spans="1:154" s="57" customFormat="1" ht="7.5" hidden="1" customHeight="1" x14ac:dyDescent="0.4">
      <c r="A34" s="17"/>
      <c r="C34" s="137"/>
      <c r="D34" s="137"/>
      <c r="E34" s="137"/>
      <c r="F34" s="165"/>
      <c r="H34" s="58"/>
      <c r="I34" s="58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</row>
    <row r="35" spans="1:154" s="64" customFormat="1" ht="20.25" customHeight="1" x14ac:dyDescent="0.4">
      <c r="A35" s="59" t="s">
        <v>480</v>
      </c>
      <c r="B35" s="38"/>
      <c r="C35" s="141"/>
      <c r="D35" s="141"/>
      <c r="E35" s="141">
        <f>SUM(E4:E10)</f>
        <v>84813</v>
      </c>
      <c r="F35" s="163">
        <f>SUM(F4:F10)</f>
        <v>500744.22527130082</v>
      </c>
      <c r="G35" s="38"/>
      <c r="H35" s="60">
        <f>E35/E$39</f>
        <v>0.63031280423909575</v>
      </c>
      <c r="I35" s="60">
        <f>F35/F$39</f>
        <v>0.65089360849584466</v>
      </c>
      <c r="J35" s="38"/>
      <c r="K35" s="61">
        <f>SUM(K4*$C4,K5*$C5,K6*$C6,K7*$C7,K9*$C9,K10*$C10)</f>
        <v>5.904097547207396</v>
      </c>
      <c r="L35" s="38"/>
      <c r="M35" s="63">
        <f>SUM(M4*$H4,M5*$H5,M6*$H6,M7*$H7,M9*$H9,M10*$H10)</f>
        <v>12.316672819490606</v>
      </c>
      <c r="N35" s="38"/>
      <c r="O35" s="62">
        <f t="shared" ref="O35:Q35" si="4">SUM(O4*$H4,O5*$H5,O6*$H6,O7*$H7,O9*$H9,O10*$H10)</f>
        <v>4.0427048448101105E-2</v>
      </c>
      <c r="P35" s="62">
        <f t="shared" si="4"/>
        <v>0.14375203529688968</v>
      </c>
      <c r="Q35" s="62">
        <f t="shared" si="4"/>
        <v>0.81582091625500908</v>
      </c>
      <c r="R35" s="38"/>
      <c r="S35" s="63">
        <f>SUM(S4*$H4,S5*$H5,S6*$H6,S7*$H7,S9*$H9,S10*$H10)</f>
        <v>59.245782163026206</v>
      </c>
      <c r="T35" s="38"/>
      <c r="U35" s="62">
        <f t="shared" ref="U35:V35" si="5">SUM(U4*$H4,U5*$H5,U6*$H6,U7*$H7,U9*$H9,U10*$H10)</f>
        <v>0.29011062668142945</v>
      </c>
      <c r="V35" s="62">
        <f t="shared" si="5"/>
        <v>0.7098893733185706</v>
      </c>
      <c r="W35" s="38"/>
      <c r="X35" s="62">
        <f t="shared" ref="X35:AD35" si="6">SUM(X4*$H4,X5*$H5,X6*$H6,X7*$H7,X9*$H9,X10*$H10)</f>
        <v>0.80580553926230059</v>
      </c>
      <c r="Y35" s="62">
        <f t="shared" si="6"/>
        <v>6.8243797118938652E-3</v>
      </c>
      <c r="Z35" s="62">
        <f t="shared" si="6"/>
        <v>9.1211472997524603E-3</v>
      </c>
      <c r="AA35" s="62">
        <f t="shared" si="6"/>
        <v>8.648597202880462E-2</v>
      </c>
      <c r="AB35" s="62">
        <f t="shared" si="6"/>
        <v>4.406905552051308E-2</v>
      </c>
      <c r="AC35" s="62">
        <f t="shared" si="6"/>
        <v>3.8497441130407012E-2</v>
      </c>
      <c r="AD35" s="62">
        <f t="shared" si="6"/>
        <v>9.1964650463282997E-3</v>
      </c>
      <c r="AE35" s="38"/>
      <c r="AF35" s="175">
        <f>SUM(AF4*$H4,AF5*$H5,AF6*$H6,AF7*$H7,AF9*$H9,AF10*$H10)</f>
        <v>448844.73807050067</v>
      </c>
      <c r="AG35" s="38"/>
      <c r="AH35" s="62">
        <f t="shared" ref="AH35:AI35" si="7">SUM(AH4*$H4,AH5*$H5,AH6*$H6,AH7*$H7,AH9*$H9,AH10*$H10)</f>
        <v>0.36327946035548336</v>
      </c>
      <c r="AI35" s="62">
        <f t="shared" si="7"/>
        <v>0.63672053964451658</v>
      </c>
      <c r="AJ35" s="38"/>
      <c r="AK35" s="62">
        <f t="shared" ref="AK35:AN35" si="8">SUM(AK4*$H4,AK5*$H5,AK6*$H6,AK7*$H7,AK9*$H9,AK10*$H10)</f>
        <v>0.32876644817616274</v>
      </c>
      <c r="AL35" s="62">
        <f t="shared" si="8"/>
        <v>3.2931621956364315E-2</v>
      </c>
      <c r="AM35" s="62">
        <f t="shared" si="8"/>
        <v>1.5813902229562899E-3</v>
      </c>
      <c r="AN35" s="62">
        <f t="shared" si="8"/>
        <v>0</v>
      </c>
      <c r="AO35" s="38"/>
      <c r="AP35" s="62">
        <f t="shared" ref="AP35:AQ35" si="9">SUM(AP4*$H4,AP5*$H5,AP6*$H6,AP7*$H7,AP9*$H9,AP10*$H10)</f>
        <v>0.95267528519175582</v>
      </c>
      <c r="AQ35" s="62">
        <f t="shared" si="9"/>
        <v>4.7324714808244128E-2</v>
      </c>
      <c r="AR35" s="38"/>
      <c r="AS35" s="62">
        <f t="shared" ref="AS35:AX35" si="10">SUM(AS4*$H4,AS5*$H5,AS6*$H6,AS7*$H7,AS9*$H9,AS10*$H10)</f>
        <v>0.79806520847251328</v>
      </c>
      <c r="AT35" s="62">
        <f t="shared" si="10"/>
        <v>7.4230650078910457E-2</v>
      </c>
      <c r="AU35" s="62">
        <f t="shared" si="10"/>
        <v>5.4847798113500469E-2</v>
      </c>
      <c r="AV35" s="62">
        <f t="shared" si="10"/>
        <v>2.4392776302712561E-2</v>
      </c>
      <c r="AW35" s="62">
        <f t="shared" si="10"/>
        <v>1.1388522241190682E-3</v>
      </c>
      <c r="AX35" s="62">
        <f t="shared" si="10"/>
        <v>0</v>
      </c>
      <c r="AY35" s="38"/>
      <c r="AZ35" s="62">
        <f t="shared" ref="AZ35:BD35" si="11">SUM(AZ4*$H4,AZ5*$H5,AZ6*$H6,AZ7*$H7,AZ9*$H9,AZ10*$H10)</f>
        <v>0.14326356987412392</v>
      </c>
      <c r="BA35" s="62">
        <f t="shared" si="11"/>
        <v>1.6171740280824042E-2</v>
      </c>
      <c r="BB35" s="62">
        <f t="shared" si="11"/>
        <v>0.11313995137137374</v>
      </c>
      <c r="BC35" s="62">
        <f t="shared" si="11"/>
        <v>0.47903677974443498</v>
      </c>
      <c r="BD35" s="62">
        <f t="shared" si="11"/>
        <v>0.20106324392099909</v>
      </c>
      <c r="BE35" s="38"/>
      <c r="BF35" s="62">
        <f t="shared" ref="BF35:BG35" si="12">SUM(BF4*$H4,BF5*$H5,BF6*$H6,BF7*$H7,BF9*$H9,BF10*$H10)</f>
        <v>6.4085196042573218E-3</v>
      </c>
      <c r="BG35" s="62">
        <f t="shared" si="12"/>
        <v>0.99359148039574274</v>
      </c>
      <c r="BH35" s="38"/>
      <c r="BI35" s="61">
        <f t="shared" ref="BI35" si="13">SUM(BI4*$H4,BI5*$H5,BI6*$H6,BI7*$H7,BI9*$H9,BI10*$H10)</f>
        <v>0.65418164124144584</v>
      </c>
      <c r="BJ35" s="193"/>
      <c r="BK35" s="197">
        <f t="shared" ref="BK35:BR35" si="14">SUM(BK4*$H4,BK5*$H5,BK6*$H6,BK7*$H7,BK9*$H9,BK10*$H10)</f>
        <v>0.6563644724275759</v>
      </c>
      <c r="BL35" s="197">
        <f t="shared" si="14"/>
        <v>0.62998290356431208</v>
      </c>
      <c r="BM35" s="197">
        <f t="shared" si="14"/>
        <v>0.25113143032318158</v>
      </c>
      <c r="BN35" s="197">
        <f t="shared" si="14"/>
        <v>0.2480848454835933</v>
      </c>
      <c r="BO35" s="197">
        <f t="shared" si="14"/>
        <v>0.14453987006708879</v>
      </c>
      <c r="BP35" s="197">
        <f t="shared" si="14"/>
        <v>9.5551979059813941E-2</v>
      </c>
      <c r="BQ35" s="197">
        <f t="shared" si="14"/>
        <v>0.16086437220709088</v>
      </c>
      <c r="BR35" s="197">
        <f t="shared" si="14"/>
        <v>0.13828976689894237</v>
      </c>
      <c r="BS35" s="193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</row>
    <row r="36" spans="1:154" s="64" customFormat="1" ht="20.25" customHeight="1" x14ac:dyDescent="0.4">
      <c r="A36" s="59" t="s">
        <v>459</v>
      </c>
      <c r="B36" s="38"/>
      <c r="C36" s="141"/>
      <c r="D36" s="141"/>
      <c r="E36" s="141">
        <f>SUM(E12:E15)</f>
        <v>27047</v>
      </c>
      <c r="F36" s="163">
        <f>SUM(F12:F15)</f>
        <v>128942.39791695947</v>
      </c>
      <c r="G36" s="38"/>
      <c r="H36" s="60">
        <f t="shared" ref="H36:I37" si="15">E36/E$39</f>
        <v>0.20100775136187637</v>
      </c>
      <c r="I36" s="60">
        <f t="shared" si="15"/>
        <v>0.16760609195803539</v>
      </c>
      <c r="J36" s="38"/>
      <c r="K36" s="61">
        <f>SUM(K12*$C12,K13*$C13,K14*$C14,K15*$C15)</f>
        <v>4.7673456544888335</v>
      </c>
      <c r="L36" s="38"/>
      <c r="M36" s="63">
        <f>SUM(M12*$H12,M13*$H13,M14*$H14,M15*$H15)</f>
        <v>9.1534292184224366</v>
      </c>
      <c r="N36" s="38"/>
      <c r="O36" s="62">
        <f t="shared" ref="O36:Q36" si="16">SUM(O12*$H12,O13*$H13,O14*$H14,O15*$H15)</f>
        <v>3.2682317242227171E-2</v>
      </c>
      <c r="P36" s="62">
        <f t="shared" si="16"/>
        <v>0.16819076699574748</v>
      </c>
      <c r="Q36" s="62">
        <f t="shared" si="16"/>
        <v>0.79912691576202521</v>
      </c>
      <c r="R36" s="38"/>
      <c r="S36" s="63">
        <f>SUM(S12*$H12,S13*$H13,S14*$H14,S15*$H15)</f>
        <v>55.503762211989525</v>
      </c>
      <c r="T36" s="38"/>
      <c r="U36" s="62">
        <f t="shared" ref="U36:V36" si="17">SUM(U12*$H12,U13*$H13,U14*$H14,U15*$H15)</f>
        <v>0.18899779667952574</v>
      </c>
      <c r="V36" s="62">
        <f t="shared" si="17"/>
        <v>0.81100220332047435</v>
      </c>
      <c r="W36" s="38"/>
      <c r="X36" s="62">
        <f t="shared" ref="X36:AD36" si="18">SUM(X12*$H12,X13*$H13,X14*$H14,X15*$H15)</f>
        <v>0.77739991972111255</v>
      </c>
      <c r="Y36" s="62">
        <f t="shared" si="18"/>
        <v>5.2893949418784053E-3</v>
      </c>
      <c r="Z36" s="62">
        <f t="shared" si="18"/>
        <v>4.5521209672596229E-2</v>
      </c>
      <c r="AA36" s="62">
        <f t="shared" si="18"/>
        <v>6.8389133597925297E-2</v>
      </c>
      <c r="AB36" s="62">
        <f t="shared" si="18"/>
        <v>7.8225413865390031E-2</v>
      </c>
      <c r="AC36" s="62">
        <f t="shared" si="18"/>
        <v>5.5550291323520342E-3</v>
      </c>
      <c r="AD36" s="62">
        <f t="shared" si="18"/>
        <v>1.9619899068745499E-2</v>
      </c>
      <c r="AE36" s="38"/>
      <c r="AF36" s="175">
        <f t="shared" ref="AF36" si="19">SUM(AF12*$H12,AF13*$H13,AF14*$H14,AF15*$H15)</f>
        <v>442068.29812373209</v>
      </c>
      <c r="AG36" s="38"/>
      <c r="AH36" s="62">
        <f t="shared" ref="AH36:AI36" si="20">SUM(AH12*$H12,AH13*$H13,AH14*$H14,AH15*$H15)</f>
        <v>0.31344417254386747</v>
      </c>
      <c r="AI36" s="62">
        <f t="shared" si="20"/>
        <v>0.68655582745613253</v>
      </c>
      <c r="AJ36" s="38"/>
      <c r="AK36" s="62">
        <f t="shared" ref="AK36:AN36" si="21">SUM(AK12*$H12,AK13*$H13,AK14*$H14,AK15*$H15)</f>
        <v>0.17142259694561829</v>
      </c>
      <c r="AL36" s="62">
        <f t="shared" si="21"/>
        <v>9.9922450580361907E-2</v>
      </c>
      <c r="AM36" s="62">
        <f t="shared" si="21"/>
        <v>2.3005567319947358E-2</v>
      </c>
      <c r="AN36" s="62">
        <f t="shared" si="21"/>
        <v>1.9093557697939873E-2</v>
      </c>
      <c r="AO36" s="38"/>
      <c r="AP36" s="62">
        <f t="shared" ref="AP36:AQ36" si="22">SUM(AP12*$H12,AP13*$H13,AP14*$H14,AP15*$H15)</f>
        <v>0.8907880835972577</v>
      </c>
      <c r="AQ36" s="62">
        <f t="shared" si="22"/>
        <v>0.10921191640274222</v>
      </c>
      <c r="AR36" s="38"/>
      <c r="AS36" s="62">
        <f t="shared" ref="AS36:AX36" si="23">SUM(AS12*$H12,AS13*$H13,AS14*$H14,AS15*$H15)</f>
        <v>0.8779912996142496</v>
      </c>
      <c r="AT36" s="62">
        <f t="shared" si="23"/>
        <v>1.4486705222508801E-3</v>
      </c>
      <c r="AU36" s="62">
        <f t="shared" si="23"/>
        <v>9.2232915144525396E-4</v>
      </c>
      <c r="AV36" s="62">
        <f t="shared" si="23"/>
        <v>1.0425784309311903E-2</v>
      </c>
      <c r="AW36" s="62">
        <f t="shared" si="23"/>
        <v>0</v>
      </c>
      <c r="AX36" s="62">
        <f t="shared" si="23"/>
        <v>0</v>
      </c>
      <c r="AY36" s="38"/>
      <c r="AZ36" s="62">
        <f t="shared" ref="AZ36:BD36" si="24">SUM(AZ12*$H12,AZ13*$H13,AZ14*$H14,AZ15*$H15)</f>
        <v>5.6853827225180334E-3</v>
      </c>
      <c r="BA36" s="62">
        <f t="shared" si="24"/>
        <v>2.0146240439551124E-2</v>
      </c>
      <c r="BB36" s="62">
        <f t="shared" si="24"/>
        <v>7.174722285470661E-2</v>
      </c>
      <c r="BC36" s="62">
        <f t="shared" si="24"/>
        <v>0.2402270410589189</v>
      </c>
      <c r="BD36" s="62">
        <f t="shared" si="24"/>
        <v>0.55298219652156311</v>
      </c>
      <c r="BE36" s="38"/>
      <c r="BF36" s="62">
        <f t="shared" ref="BF36:BG36" si="25">SUM(BF12*$H12,BF13*$H13,BF14*$H14,BF15*$H15)</f>
        <v>1.0526827416112525E-3</v>
      </c>
      <c r="BG36" s="62">
        <f t="shared" si="25"/>
        <v>0.99894731725838881</v>
      </c>
      <c r="BH36" s="38"/>
      <c r="BI36" s="61">
        <f t="shared" ref="BI36" si="26">SUM(BI12*$H12,BI13*$H13,BI14*$H14,BI15*$H15)</f>
        <v>0.76613161514590977</v>
      </c>
      <c r="BJ36" s="193"/>
      <c r="BK36" s="197">
        <f t="shared" ref="BK36:BR36" si="27">SUM(BK12*$H12,BK13*$H13,BK14*$H14,BK15*$H15)</f>
        <v>0.69931748437904384</v>
      </c>
      <c r="BL36" s="197">
        <f t="shared" si="27"/>
        <v>0.54620660332014648</v>
      </c>
      <c r="BM36" s="197">
        <f t="shared" si="27"/>
        <v>0.35128960698044143</v>
      </c>
      <c r="BN36" s="197">
        <f t="shared" si="27"/>
        <v>0.17634636003993051</v>
      </c>
      <c r="BO36" s="197">
        <f t="shared" si="27"/>
        <v>0.32538359152586238</v>
      </c>
      <c r="BP36" s="197">
        <f t="shared" si="27"/>
        <v>0.17606388878618701</v>
      </c>
      <c r="BQ36" s="197">
        <f t="shared" si="27"/>
        <v>0.24115613561577992</v>
      </c>
      <c r="BR36" s="197">
        <f t="shared" si="27"/>
        <v>6.0176729396975631E-2</v>
      </c>
      <c r="BS36" s="193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</row>
    <row r="37" spans="1:154" s="64" customFormat="1" ht="20.25" customHeight="1" x14ac:dyDescent="0.4">
      <c r="A37" s="59" t="s">
        <v>481</v>
      </c>
      <c r="B37" s="38"/>
      <c r="C37" s="141"/>
      <c r="D37" s="141"/>
      <c r="E37" s="141">
        <f>SUM(E17:E27)</f>
        <v>22697</v>
      </c>
      <c r="F37" s="163">
        <f>SUM(F17:F27)</f>
        <v>139631.46310924509</v>
      </c>
      <c r="G37" s="38"/>
      <c r="H37" s="60">
        <f t="shared" si="15"/>
        <v>0.16867944439902793</v>
      </c>
      <c r="I37" s="60">
        <f t="shared" si="15"/>
        <v>0.1815002995461201</v>
      </c>
      <c r="J37" s="38"/>
      <c r="K37" s="61">
        <f>SUM(K17*$C17,K18*$C18,K19*$C19,K20*$C20,K21*$C21,K22*$C22,K23*$C23,K24*$C24,K26*$C26,K27*$C27)</f>
        <v>6.1519788125851473</v>
      </c>
      <c r="L37" s="38"/>
      <c r="M37" s="63">
        <f>SUM(M17*$H17,M18*$H18,M19*$H19,M20*$H20,M21*$H21,M22*$H22,M23*$H23,M24*$H24,M26*$H26,M27*$H27)</f>
        <v>13.678604615149329</v>
      </c>
      <c r="N37" s="38"/>
      <c r="O37" s="62">
        <f t="shared" ref="O37:Q37" si="28">SUM(O17*$H17,O18*$H18,O19*$H19,O20*$H20,O21*$H21,O22*$H22,O23*$H23,O24*$H24,O26*$H26,O27*$H27)</f>
        <v>0.19112557128043728</v>
      </c>
      <c r="P37" s="62">
        <f t="shared" si="28"/>
        <v>0.18906594847548996</v>
      </c>
      <c r="Q37" s="62">
        <f t="shared" si="28"/>
        <v>0.61980848024407276</v>
      </c>
      <c r="R37" s="38"/>
      <c r="S37" s="63">
        <f>SUM(S17*$H17,S18*$H18,S19*$H19,S20*$H20,S21*$H21,S22*$H22,S23*$H23,S24*$H24,S26*$H26,S27*$H27)</f>
        <v>46.58958804816767</v>
      </c>
      <c r="T37" s="38"/>
      <c r="U37" s="62">
        <f t="shared" ref="U37:V37" si="29">SUM(U17*$H17,U18*$H18,U19*$H19,U20*$H20,U21*$H21,U22*$H22,U23*$H23,U24*$H24,U26*$H26,U27*$H27)</f>
        <v>0.33837431074917912</v>
      </c>
      <c r="V37" s="62">
        <f t="shared" si="29"/>
        <v>0.66162568925082099</v>
      </c>
      <c r="W37" s="38"/>
      <c r="X37" s="62">
        <f t="shared" ref="X37:AD37" si="30">SUM(X17*$H17,X18*$H18,X19*$H19,X20*$H20,X21*$H21,X22*$H22,X23*$H23,X24*$H24,X26*$H26,X27*$H27)</f>
        <v>0.78035353487883707</v>
      </c>
      <c r="Y37" s="62">
        <f t="shared" si="30"/>
        <v>2.9682912690965568E-2</v>
      </c>
      <c r="Z37" s="62">
        <f t="shared" si="30"/>
        <v>0.13188852112532196</v>
      </c>
      <c r="AA37" s="62">
        <f t="shared" si="30"/>
        <v>1.7427485167303497E-2</v>
      </c>
      <c r="AB37" s="62">
        <f t="shared" si="30"/>
        <v>1.0617909754486973E-2</v>
      </c>
      <c r="AC37" s="62">
        <f t="shared" si="30"/>
        <v>0</v>
      </c>
      <c r="AD37" s="62">
        <f t="shared" si="30"/>
        <v>2.8743923813942824E-2</v>
      </c>
      <c r="AE37" s="38"/>
      <c r="AF37" s="175">
        <f t="shared" ref="AF37" si="31">SUM(AF17*$H17,AF18*$H18,AF19*$H19,AF20*$H20,AF21*$H21,AF22*$H22,AF23*$H23,AF24*$H24,AF26*$H26,AF27*$H27)</f>
        <v>367353.49936006381</v>
      </c>
      <c r="AG37" s="38"/>
      <c r="AH37" s="62">
        <f t="shared" ref="AH37:AI37" si="32">SUM(AH17*$H17,AH18*$H18,AH19*$H19,AH20*$H20,AH21*$H21,AH22*$H22,AH23*$H23,AH24*$H24,AH26*$H26,AH27*$H27)</f>
        <v>9.2182207438170974E-2</v>
      </c>
      <c r="AI37" s="62">
        <f t="shared" si="32"/>
        <v>0.90781779256182893</v>
      </c>
      <c r="AJ37" s="38"/>
      <c r="AK37" s="62">
        <f t="shared" ref="AK37:AN37" si="33">SUM(AK17*$H17,AK18*$H18,AK19*$H19,AK20*$H20,AK21*$H21,AK22*$H22,AK23*$H23,AK24*$H24,AK26*$H26,AK27*$H27)</f>
        <v>3.8416359833329333E-2</v>
      </c>
      <c r="AL37" s="62">
        <f t="shared" si="33"/>
        <v>5.33879424607199E-3</v>
      </c>
      <c r="AM37" s="62">
        <f t="shared" si="33"/>
        <v>1.7098743892203193E-2</v>
      </c>
      <c r="AN37" s="62">
        <f t="shared" si="33"/>
        <v>3.1328309466566444E-2</v>
      </c>
      <c r="AO37" s="38"/>
      <c r="AP37" s="62">
        <f t="shared" ref="AP37:AQ37" si="34">SUM(AP17*$H17,AP18*$H18,AP19*$H19,AP20*$H20,AP21*$H21,AP22*$H22,AP23*$H23,AP24*$H24,AP26*$H26,AP27*$H27)</f>
        <v>0.67590443614937556</v>
      </c>
      <c r="AQ37" s="62">
        <f t="shared" si="34"/>
        <v>0.32409556385062444</v>
      </c>
      <c r="AR37" s="38"/>
      <c r="AS37" s="62">
        <f t="shared" ref="AS37:AX37" si="35">SUM(AS17*$H17,AS18*$H18,AS19*$H19,AS20*$H20,AS21*$H21,AS22*$H22,AS23*$H23,AS24*$H24,AS26*$H26,AS27*$H27)</f>
        <v>0.6257963834760828</v>
      </c>
      <c r="AT37" s="62">
        <f t="shared" si="35"/>
        <v>3.8864743685006399E-2</v>
      </c>
      <c r="AU37" s="62">
        <f t="shared" si="35"/>
        <v>2.5327041907853716E-4</v>
      </c>
      <c r="AV37" s="62">
        <f t="shared" si="35"/>
        <v>2.2059728385796086E-3</v>
      </c>
      <c r="AW37" s="62">
        <f t="shared" si="35"/>
        <v>7.4983531614861319E-3</v>
      </c>
      <c r="AX37" s="62">
        <f t="shared" si="35"/>
        <v>1.2857125691420974E-3</v>
      </c>
      <c r="AY37" s="38"/>
      <c r="AZ37" s="62">
        <f t="shared" ref="AZ37:BD37" si="36">SUM(AZ17*$H17,AZ18*$H18,AZ19*$H19,AZ20*$H20,AZ21*$H21,AZ22*$H22,AZ23*$H23,AZ24*$H24,AZ26*$H26,AZ27*$H27)</f>
        <v>3.9034266599071811E-2</v>
      </c>
      <c r="BA37" s="62">
        <f t="shared" si="36"/>
        <v>4.9711219859673472E-2</v>
      </c>
      <c r="BB37" s="62">
        <f t="shared" si="36"/>
        <v>4.7224946421733298E-2</v>
      </c>
      <c r="BC37" s="62">
        <f t="shared" si="36"/>
        <v>0.25527850720333606</v>
      </c>
      <c r="BD37" s="62">
        <f t="shared" si="36"/>
        <v>0.28465549606556095</v>
      </c>
      <c r="BE37" s="38"/>
      <c r="BF37" s="62">
        <f t="shared" ref="BF37:BG37" si="37">SUM(BF17*$H17,BF18*$H18,BF19*$H19,BF20*$H20,BF21*$H21,BF22*$H22,BF23*$H23,BF24*$H24,BF26*$H26,BF27*$H27)</f>
        <v>5.1187527392293083E-2</v>
      </c>
      <c r="BG37" s="62">
        <f t="shared" si="37"/>
        <v>0.94881247260770696</v>
      </c>
      <c r="BH37" s="38"/>
      <c r="BI37" s="61">
        <f t="shared" ref="BI37" si="38">SUM(BI17*$H17,BI18*$H18,BI19*$H19,BI20*$H20,BI21*$H21,BI22*$H22,BI23*$H23,BI24*$H24,BI26*$H26,BI27*$H27)</f>
        <v>2.1809167559967921</v>
      </c>
      <c r="BJ37" s="193"/>
      <c r="BK37" s="197">
        <f t="shared" ref="BK37:BR37" si="39">SUM(BK17*$H17,BK18*$H18,BK19*$H19,BK20*$H20,BK21*$H21,BK22*$H22,BK23*$H23,BK24*$H24,BK26*$H26,BK27*$H27)</f>
        <v>0.7683482398554875</v>
      </c>
      <c r="BL37" s="197">
        <f t="shared" si="39"/>
        <v>0.48884125655372951</v>
      </c>
      <c r="BM37" s="197">
        <f t="shared" si="39"/>
        <v>0.29219236022381812</v>
      </c>
      <c r="BN37" s="197">
        <f t="shared" si="39"/>
        <v>0.22701414283826055</v>
      </c>
      <c r="BO37" s="197">
        <f t="shared" si="39"/>
        <v>0.24072829008238972</v>
      </c>
      <c r="BP37" s="197">
        <f t="shared" si="39"/>
        <v>0.18890117636692075</v>
      </c>
      <c r="BQ37" s="197">
        <f t="shared" si="39"/>
        <v>0.17694453011411199</v>
      </c>
      <c r="BR37" s="197">
        <f t="shared" si="39"/>
        <v>6.5970392562893776E-2</v>
      </c>
      <c r="BS37" s="193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</row>
    <row r="38" spans="1:154" s="57" customFormat="1" ht="7.5" customHeight="1" x14ac:dyDescent="0.4">
      <c r="A38" s="17"/>
      <c r="C38" s="137"/>
      <c r="D38" s="137"/>
      <c r="E38" s="137"/>
      <c r="F38" s="165"/>
      <c r="H38" s="58"/>
      <c r="I38" s="58"/>
      <c r="K38" s="45"/>
      <c r="M38" s="46"/>
      <c r="O38" s="38"/>
      <c r="P38" s="38"/>
      <c r="Q38" s="38"/>
      <c r="S38" s="46"/>
      <c r="U38" s="38"/>
      <c r="V38" s="38"/>
      <c r="X38" s="38"/>
      <c r="Y38" s="38"/>
      <c r="Z38" s="38"/>
      <c r="AA38" s="38"/>
      <c r="AB38" s="38"/>
      <c r="AC38" s="38"/>
      <c r="AD38" s="38"/>
      <c r="AF38" s="176"/>
      <c r="AH38" s="38"/>
      <c r="AI38" s="38"/>
      <c r="AK38" s="38"/>
      <c r="AL38" s="38"/>
      <c r="AM38" s="38"/>
      <c r="AN38" s="38"/>
      <c r="AP38" s="38"/>
      <c r="AQ38" s="38"/>
      <c r="AS38" s="38"/>
      <c r="AT38" s="38"/>
      <c r="AU38" s="38"/>
      <c r="AV38" s="38"/>
      <c r="AW38" s="38"/>
      <c r="AX38" s="38"/>
      <c r="AZ38" s="38"/>
      <c r="BA38" s="38"/>
      <c r="BB38" s="38"/>
      <c r="BC38" s="38"/>
      <c r="BD38" s="38"/>
      <c r="BF38" s="38"/>
      <c r="BG38" s="38"/>
      <c r="BI38" s="45"/>
      <c r="BJ38" s="196"/>
      <c r="BK38" s="193"/>
      <c r="BL38" s="193"/>
      <c r="BM38" s="193"/>
      <c r="BN38" s="193"/>
      <c r="BO38" s="193"/>
      <c r="BP38" s="193"/>
      <c r="BQ38" s="193"/>
      <c r="BR38" s="193"/>
      <c r="BS38" s="196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</row>
    <row r="39" spans="1:154" s="70" customFormat="1" ht="20.25" customHeight="1" x14ac:dyDescent="0.4">
      <c r="A39" s="65" t="s">
        <v>472</v>
      </c>
      <c r="B39" s="38"/>
      <c r="C39" s="142"/>
      <c r="D39" s="142"/>
      <c r="E39" s="142">
        <f>SUM(E35:E37)</f>
        <v>134557</v>
      </c>
      <c r="F39" s="166">
        <f>SUM(F35:F37)</f>
        <v>769318.0862975053</v>
      </c>
      <c r="G39" s="38"/>
      <c r="H39" s="66">
        <v>1</v>
      </c>
      <c r="I39" s="66">
        <v>1</v>
      </c>
      <c r="J39" s="38"/>
      <c r="K39" s="67">
        <f>SUM(K35*$I35,K36*$I36,K37*$I37)</f>
        <v>5.7585615288608718</v>
      </c>
      <c r="L39" s="38"/>
      <c r="M39" s="69">
        <f>SUM(M35*$H35,M36*$H36,M37*$H37)</f>
        <v>11.910566234831133</v>
      </c>
      <c r="N39" s="38"/>
      <c r="O39" s="68">
        <f t="shared" ref="O39:Q39" si="40">SUM(O35*$H35,O36*$H36,O37*$H37)</f>
        <v>6.4290040546618923E-2</v>
      </c>
      <c r="P39" s="68">
        <f t="shared" si="40"/>
        <v>0.1563079355003254</v>
      </c>
      <c r="Q39" s="68">
        <f t="shared" si="40"/>
        <v>0.77940202395305569</v>
      </c>
      <c r="R39" s="38"/>
      <c r="S39" s="69">
        <f>SUM(S35*$H35,S36*$H36,S37*$H37)</f>
        <v>56.358767355616465</v>
      </c>
      <c r="T39" s="38"/>
      <c r="U39" s="68">
        <f t="shared" ref="U39:V39" si="41">SUM(U35*$H35,U36*$H36,U37*$H37)</f>
        <v>0.27792725550210939</v>
      </c>
      <c r="V39" s="68">
        <f t="shared" si="41"/>
        <v>0.72207274449789083</v>
      </c>
      <c r="W39" s="38"/>
      <c r="X39" s="68">
        <f t="shared" ref="X39:AD39" si="42">SUM(X35*$H35,X36*$H36,X37*$H37)</f>
        <v>0.79580255959404123</v>
      </c>
      <c r="Y39" s="68">
        <f t="shared" si="42"/>
        <v>1.0371600517585003E-2</v>
      </c>
      <c r="Z39" s="68">
        <f t="shared" si="42"/>
        <v>3.7146174393974662E-2</v>
      </c>
      <c r="AA39" s="68">
        <f t="shared" si="42"/>
        <v>7.11996200342188E-2</v>
      </c>
      <c r="AB39" s="68">
        <f t="shared" si="42"/>
        <v>4.5292227623803083E-2</v>
      </c>
      <c r="AC39" s="68">
        <f t="shared" si="42"/>
        <v>2.5382033989580145E-2</v>
      </c>
      <c r="AD39" s="68">
        <f t="shared" si="42"/>
        <v>1.4588910564977384E-2</v>
      </c>
      <c r="AE39" s="38"/>
      <c r="AF39" s="177">
        <f t="shared" ref="AF39" si="43">SUM(AF35*$H35,AF36*$H36,AF37*$H37)</f>
        <v>433736.72424549697</v>
      </c>
      <c r="AG39" s="38"/>
      <c r="AH39" s="68">
        <f t="shared" ref="AH39:AI39" si="44">SUM(AH35*$H35,AH36*$H36,AH37*$H37)</f>
        <v>0.30753364721380355</v>
      </c>
      <c r="AI39" s="68">
        <f t="shared" si="44"/>
        <v>0.69246635278619639</v>
      </c>
      <c r="AJ39" s="38"/>
      <c r="AK39" s="68">
        <f t="shared" ref="AK39:AN39" si="45">SUM(AK35*$H35,AK36*$H36,AK37*$H37)</f>
        <v>0.2481630228668156</v>
      </c>
      <c r="AL39" s="68">
        <f t="shared" si="45"/>
        <v>4.1742954932372685E-2</v>
      </c>
      <c r="AM39" s="68">
        <f t="shared" si="45"/>
        <v>8.5052744814728617E-3</v>
      </c>
      <c r="AN39" s="68">
        <f t="shared" si="45"/>
        <v>9.1223949331423731E-3</v>
      </c>
      <c r="AO39" s="38"/>
      <c r="AP39" s="68">
        <f t="shared" ref="AP39:AQ39" si="46">SUM(AP35*$H35,AP36*$H36,AP37*$H37)</f>
        <v>0.89354992491885066</v>
      </c>
      <c r="AQ39" s="68">
        <f t="shared" si="46"/>
        <v>0.10645007508114926</v>
      </c>
      <c r="AR39" s="38"/>
      <c r="AS39" s="68">
        <f t="shared" ref="AS39:AX39" si="47">SUM(AS35*$H35,AS36*$H36,AS37*$H37)</f>
        <v>0.78507276264038695</v>
      </c>
      <c r="AT39" s="68">
        <f t="shared" si="47"/>
        <v>5.3635406587368491E-2</v>
      </c>
      <c r="AU39" s="68">
        <f t="shared" si="47"/>
        <v>3.479938625758066E-2</v>
      </c>
      <c r="AV39" s="68">
        <f t="shared" si="47"/>
        <v>1.7842844967509389E-2</v>
      </c>
      <c r="AW39" s="68">
        <f t="shared" si="47"/>
        <v>1.9826511841855962E-3</v>
      </c>
      <c r="AX39" s="68">
        <f t="shared" si="47"/>
        <v>2.1687328181973578E-4</v>
      </c>
      <c r="AY39" s="38"/>
      <c r="AZ39" s="68">
        <f t="shared" ref="AZ39:BD39" si="48">SUM(AZ35*$H35,AZ36*$H36,AZ37*$H37)</f>
        <v>9.8027946871802663E-2</v>
      </c>
      <c r="BA39" s="68">
        <f t="shared" si="48"/>
        <v>2.2628066401310057E-2</v>
      </c>
      <c r="BB39" s="68">
        <f t="shared" si="48"/>
        <v>9.370118567704136E-2</v>
      </c>
      <c r="BC39" s="68">
        <f t="shared" si="48"/>
        <v>0.39329075007602332</v>
      </c>
      <c r="BD39" s="68">
        <f t="shared" si="48"/>
        <v>0.28590197589267335</v>
      </c>
      <c r="BE39" s="38"/>
      <c r="BF39" s="68">
        <f t="shared" ref="BF39:BG39" si="49">SUM(BF35*$H35,BF36*$H36,BF37*$H37)</f>
        <v>1.2885253034261406E-2</v>
      </c>
      <c r="BG39" s="68">
        <f t="shared" si="49"/>
        <v>0.98711474696573864</v>
      </c>
      <c r="BH39" s="38"/>
      <c r="BI39" s="67">
        <f t="shared" ref="BI39" si="50">SUM(BI35*$H35,BI36*$H36,BI37*$H37)</f>
        <v>0.93421328466242093</v>
      </c>
      <c r="BJ39" s="193"/>
      <c r="BK39" s="198">
        <f t="shared" ref="BK39:BR39" si="51">SUM(BK35*$H35,BK36*$H36,BK37*$H37)</f>
        <v>0.68388772044561041</v>
      </c>
      <c r="BL39" s="198">
        <f t="shared" si="51"/>
        <v>0.5893355232355062</v>
      </c>
      <c r="BM39" s="198">
        <f t="shared" si="51"/>
        <v>0.27819013503570977</v>
      </c>
      <c r="BN39" s="198">
        <f t="shared" si="51"/>
        <v>0.2301106594231441</v>
      </c>
      <c r="BO39" s="198">
        <f t="shared" si="51"/>
        <v>0.19711586911123169</v>
      </c>
      <c r="BP39" s="198">
        <f t="shared" si="51"/>
        <v>0.12748158772862059</v>
      </c>
      <c r="BQ39" s="198">
        <f t="shared" si="51"/>
        <v>0.17971603112435622</v>
      </c>
      <c r="BR39" s="198">
        <f t="shared" si="51"/>
        <v>0.11038964899633613</v>
      </c>
      <c r="BS39" s="193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</row>
    <row r="40" spans="1:154" ht="20.25" customHeight="1" x14ac:dyDescent="0.4">
      <c r="A40" s="37"/>
      <c r="B40" s="22"/>
      <c r="C40" s="137"/>
      <c r="D40" s="137"/>
      <c r="E40" s="137"/>
      <c r="F40" s="137"/>
      <c r="G40" s="196"/>
      <c r="H40" s="209"/>
      <c r="I40" s="209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01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190"/>
    </row>
    <row r="41" spans="1:154" s="3" customFormat="1" ht="74.25" customHeight="1" x14ac:dyDescent="0.35">
      <c r="A41" s="89" t="s">
        <v>540</v>
      </c>
      <c r="B41" s="1"/>
      <c r="C41" s="162" t="s">
        <v>615</v>
      </c>
      <c r="D41" s="162"/>
      <c r="E41" s="162"/>
      <c r="F41" s="162"/>
      <c r="G41" s="1"/>
      <c r="H41" s="215" t="s">
        <v>621</v>
      </c>
      <c r="I41" s="215"/>
      <c r="J41" s="1"/>
      <c r="K41" s="169"/>
      <c r="L41" s="1"/>
      <c r="N41" s="1"/>
      <c r="O41" s="212" t="s">
        <v>47</v>
      </c>
      <c r="P41" s="212"/>
      <c r="Q41" s="212"/>
      <c r="R41" s="1"/>
      <c r="T41" s="1"/>
      <c r="U41" s="212" t="s">
        <v>48</v>
      </c>
      <c r="V41" s="212"/>
      <c r="W41" s="1"/>
      <c r="X41" s="212" t="s">
        <v>49</v>
      </c>
      <c r="Y41" s="212"/>
      <c r="Z41" s="212"/>
      <c r="AA41" s="212"/>
      <c r="AB41" s="212"/>
      <c r="AC41" s="212"/>
      <c r="AD41" s="212"/>
      <c r="AE41" s="1"/>
      <c r="AF41" s="2"/>
      <c r="AG41" s="1"/>
      <c r="AH41" s="212" t="s">
        <v>51</v>
      </c>
      <c r="AI41" s="212"/>
      <c r="AJ41" s="1"/>
      <c r="AK41" s="212" t="s">
        <v>52</v>
      </c>
      <c r="AL41" s="212"/>
      <c r="AM41" s="212"/>
      <c r="AN41" s="212"/>
      <c r="AO41" s="1"/>
      <c r="AP41" s="212" t="s">
        <v>53</v>
      </c>
      <c r="AQ41" s="212"/>
      <c r="AR41" s="1"/>
      <c r="AS41" s="212" t="s">
        <v>54</v>
      </c>
      <c r="AT41" s="212"/>
      <c r="AU41" s="212"/>
      <c r="AV41" s="212"/>
      <c r="AW41" s="212"/>
      <c r="AX41" s="212"/>
      <c r="AY41" s="1"/>
      <c r="AZ41" s="212" t="s">
        <v>55</v>
      </c>
      <c r="BA41" s="212"/>
      <c r="BB41" s="212"/>
      <c r="BC41" s="212"/>
      <c r="BD41" s="212"/>
      <c r="BE41" s="1"/>
      <c r="BF41" s="212" t="s">
        <v>56</v>
      </c>
      <c r="BG41" s="212"/>
      <c r="BH41" s="1"/>
      <c r="BJ41" s="185"/>
      <c r="BK41" s="212" t="s">
        <v>645</v>
      </c>
      <c r="BL41" s="212"/>
      <c r="BM41" s="212"/>
      <c r="BN41" s="212"/>
      <c r="BO41" s="212"/>
      <c r="BP41" s="212"/>
      <c r="BQ41" s="212"/>
      <c r="BR41" s="212"/>
      <c r="BS41" s="185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</row>
    <row r="42" spans="1:154" s="9" customFormat="1" ht="54" customHeight="1" x14ac:dyDescent="0.4">
      <c r="A42" s="6" t="s">
        <v>489</v>
      </c>
      <c r="B42" s="7"/>
      <c r="C42" s="136" t="s">
        <v>616</v>
      </c>
      <c r="D42" s="136" t="s">
        <v>617</v>
      </c>
      <c r="E42" s="136" t="s">
        <v>618</v>
      </c>
      <c r="F42" s="136" t="s">
        <v>619</v>
      </c>
      <c r="G42" s="7"/>
      <c r="H42" s="170" t="s">
        <v>620</v>
      </c>
      <c r="I42" s="170" t="s">
        <v>622</v>
      </c>
      <c r="J42" s="7"/>
      <c r="K42" s="9" t="s">
        <v>493</v>
      </c>
      <c r="L42" s="7"/>
      <c r="N42" s="7"/>
      <c r="O42" s="9" t="s">
        <v>294</v>
      </c>
      <c r="P42" s="9" t="s">
        <v>295</v>
      </c>
      <c r="Q42" s="9" t="s">
        <v>296</v>
      </c>
      <c r="R42" s="7"/>
      <c r="S42" s="16"/>
      <c r="T42" s="7"/>
      <c r="U42" s="9" t="s">
        <v>145</v>
      </c>
      <c r="V42" s="9" t="s">
        <v>146</v>
      </c>
      <c r="W42" s="7"/>
      <c r="X42" s="9" t="s">
        <v>298</v>
      </c>
      <c r="Y42" s="9" t="s">
        <v>299</v>
      </c>
      <c r="Z42" s="9" t="s">
        <v>300</v>
      </c>
      <c r="AA42" s="9" t="s">
        <v>301</v>
      </c>
      <c r="AB42" s="9" t="s">
        <v>302</v>
      </c>
      <c r="AC42" s="9" t="s">
        <v>303</v>
      </c>
      <c r="AD42" s="9" t="s">
        <v>304</v>
      </c>
      <c r="AE42" s="7"/>
      <c r="AF42" s="8"/>
      <c r="AG42" s="7"/>
      <c r="AH42" s="9" t="s">
        <v>145</v>
      </c>
      <c r="AI42" s="9" t="s">
        <v>146</v>
      </c>
      <c r="AJ42" s="7"/>
      <c r="AK42" s="9" t="s">
        <v>305</v>
      </c>
      <c r="AL42" s="9" t="s">
        <v>306</v>
      </c>
      <c r="AM42" s="9" t="s">
        <v>307</v>
      </c>
      <c r="AN42" s="9" t="s">
        <v>308</v>
      </c>
      <c r="AO42" s="7"/>
      <c r="AP42" s="9" t="s">
        <v>145</v>
      </c>
      <c r="AQ42" s="9" t="s">
        <v>146</v>
      </c>
      <c r="AR42" s="7"/>
      <c r="AS42" s="9" t="s">
        <v>309</v>
      </c>
      <c r="AT42" s="9" t="s">
        <v>310</v>
      </c>
      <c r="AU42" s="9" t="s">
        <v>311</v>
      </c>
      <c r="AV42" s="9" t="s">
        <v>312</v>
      </c>
      <c r="AW42" s="9" t="s">
        <v>313</v>
      </c>
      <c r="AX42" s="9" t="s">
        <v>166</v>
      </c>
      <c r="AY42" s="7"/>
      <c r="AZ42" s="9" t="s">
        <v>288</v>
      </c>
      <c r="BA42" s="9" t="s">
        <v>287</v>
      </c>
      <c r="BB42" s="9" t="s">
        <v>286</v>
      </c>
      <c r="BC42" s="9" t="s">
        <v>285</v>
      </c>
      <c r="BD42" s="9" t="s">
        <v>284</v>
      </c>
      <c r="BE42" s="7"/>
      <c r="BF42" s="9" t="s">
        <v>146</v>
      </c>
      <c r="BG42" s="9" t="s">
        <v>145</v>
      </c>
      <c r="BH42" s="7"/>
      <c r="BI42" s="15"/>
      <c r="BJ42" s="186"/>
      <c r="BK42" s="187" t="s">
        <v>637</v>
      </c>
      <c r="BL42" s="187" t="s">
        <v>638</v>
      </c>
      <c r="BM42" s="187" t="s">
        <v>639</v>
      </c>
      <c r="BN42" s="187" t="s">
        <v>640</v>
      </c>
      <c r="BO42" s="187" t="s">
        <v>641</v>
      </c>
      <c r="BP42" s="187" t="s">
        <v>642</v>
      </c>
      <c r="BQ42" s="187" t="s">
        <v>643</v>
      </c>
      <c r="BR42" s="187" t="s">
        <v>644</v>
      </c>
      <c r="BS42" s="186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</row>
    <row r="43" spans="1:154" s="22" customFormat="1" ht="20.25" customHeight="1" x14ac:dyDescent="0.4">
      <c r="A43" s="17"/>
      <c r="B43" s="18"/>
      <c r="C43" s="137"/>
      <c r="D43" s="137"/>
      <c r="E43" s="137"/>
      <c r="F43" s="137"/>
      <c r="G43" s="18"/>
      <c r="H43" s="19"/>
      <c r="I43" s="19"/>
      <c r="J43" s="18"/>
      <c r="K43" s="20"/>
      <c r="L43" s="18"/>
      <c r="M43" s="26"/>
      <c r="N43" s="18"/>
      <c r="O43" s="18"/>
      <c r="P43" s="18"/>
      <c r="Q43" s="18"/>
      <c r="R43" s="18"/>
      <c r="S43" s="26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9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20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</row>
    <row r="44" spans="1:154" ht="20.25" customHeight="1" x14ac:dyDescent="0.4">
      <c r="A44" s="29" t="s">
        <v>455</v>
      </c>
      <c r="B44" s="77"/>
      <c r="C44" s="146">
        <f>VLOOKUP($A44,Sample!$B$2:$F$29,4)</f>
        <v>0.20584108568261941</v>
      </c>
      <c r="D44" s="138">
        <f>VLOOKUP($A44,Sample!$B$2:$F$29,5)</f>
        <v>0.12974427194423183</v>
      </c>
      <c r="E44" s="138">
        <f>VLOOKUP($A44,Sample!$B$2:$F$29,2)</f>
        <v>17458</v>
      </c>
      <c r="F44" s="160">
        <f>E44*$K4</f>
        <v>98746.8125</v>
      </c>
      <c r="G44" s="77"/>
      <c r="H44" s="171">
        <f>E44/SUM(E$4:E$10)</f>
        <v>0.20584108568261941</v>
      </c>
      <c r="I44" s="171">
        <f>F44/SUM(F$4:F$10)</f>
        <v>0.19720010240058075</v>
      </c>
      <c r="J44" s="30"/>
      <c r="K44" s="32">
        <v>5.65625</v>
      </c>
      <c r="L44" s="77"/>
      <c r="M44" s="74"/>
      <c r="N44" s="77"/>
      <c r="O44" s="74">
        <f>O4*$E44</f>
        <v>363.70833333333331</v>
      </c>
      <c r="P44" s="74">
        <f t="shared" ref="P44:Q44" si="52">P4*$E44</f>
        <v>2909.6666666666665</v>
      </c>
      <c r="Q44" s="74">
        <f t="shared" si="52"/>
        <v>14184.625</v>
      </c>
      <c r="R44" s="77"/>
      <c r="S44" s="74"/>
      <c r="T44" s="77"/>
      <c r="U44" s="74">
        <f t="shared" ref="U44:V44" si="53">U4*$E44</f>
        <v>6183.041666666667</v>
      </c>
      <c r="V44" s="74">
        <f t="shared" si="53"/>
        <v>11274.958333333334</v>
      </c>
      <c r="W44" s="77"/>
      <c r="X44" s="74">
        <f t="shared" ref="X44:AD44" si="54">X4*$E44</f>
        <v>14366.479166666666</v>
      </c>
      <c r="Y44" s="74">
        <f t="shared" si="54"/>
        <v>0</v>
      </c>
      <c r="Z44" s="74">
        <f t="shared" si="54"/>
        <v>0</v>
      </c>
      <c r="AA44" s="74">
        <f t="shared" si="54"/>
        <v>1636.6875</v>
      </c>
      <c r="AB44" s="74">
        <f t="shared" si="54"/>
        <v>181.85416666666666</v>
      </c>
      <c r="AC44" s="74">
        <f t="shared" si="54"/>
        <v>1272.9791666666667</v>
      </c>
      <c r="AD44" s="74">
        <f t="shared" si="54"/>
        <v>0</v>
      </c>
      <c r="AE44" s="77"/>
      <c r="AG44" s="77"/>
      <c r="AH44" s="74">
        <f t="shared" ref="AH44:AI44" si="55">AH4*$E44</f>
        <v>6001.1875</v>
      </c>
      <c r="AI44" s="74">
        <f t="shared" si="55"/>
        <v>11456.8125</v>
      </c>
      <c r="AJ44" s="77"/>
      <c r="AK44" s="74">
        <f t="shared" ref="AK44:AN44" si="56">AK4*$E44</f>
        <v>4728.208333333333</v>
      </c>
      <c r="AL44" s="74">
        <f t="shared" si="56"/>
        <v>1272.9791666666667</v>
      </c>
      <c r="AM44" s="74">
        <f t="shared" si="56"/>
        <v>0</v>
      </c>
      <c r="AN44" s="74">
        <f t="shared" si="56"/>
        <v>0</v>
      </c>
      <c r="AO44" s="77"/>
      <c r="AP44" s="74">
        <f t="shared" ref="AP44:AQ44" si="57">AP4*$E44</f>
        <v>16366.875</v>
      </c>
      <c r="AQ44" s="74">
        <f t="shared" si="57"/>
        <v>1091.125</v>
      </c>
      <c r="AR44" s="77"/>
      <c r="AS44" s="74">
        <f t="shared" ref="AS44:BD44" si="58">AS4*$E44</f>
        <v>13275.354166666666</v>
      </c>
      <c r="AT44" s="74">
        <f t="shared" si="58"/>
        <v>1454.8333333333335</v>
      </c>
      <c r="AU44" s="74">
        <f t="shared" si="58"/>
        <v>1636.6875</v>
      </c>
      <c r="AV44" s="74">
        <f t="shared" si="58"/>
        <v>0</v>
      </c>
      <c r="AW44" s="74">
        <f t="shared" si="58"/>
        <v>0</v>
      </c>
      <c r="AX44" s="74">
        <f t="shared" si="58"/>
        <v>0</v>
      </c>
      <c r="AY44" s="74">
        <f t="shared" si="58"/>
        <v>0</v>
      </c>
      <c r="AZ44" s="74">
        <f t="shared" si="58"/>
        <v>2000.3958333333333</v>
      </c>
      <c r="BA44" s="74">
        <f t="shared" si="58"/>
        <v>545.5625</v>
      </c>
      <c r="BB44" s="74">
        <f t="shared" si="58"/>
        <v>2909.666666666667</v>
      </c>
      <c r="BC44" s="74">
        <f t="shared" si="58"/>
        <v>10365.6875</v>
      </c>
      <c r="BD44" s="74">
        <f t="shared" si="58"/>
        <v>545.5625</v>
      </c>
      <c r="BE44" s="77"/>
      <c r="BF44" s="199">
        <f t="shared" ref="BF44:BG44" si="59">BF4*$E44</f>
        <v>0</v>
      </c>
      <c r="BG44" s="199">
        <f t="shared" si="59"/>
        <v>17458</v>
      </c>
      <c r="BH44" s="77"/>
      <c r="BI44" s="74"/>
      <c r="BJ44" s="201"/>
      <c r="BK44" s="199">
        <f t="shared" ref="BK44:BR44" si="60">BK4*$E44</f>
        <v>9078.16</v>
      </c>
      <c r="BL44" s="199">
        <f t="shared" si="60"/>
        <v>9776.4800000000014</v>
      </c>
      <c r="BM44" s="199">
        <f t="shared" si="60"/>
        <v>4713.6600000000008</v>
      </c>
      <c r="BN44" s="199">
        <f t="shared" si="60"/>
        <v>4539.08</v>
      </c>
      <c r="BO44" s="199">
        <f t="shared" si="60"/>
        <v>2444.1200000000003</v>
      </c>
      <c r="BP44" s="199">
        <f t="shared" si="60"/>
        <v>2618.6999999999998</v>
      </c>
      <c r="BQ44" s="199">
        <f t="shared" si="60"/>
        <v>2618.6999999999998</v>
      </c>
      <c r="BR44" s="199">
        <f t="shared" si="60"/>
        <v>2618.6999999999998</v>
      </c>
      <c r="BS44" s="201"/>
    </row>
    <row r="45" spans="1:154" ht="20.25" customHeight="1" x14ac:dyDescent="0.4">
      <c r="A45" s="29" t="s">
        <v>456</v>
      </c>
      <c r="B45" s="77"/>
      <c r="C45" s="146">
        <f>VLOOKUP($A45,Sample!$B$2:$F$29,4)</f>
        <v>0.31081320080648012</v>
      </c>
      <c r="D45" s="138">
        <f>VLOOKUP($A45,Sample!$B$2:$F$29,5)</f>
        <v>0.19590954019486165</v>
      </c>
      <c r="E45" s="138">
        <f>VLOOKUP($A45,Sample!$B$2:$F$29,2)</f>
        <v>26361</v>
      </c>
      <c r="F45" s="160">
        <f>E45*$K5</f>
        <v>153274.26804123711</v>
      </c>
      <c r="G45" s="77"/>
      <c r="H45" s="171">
        <f t="shared" ref="H45:I47" si="61">E45/SUM(E$4:E$10)</f>
        <v>0.31081320080648012</v>
      </c>
      <c r="I45" s="171">
        <f t="shared" si="61"/>
        <v>0.30609293189191317</v>
      </c>
      <c r="J45" s="30"/>
      <c r="K45" s="32">
        <v>5.8144329896907214</v>
      </c>
      <c r="L45" s="77"/>
      <c r="M45" s="74"/>
      <c r="N45" s="77"/>
      <c r="O45" s="74">
        <f t="shared" ref="O45:Q47" si="62">O5*$E45</f>
        <v>815.28865979381442</v>
      </c>
      <c r="P45" s="74">
        <f t="shared" si="62"/>
        <v>1902.3402061855668</v>
      </c>
      <c r="Q45" s="74">
        <f t="shared" si="62"/>
        <v>23643.371134020621</v>
      </c>
      <c r="R45" s="77"/>
      <c r="S45" s="74"/>
      <c r="T45" s="77"/>
      <c r="U45" s="74">
        <f t="shared" ref="U45:V45" si="63">U5*$E45</f>
        <v>7337.5979381443303</v>
      </c>
      <c r="V45" s="74">
        <f t="shared" si="63"/>
        <v>19023.402061855671</v>
      </c>
      <c r="W45" s="77"/>
      <c r="X45" s="74">
        <f t="shared" ref="X45:AD45" si="64">X5*$E45</f>
        <v>21197.505154639177</v>
      </c>
      <c r="Y45" s="74">
        <f t="shared" si="64"/>
        <v>0</v>
      </c>
      <c r="Z45" s="74">
        <f t="shared" si="64"/>
        <v>0</v>
      </c>
      <c r="AA45" s="74">
        <f t="shared" si="64"/>
        <v>2989.3917525773195</v>
      </c>
      <c r="AB45" s="74">
        <f t="shared" si="64"/>
        <v>2174.103092783505</v>
      </c>
      <c r="AC45" s="74">
        <f t="shared" si="64"/>
        <v>0</v>
      </c>
      <c r="AD45" s="74">
        <f t="shared" si="64"/>
        <v>0</v>
      </c>
      <c r="AE45" s="77"/>
      <c r="AG45" s="77"/>
      <c r="AH45" s="74">
        <f t="shared" ref="AH45:AI45" si="65">AH5*$E45</f>
        <v>13044.618556701031</v>
      </c>
      <c r="AI45" s="74">
        <f t="shared" si="65"/>
        <v>13316.381443298969</v>
      </c>
      <c r="AJ45" s="77"/>
      <c r="AK45" s="74">
        <f t="shared" ref="AK45:AN45" si="66">AK5*$E45</f>
        <v>12772.855670103092</v>
      </c>
      <c r="AL45" s="74">
        <f t="shared" si="66"/>
        <v>271.76288659793812</v>
      </c>
      <c r="AM45" s="74">
        <f t="shared" si="66"/>
        <v>0</v>
      </c>
      <c r="AN45" s="74">
        <f t="shared" si="66"/>
        <v>0</v>
      </c>
      <c r="AO45" s="77"/>
      <c r="AP45" s="74">
        <f t="shared" ref="AP45:AQ45" si="67">AP5*$E45</f>
        <v>25817.474226804123</v>
      </c>
      <c r="AQ45" s="74">
        <f t="shared" si="67"/>
        <v>543.52577319587624</v>
      </c>
      <c r="AR45" s="77"/>
      <c r="AS45" s="74">
        <f t="shared" ref="AS45:BD45" si="68">AS5*$E45</f>
        <v>20653.9793814433</v>
      </c>
      <c r="AT45" s="74">
        <f t="shared" si="68"/>
        <v>3532.9175257731958</v>
      </c>
      <c r="AU45" s="74">
        <f t="shared" si="68"/>
        <v>1358.8144329896907</v>
      </c>
      <c r="AV45" s="74">
        <f t="shared" si="68"/>
        <v>271.76288659793812</v>
      </c>
      <c r="AW45" s="74">
        <f t="shared" si="68"/>
        <v>0</v>
      </c>
      <c r="AX45" s="74">
        <f t="shared" si="68"/>
        <v>0</v>
      </c>
      <c r="AY45" s="74">
        <f t="shared" si="68"/>
        <v>0</v>
      </c>
      <c r="AZ45" s="74">
        <f t="shared" si="68"/>
        <v>6794.0721649484531</v>
      </c>
      <c r="BA45" s="74">
        <f t="shared" si="68"/>
        <v>0</v>
      </c>
      <c r="BB45" s="74">
        <f t="shared" si="68"/>
        <v>2174.103092783505</v>
      </c>
      <c r="BC45" s="74">
        <f t="shared" si="68"/>
        <v>13316.381443298969</v>
      </c>
      <c r="BD45" s="74">
        <f t="shared" si="68"/>
        <v>3532.9175257731958</v>
      </c>
      <c r="BE45" s="77"/>
      <c r="BF45" s="199">
        <f t="shared" ref="BF45:BG45" si="69">BF5*$E45</f>
        <v>543.52577319587624</v>
      </c>
      <c r="BG45" s="199">
        <f t="shared" si="69"/>
        <v>25817.474226804123</v>
      </c>
      <c r="BH45" s="77"/>
      <c r="BI45" s="74"/>
      <c r="BJ45" s="201"/>
      <c r="BK45" s="199">
        <f t="shared" ref="BK45:BR45" si="70">BK5*$E45</f>
        <v>17925.48</v>
      </c>
      <c r="BL45" s="199">
        <f t="shared" si="70"/>
        <v>18452.699999999997</v>
      </c>
      <c r="BM45" s="199">
        <f t="shared" si="70"/>
        <v>5008.59</v>
      </c>
      <c r="BN45" s="199">
        <f t="shared" si="70"/>
        <v>7908.2999999999993</v>
      </c>
      <c r="BO45" s="199">
        <f t="shared" si="70"/>
        <v>1581.6599999999999</v>
      </c>
      <c r="BP45" s="199">
        <f t="shared" si="70"/>
        <v>790.82999999999993</v>
      </c>
      <c r="BQ45" s="199">
        <f t="shared" si="70"/>
        <v>5008.59</v>
      </c>
      <c r="BR45" s="199">
        <f t="shared" si="70"/>
        <v>5535.8099999999995</v>
      </c>
      <c r="BS45" s="201"/>
    </row>
    <row r="46" spans="1:154" ht="20.25" customHeight="1" x14ac:dyDescent="0.4">
      <c r="A46" s="29" t="s">
        <v>457</v>
      </c>
      <c r="B46" s="77"/>
      <c r="C46" s="146">
        <f>VLOOKUP($A46,Sample!$B$2:$F$29,4)</f>
        <v>0.23430370344168935</v>
      </c>
      <c r="D46" s="138">
        <f>VLOOKUP($A46,Sample!$B$2:$F$29,5)</f>
        <v>0.14768462435993668</v>
      </c>
      <c r="E46" s="138">
        <f>VLOOKUP($A46,Sample!$B$2:$F$29,2)</f>
        <v>19872</v>
      </c>
      <c r="F46" s="160">
        <f>E46*$K6</f>
        <v>125212.8932038835</v>
      </c>
      <c r="G46" s="77"/>
      <c r="H46" s="171">
        <f t="shared" si="61"/>
        <v>0.23430370344168935</v>
      </c>
      <c r="I46" s="171">
        <f t="shared" si="61"/>
        <v>0.25005359400009808</v>
      </c>
      <c r="J46" s="30"/>
      <c r="K46" s="32">
        <v>6.3009708737864081</v>
      </c>
      <c r="L46" s="77"/>
      <c r="M46" s="74"/>
      <c r="N46" s="77"/>
      <c r="O46" s="74">
        <f>O6*$E46</f>
        <v>1736.3883495145631</v>
      </c>
      <c r="P46" s="74">
        <f t="shared" ref="P46:Q46" si="71">P6*$E46</f>
        <v>3665.7087378640776</v>
      </c>
      <c r="Q46" s="74">
        <f t="shared" si="71"/>
        <v>14469.902912621359</v>
      </c>
      <c r="R46" s="77"/>
      <c r="S46" s="74"/>
      <c r="T46" s="77"/>
      <c r="U46" s="74">
        <f t="shared" ref="U46:V46" si="72">U6*$E46</f>
        <v>6173.8252427184461</v>
      </c>
      <c r="V46" s="74">
        <f t="shared" si="72"/>
        <v>13698.174757281555</v>
      </c>
      <c r="W46" s="77"/>
      <c r="X46" s="74">
        <f t="shared" ref="X46:AD46" si="73">X6*$E46</f>
        <v>14469.902912621359</v>
      </c>
      <c r="Y46" s="74">
        <f t="shared" si="73"/>
        <v>578.79611650485435</v>
      </c>
      <c r="Z46" s="74">
        <f t="shared" si="73"/>
        <v>192.93203883495144</v>
      </c>
      <c r="AA46" s="74">
        <f t="shared" si="73"/>
        <v>2508.1165048543689</v>
      </c>
      <c r="AB46" s="74">
        <f t="shared" si="73"/>
        <v>771.72815533980577</v>
      </c>
      <c r="AC46" s="74">
        <f t="shared" si="73"/>
        <v>771.72815533980577</v>
      </c>
      <c r="AD46" s="74">
        <f t="shared" si="73"/>
        <v>578.79611650485435</v>
      </c>
      <c r="AE46" s="77"/>
      <c r="AG46" s="77"/>
      <c r="AH46" s="74">
        <f t="shared" ref="AH46:AI46" si="74">AH6*$E46</f>
        <v>7524.3495145631068</v>
      </c>
      <c r="AI46" s="74">
        <f t="shared" si="74"/>
        <v>12347.650485436892</v>
      </c>
      <c r="AJ46" s="77"/>
      <c r="AK46" s="74">
        <f t="shared" ref="AK46:AN46" si="75">AK6*$E46</f>
        <v>7138.4854368932038</v>
      </c>
      <c r="AL46" s="74">
        <f t="shared" si="75"/>
        <v>385.86407766990288</v>
      </c>
      <c r="AM46" s="74">
        <f t="shared" si="75"/>
        <v>0</v>
      </c>
      <c r="AN46" s="74">
        <f t="shared" si="75"/>
        <v>0</v>
      </c>
      <c r="AO46" s="77"/>
      <c r="AP46" s="74">
        <f t="shared" ref="AP46:AQ46" si="76">AP6*$E46</f>
        <v>19486.135922330097</v>
      </c>
      <c r="AQ46" s="74">
        <f t="shared" si="76"/>
        <v>385.86407766990288</v>
      </c>
      <c r="AR46" s="77"/>
      <c r="AS46" s="74">
        <f t="shared" ref="AS46:BD46" si="77">AS6*$E46</f>
        <v>16206.291262135921</v>
      </c>
      <c r="AT46" s="74">
        <f t="shared" si="77"/>
        <v>771.72815533980588</v>
      </c>
      <c r="AU46" s="74">
        <f t="shared" si="77"/>
        <v>1157.5922330097087</v>
      </c>
      <c r="AV46" s="74">
        <f t="shared" si="77"/>
        <v>1350.5242718446605</v>
      </c>
      <c r="AW46" s="74">
        <f t="shared" si="77"/>
        <v>0</v>
      </c>
      <c r="AX46" s="74">
        <f t="shared" si="77"/>
        <v>0</v>
      </c>
      <c r="AY46" s="74">
        <f t="shared" si="77"/>
        <v>0</v>
      </c>
      <c r="AZ46" s="74">
        <f t="shared" si="77"/>
        <v>2315.1844660194174</v>
      </c>
      <c r="BA46" s="74">
        <f t="shared" si="77"/>
        <v>192.93203883495147</v>
      </c>
      <c r="BB46" s="74">
        <f t="shared" si="77"/>
        <v>771.72815533980588</v>
      </c>
      <c r="BC46" s="74">
        <f t="shared" si="77"/>
        <v>7910.2135922330108</v>
      </c>
      <c r="BD46" s="74">
        <f t="shared" si="77"/>
        <v>8296.077669902912</v>
      </c>
      <c r="BE46" s="77"/>
      <c r="BF46" s="199">
        <f t="shared" ref="BF46:BG46" si="78">BF6*$E46</f>
        <v>0</v>
      </c>
      <c r="BG46" s="199">
        <f t="shared" si="78"/>
        <v>19872</v>
      </c>
      <c r="BH46" s="77"/>
      <c r="BI46" s="74"/>
      <c r="BJ46" s="201"/>
      <c r="BK46" s="199">
        <f t="shared" ref="BK46:BR46" si="79">BK6*$E46</f>
        <v>14109.119999999999</v>
      </c>
      <c r="BL46" s="199">
        <f t="shared" si="79"/>
        <v>12519.36</v>
      </c>
      <c r="BM46" s="199">
        <f t="shared" si="79"/>
        <v>3378.2400000000002</v>
      </c>
      <c r="BN46" s="199">
        <f t="shared" si="79"/>
        <v>5762.8799999999992</v>
      </c>
      <c r="BO46" s="199">
        <f t="shared" si="79"/>
        <v>2384.64</v>
      </c>
      <c r="BP46" s="199">
        <f t="shared" si="79"/>
        <v>1391.0400000000002</v>
      </c>
      <c r="BQ46" s="199">
        <f t="shared" si="79"/>
        <v>2782.0800000000004</v>
      </c>
      <c r="BR46" s="199">
        <f t="shared" si="79"/>
        <v>3179.52</v>
      </c>
      <c r="BS46" s="201"/>
    </row>
    <row r="47" spans="1:154" ht="20.25" customHeight="1" x14ac:dyDescent="0.4">
      <c r="A47" s="29" t="s">
        <v>458</v>
      </c>
      <c r="B47" s="77"/>
      <c r="C47" s="146">
        <f>VLOOKUP($A47,Sample!$B$2:$F$29,4)</f>
        <v>6.3362927853041401E-2</v>
      </c>
      <c r="D47" s="138">
        <f>VLOOKUP($A47,Sample!$B$2:$F$29,5)</f>
        <v>3.9938464739850028E-2</v>
      </c>
      <c r="E47" s="138">
        <f>VLOOKUP($A47,Sample!$B$2:$F$29,2)</f>
        <v>5374</v>
      </c>
      <c r="F47" s="160">
        <f>E47*$K7</f>
        <v>28435.2427184466</v>
      </c>
      <c r="G47" s="77"/>
      <c r="H47" s="171">
        <f t="shared" si="61"/>
        <v>6.3362927853041401E-2</v>
      </c>
      <c r="I47" s="171">
        <f t="shared" si="61"/>
        <v>5.6785962340435425E-2</v>
      </c>
      <c r="J47" s="30"/>
      <c r="K47" s="32">
        <v>5.29126213592233</v>
      </c>
      <c r="L47" s="77"/>
      <c r="M47" s="74"/>
      <c r="N47" s="77"/>
      <c r="O47" s="74">
        <f t="shared" si="62"/>
        <v>156.52427184466021</v>
      </c>
      <c r="P47" s="74">
        <f t="shared" si="62"/>
        <v>991.32038834951459</v>
      </c>
      <c r="Q47" s="74">
        <f t="shared" si="62"/>
        <v>4226.155339805825</v>
      </c>
      <c r="R47" s="77"/>
      <c r="S47" s="74"/>
      <c r="T47" s="77"/>
      <c r="U47" s="74">
        <f t="shared" ref="U47:V47" si="80">U7*$E47</f>
        <v>1095.6699029126214</v>
      </c>
      <c r="V47" s="74">
        <f t="shared" si="80"/>
        <v>4278.3300970873788</v>
      </c>
      <c r="W47" s="77"/>
      <c r="X47" s="74">
        <f t="shared" ref="X47:AD47" si="81">X7*$E47</f>
        <v>4956.6019417475727</v>
      </c>
      <c r="Y47" s="74">
        <f t="shared" si="81"/>
        <v>0</v>
      </c>
      <c r="Z47" s="74">
        <f t="shared" si="81"/>
        <v>52.17475728155339</v>
      </c>
      <c r="AA47" s="74">
        <f t="shared" si="81"/>
        <v>104.34951456310678</v>
      </c>
      <c r="AB47" s="74">
        <f t="shared" si="81"/>
        <v>156.52427184466021</v>
      </c>
      <c r="AC47" s="74">
        <f t="shared" si="81"/>
        <v>104.34951456310678</v>
      </c>
      <c r="AD47" s="74">
        <f t="shared" si="81"/>
        <v>0</v>
      </c>
      <c r="AE47" s="77"/>
      <c r="AG47" s="77"/>
      <c r="AH47" s="74">
        <f t="shared" ref="AH47:AI47" si="82">AH7*$E47</f>
        <v>313.04854368932041</v>
      </c>
      <c r="AI47" s="74">
        <f t="shared" si="82"/>
        <v>5060.9514563106795</v>
      </c>
      <c r="AJ47" s="77"/>
      <c r="AK47" s="74">
        <f t="shared" ref="AK47:AN47" si="83">AK7*$E47</f>
        <v>260.873786407767</v>
      </c>
      <c r="AL47" s="74">
        <f t="shared" si="83"/>
        <v>52.17475728155339</v>
      </c>
      <c r="AM47" s="74">
        <f t="shared" si="83"/>
        <v>0</v>
      </c>
      <c r="AN47" s="74">
        <f t="shared" si="83"/>
        <v>0</v>
      </c>
      <c r="AO47" s="77"/>
      <c r="AP47" s="74">
        <f t="shared" ref="AP47:AQ47" si="84">AP7*$E47</f>
        <v>4800.0776699029129</v>
      </c>
      <c r="AQ47" s="74">
        <f t="shared" si="84"/>
        <v>573.9223300970873</v>
      </c>
      <c r="AR47" s="77"/>
      <c r="AS47" s="74">
        <f t="shared" ref="AS47:BD47" si="85">AS7*$E47</f>
        <v>4539.2038834951463</v>
      </c>
      <c r="AT47" s="74">
        <f t="shared" si="85"/>
        <v>104.34951456310681</v>
      </c>
      <c r="AU47" s="74">
        <f t="shared" si="85"/>
        <v>104.34951456310681</v>
      </c>
      <c r="AV47" s="74">
        <f t="shared" si="85"/>
        <v>52.174757281553404</v>
      </c>
      <c r="AW47" s="74">
        <f t="shared" si="85"/>
        <v>0</v>
      </c>
      <c r="AX47" s="74">
        <f t="shared" si="85"/>
        <v>0</v>
      </c>
      <c r="AY47" s="74">
        <f t="shared" si="85"/>
        <v>0</v>
      </c>
      <c r="AZ47" s="74">
        <f t="shared" si="85"/>
        <v>0</v>
      </c>
      <c r="BA47" s="74">
        <f t="shared" si="85"/>
        <v>0</v>
      </c>
      <c r="BB47" s="74">
        <f t="shared" si="85"/>
        <v>1773.9417475728155</v>
      </c>
      <c r="BC47" s="74">
        <f t="shared" si="85"/>
        <v>2243.5145631067962</v>
      </c>
      <c r="BD47" s="74">
        <f t="shared" si="85"/>
        <v>782.62135922330106</v>
      </c>
      <c r="BE47" s="77"/>
      <c r="BF47" s="199">
        <f t="shared" ref="BF47:BG47" si="86">BF7*$E47</f>
        <v>0</v>
      </c>
      <c r="BG47" s="199">
        <f t="shared" si="86"/>
        <v>5374</v>
      </c>
      <c r="BH47" s="77"/>
      <c r="BI47" s="74"/>
      <c r="BJ47" s="201"/>
      <c r="BK47" s="199">
        <f t="shared" ref="BK47:BR47" si="87">BK7*$E47</f>
        <v>2901.96</v>
      </c>
      <c r="BL47" s="199">
        <f t="shared" si="87"/>
        <v>2472.04</v>
      </c>
      <c r="BM47" s="199">
        <f t="shared" si="87"/>
        <v>2042.1200000000001</v>
      </c>
      <c r="BN47" s="199">
        <f t="shared" si="87"/>
        <v>429.92</v>
      </c>
      <c r="BO47" s="199">
        <f t="shared" si="87"/>
        <v>1504.7200000000003</v>
      </c>
      <c r="BP47" s="199">
        <f t="shared" si="87"/>
        <v>967.31999999999994</v>
      </c>
      <c r="BQ47" s="199">
        <f t="shared" si="87"/>
        <v>806.1</v>
      </c>
      <c r="BR47" s="199">
        <f t="shared" si="87"/>
        <v>53.74</v>
      </c>
      <c r="BS47" s="201"/>
    </row>
    <row r="48" spans="1:154" s="22" customFormat="1" ht="7.5" customHeight="1" x14ac:dyDescent="0.4">
      <c r="A48" s="37"/>
      <c r="B48" s="77"/>
      <c r="C48" s="148"/>
      <c r="D48" s="139"/>
      <c r="E48" s="139"/>
      <c r="F48" s="161"/>
      <c r="G48" s="77"/>
      <c r="H48" s="39"/>
      <c r="I48" s="39"/>
      <c r="J48" s="38"/>
      <c r="K48" s="40"/>
      <c r="L48" s="77"/>
      <c r="M48" s="74"/>
      <c r="N48" s="77"/>
      <c r="O48" s="77"/>
      <c r="P48" s="77"/>
      <c r="Q48" s="77"/>
      <c r="R48" s="77"/>
      <c r="S48" s="74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4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201"/>
      <c r="BG48" s="201"/>
      <c r="BH48" s="77"/>
      <c r="BI48" s="74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</row>
    <row r="49" spans="1:154" ht="20.25" customHeight="1" x14ac:dyDescent="0.4">
      <c r="A49" s="29" t="s">
        <v>113</v>
      </c>
      <c r="B49" s="77"/>
      <c r="C49" s="146">
        <f>VLOOKUP($A49,Sample!$B$2:$F$29,4)</f>
        <v>7.7488120924858211E-2</v>
      </c>
      <c r="D49" s="138">
        <f>VLOOKUP($A49,Sample!$B$2:$F$29,5)</f>
        <v>4.8841754795365531E-2</v>
      </c>
      <c r="E49" s="138">
        <f>VLOOKUP($A49,Sample!$B$2:$F$29,2)</f>
        <v>6572</v>
      </c>
      <c r="F49" s="160">
        <f>E49*$K9</f>
        <v>42047.387755102041</v>
      </c>
      <c r="G49" s="77"/>
      <c r="H49" s="171">
        <f t="shared" ref="H49:I50" si="88">E49/SUM(E$4:E$10)</f>
        <v>7.7488120924858211E-2</v>
      </c>
      <c r="I49" s="171">
        <f t="shared" si="88"/>
        <v>8.3969790629779037E-2</v>
      </c>
      <c r="J49" s="30"/>
      <c r="K49" s="32">
        <v>6.3979591836734695</v>
      </c>
      <c r="L49" s="77"/>
      <c r="M49" s="74"/>
      <c r="N49" s="77"/>
      <c r="O49" s="74">
        <f t="shared" ref="O49:Q50" si="89">O9*$E49</f>
        <v>67.061224489795919</v>
      </c>
      <c r="P49" s="74">
        <f t="shared" si="89"/>
        <v>1274.1632653061224</v>
      </c>
      <c r="Q49" s="74">
        <f t="shared" si="89"/>
        <v>5230.7755102040819</v>
      </c>
      <c r="R49" s="77"/>
      <c r="S49" s="74"/>
      <c r="T49" s="77"/>
      <c r="U49" s="74">
        <f t="shared" ref="U49:V49" si="90">U9*$E49</f>
        <v>1207.1020408163265</v>
      </c>
      <c r="V49" s="74">
        <f t="shared" si="90"/>
        <v>5364.8979591836733</v>
      </c>
      <c r="W49" s="77"/>
      <c r="X49" s="74">
        <f t="shared" ref="X49:AD49" si="91">X9*$E49</f>
        <v>5431.9591836734699</v>
      </c>
      <c r="Y49" s="74">
        <f t="shared" si="91"/>
        <v>0</v>
      </c>
      <c r="Z49" s="74">
        <f t="shared" si="91"/>
        <v>335.30612244897958</v>
      </c>
      <c r="AA49" s="74">
        <f t="shared" si="91"/>
        <v>0</v>
      </c>
      <c r="AB49" s="74">
        <f t="shared" si="91"/>
        <v>67.061224489795919</v>
      </c>
      <c r="AC49" s="74">
        <f t="shared" si="91"/>
        <v>536.48979591836735</v>
      </c>
      <c r="AD49" s="74">
        <f t="shared" si="91"/>
        <v>201.18367346938774</v>
      </c>
      <c r="AE49" s="77"/>
      <c r="AG49" s="77"/>
      <c r="AH49" s="74">
        <f t="shared" ref="AH49:AI49" si="92">AH9*$E49</f>
        <v>1609.4693877551019</v>
      </c>
      <c r="AI49" s="74">
        <f t="shared" si="92"/>
        <v>4962.5306122448974</v>
      </c>
      <c r="AJ49" s="77"/>
      <c r="AK49" s="74">
        <f t="shared" ref="AK49:AN49" si="93">AK9*$E49</f>
        <v>1341.2244897959183</v>
      </c>
      <c r="AL49" s="74">
        <f t="shared" si="93"/>
        <v>134.12244897959184</v>
      </c>
      <c r="AM49" s="74">
        <f t="shared" si="93"/>
        <v>134.12244897959184</v>
      </c>
      <c r="AN49" s="74">
        <f t="shared" si="93"/>
        <v>0</v>
      </c>
      <c r="AO49" s="77"/>
      <c r="AP49" s="74">
        <f t="shared" ref="AP49:AQ49" si="94">AP9*$E49</f>
        <v>6504.9387755102043</v>
      </c>
      <c r="AQ49" s="74">
        <f t="shared" si="94"/>
        <v>67.061224489795919</v>
      </c>
      <c r="AR49" s="77"/>
      <c r="AS49" s="74">
        <f t="shared" ref="AS49:BD49" si="95">AS9*$E49</f>
        <v>5767.2653061224491</v>
      </c>
      <c r="AT49" s="74">
        <f t="shared" si="95"/>
        <v>335.30612244897958</v>
      </c>
      <c r="AU49" s="74">
        <f t="shared" si="95"/>
        <v>201.18367346938774</v>
      </c>
      <c r="AV49" s="74">
        <f t="shared" si="95"/>
        <v>201.18367346938774</v>
      </c>
      <c r="AW49" s="74">
        <f t="shared" si="95"/>
        <v>0</v>
      </c>
      <c r="AX49" s="74">
        <f t="shared" si="95"/>
        <v>0</v>
      </c>
      <c r="AY49" s="74">
        <f t="shared" si="95"/>
        <v>0</v>
      </c>
      <c r="AZ49" s="74">
        <f t="shared" si="95"/>
        <v>268.24489795918367</v>
      </c>
      <c r="BA49" s="74">
        <f t="shared" si="95"/>
        <v>536.48979591836735</v>
      </c>
      <c r="BB49" s="74">
        <f t="shared" si="95"/>
        <v>1676.5306122448976</v>
      </c>
      <c r="BC49" s="74">
        <f t="shared" si="95"/>
        <v>3218.9387755102039</v>
      </c>
      <c r="BD49" s="74">
        <f t="shared" si="95"/>
        <v>804.73469387755097</v>
      </c>
      <c r="BE49" s="77"/>
      <c r="BF49" s="199">
        <f t="shared" ref="BF49:BG49" si="96">BF9*$E49</f>
        <v>0</v>
      </c>
      <c r="BG49" s="199">
        <f t="shared" si="96"/>
        <v>6572</v>
      </c>
      <c r="BH49" s="77"/>
      <c r="BI49" s="74"/>
      <c r="BJ49" s="201"/>
      <c r="BK49" s="199">
        <f t="shared" ref="BK49:BR49" si="97">BK9*$E49</f>
        <v>4863.28</v>
      </c>
      <c r="BL49" s="199">
        <f t="shared" si="97"/>
        <v>4337.5200000000004</v>
      </c>
      <c r="BM49" s="199">
        <f t="shared" si="97"/>
        <v>3220.2799999999997</v>
      </c>
      <c r="BN49" s="199">
        <f t="shared" si="97"/>
        <v>657.2</v>
      </c>
      <c r="BO49" s="199">
        <f t="shared" si="97"/>
        <v>1774.44</v>
      </c>
      <c r="BP49" s="199">
        <f t="shared" si="97"/>
        <v>1051.52</v>
      </c>
      <c r="BQ49" s="199">
        <f t="shared" si="97"/>
        <v>1051.52</v>
      </c>
      <c r="BR49" s="199">
        <f t="shared" si="97"/>
        <v>65.72</v>
      </c>
      <c r="BS49" s="201"/>
    </row>
    <row r="50" spans="1:154" ht="20.25" customHeight="1" x14ac:dyDescent="0.4">
      <c r="A50" s="29" t="s">
        <v>108</v>
      </c>
      <c r="B50" s="77"/>
      <c r="C50" s="146">
        <f>VLOOKUP($A50,Sample!$B$2:$F$29,4)</f>
        <v>0.10819096129131148</v>
      </c>
      <c r="D50" s="138">
        <f>VLOOKUP($A50,Sample!$B$2:$F$29,5)</f>
        <v>6.8194148204849994E-2</v>
      </c>
      <c r="E50" s="138">
        <f>VLOOKUP($A50,Sample!$B$2:$F$29,2)</f>
        <v>9176</v>
      </c>
      <c r="F50" s="160">
        <f>E50*$K10</f>
        <v>53027.621052631577</v>
      </c>
      <c r="G50" s="77"/>
      <c r="H50" s="171">
        <f t="shared" si="88"/>
        <v>0.10819096129131148</v>
      </c>
      <c r="I50" s="171">
        <f t="shared" si="88"/>
        <v>0.10589761873719356</v>
      </c>
      <c r="J50" s="30"/>
      <c r="K50" s="32">
        <v>5.7789473684210524</v>
      </c>
      <c r="L50" s="77"/>
      <c r="M50" s="74"/>
      <c r="N50" s="77"/>
      <c r="O50" s="74">
        <f t="shared" si="89"/>
        <v>289.7684210526316</v>
      </c>
      <c r="P50" s="74">
        <f t="shared" si="89"/>
        <v>1448.8421052631579</v>
      </c>
      <c r="Q50" s="74">
        <f t="shared" si="89"/>
        <v>7437.3894736842103</v>
      </c>
      <c r="R50" s="77"/>
      <c r="S50" s="74"/>
      <c r="T50" s="77"/>
      <c r="U50" s="74">
        <f t="shared" ref="U50:V50" si="98">U10*$E50</f>
        <v>2607.9157894736841</v>
      </c>
      <c r="V50" s="74">
        <f t="shared" si="98"/>
        <v>6568.0842105263155</v>
      </c>
      <c r="W50" s="77"/>
      <c r="X50" s="74">
        <f t="shared" ref="X50:AD50" si="99">X10*$E50</f>
        <v>7920.3368421052637</v>
      </c>
      <c r="Y50" s="74">
        <f t="shared" si="99"/>
        <v>0</v>
      </c>
      <c r="Z50" s="74">
        <f t="shared" si="99"/>
        <v>193.17894736842103</v>
      </c>
      <c r="AA50" s="74">
        <f t="shared" si="99"/>
        <v>96.589473684210517</v>
      </c>
      <c r="AB50" s="74">
        <f t="shared" si="99"/>
        <v>386.35789473684207</v>
      </c>
      <c r="AC50" s="74">
        <f t="shared" si="99"/>
        <v>579.53684210526319</v>
      </c>
      <c r="AD50" s="74">
        <f t="shared" si="99"/>
        <v>0</v>
      </c>
      <c r="AE50" s="77"/>
      <c r="AG50" s="77"/>
      <c r="AH50" s="74">
        <f t="shared" ref="AH50:AI50" si="100">AH10*$E50</f>
        <v>2318.1473684210528</v>
      </c>
      <c r="AI50" s="74">
        <f t="shared" si="100"/>
        <v>6857.8526315789477</v>
      </c>
      <c r="AJ50" s="77"/>
      <c r="AK50" s="74">
        <f t="shared" ref="AK50:AN50" si="101">AK10*$E50</f>
        <v>1642.0210526315793</v>
      </c>
      <c r="AL50" s="74">
        <f t="shared" si="101"/>
        <v>676.12631578947378</v>
      </c>
      <c r="AM50" s="74">
        <f t="shared" si="101"/>
        <v>0</v>
      </c>
      <c r="AN50" s="74">
        <f t="shared" si="101"/>
        <v>0</v>
      </c>
      <c r="AO50" s="77"/>
      <c r="AP50" s="74">
        <f t="shared" ref="AP50:AQ50" si="102">AP10*$E50</f>
        <v>7823.7473684210527</v>
      </c>
      <c r="AQ50" s="74">
        <f t="shared" si="102"/>
        <v>1352.2526315789473</v>
      </c>
      <c r="AR50" s="77"/>
      <c r="AS50" s="74">
        <f t="shared" ref="AS50:BD50" si="103">AS10*$E50</f>
        <v>7244.2105263157891</v>
      </c>
      <c r="AT50" s="74">
        <f t="shared" si="103"/>
        <v>96.589473684210517</v>
      </c>
      <c r="AU50" s="74">
        <f t="shared" si="103"/>
        <v>193.17894736842103</v>
      </c>
      <c r="AV50" s="74">
        <f t="shared" si="103"/>
        <v>193.17894736842103</v>
      </c>
      <c r="AW50" s="74">
        <f t="shared" si="103"/>
        <v>96.589473684210517</v>
      </c>
      <c r="AX50" s="74">
        <f t="shared" si="103"/>
        <v>0</v>
      </c>
      <c r="AY50" s="74">
        <f t="shared" si="103"/>
        <v>0</v>
      </c>
      <c r="AZ50" s="74">
        <f t="shared" si="103"/>
        <v>772.71578947368414</v>
      </c>
      <c r="BA50" s="74">
        <f t="shared" si="103"/>
        <v>96.589473684210517</v>
      </c>
      <c r="BB50" s="74">
        <f t="shared" si="103"/>
        <v>289.7684210526316</v>
      </c>
      <c r="BC50" s="74">
        <f t="shared" si="103"/>
        <v>3573.8105263157895</v>
      </c>
      <c r="BD50" s="74">
        <f t="shared" si="103"/>
        <v>3090.8631578947366</v>
      </c>
      <c r="BE50" s="77"/>
      <c r="BF50" s="199">
        <f t="shared" ref="BF50:BG50" si="104">BF10*$E50</f>
        <v>0</v>
      </c>
      <c r="BG50" s="199">
        <f t="shared" si="104"/>
        <v>9176</v>
      </c>
      <c r="BH50" s="77"/>
      <c r="BI50" s="74"/>
      <c r="BJ50" s="201"/>
      <c r="BK50" s="199">
        <f t="shared" ref="BK50:BR50" si="105">BK10*$E50</f>
        <v>6790.24</v>
      </c>
      <c r="BL50" s="199">
        <f t="shared" si="105"/>
        <v>5872.64</v>
      </c>
      <c r="BM50" s="199">
        <f t="shared" si="105"/>
        <v>2936.32</v>
      </c>
      <c r="BN50" s="199">
        <f t="shared" si="105"/>
        <v>1743.44</v>
      </c>
      <c r="BO50" s="199">
        <f t="shared" si="105"/>
        <v>2569.2800000000002</v>
      </c>
      <c r="BP50" s="199">
        <f t="shared" si="105"/>
        <v>1284.6400000000001</v>
      </c>
      <c r="BQ50" s="199">
        <f t="shared" si="105"/>
        <v>1376.3999999999999</v>
      </c>
      <c r="BR50" s="199">
        <f t="shared" si="105"/>
        <v>275.27999999999997</v>
      </c>
      <c r="BS50" s="201"/>
    </row>
    <row r="51" spans="1:154" s="22" customFormat="1" ht="7.5" customHeight="1" x14ac:dyDescent="0.4">
      <c r="A51" s="37"/>
      <c r="B51" s="77"/>
      <c r="C51" s="149"/>
      <c r="D51" s="139"/>
      <c r="E51" s="139"/>
      <c r="F51" s="161"/>
      <c r="G51" s="77"/>
      <c r="H51" s="39"/>
      <c r="I51" s="39"/>
      <c r="J51" s="38"/>
      <c r="K51" s="40"/>
      <c r="L51" s="77"/>
      <c r="M51" s="74"/>
      <c r="N51" s="77"/>
      <c r="O51" s="77"/>
      <c r="P51" s="77"/>
      <c r="Q51" s="77"/>
      <c r="R51" s="77"/>
      <c r="S51" s="74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4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201"/>
      <c r="BG51" s="201"/>
      <c r="BH51" s="77"/>
      <c r="BI51" s="74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</row>
    <row r="52" spans="1:154" ht="20.25" customHeight="1" x14ac:dyDescent="0.4">
      <c r="A52" s="29" t="s">
        <v>459</v>
      </c>
      <c r="B52" s="77"/>
      <c r="C52" s="147">
        <f>VLOOKUP($A52,Sample!$B$2:$F$29,4)</f>
        <v>0.59415092246829593</v>
      </c>
      <c r="D52" s="138">
        <f>VLOOKUP($A52,Sample!$B$2:$F$29,5)</f>
        <v>0.11942894089493672</v>
      </c>
      <c r="E52" s="138">
        <f>VLOOKUP($A52,Sample!$B$2:$F$29,2)</f>
        <v>16070</v>
      </c>
      <c r="F52" s="160">
        <f>E52*$K12</f>
        <v>71980.208333333343</v>
      </c>
      <c r="G52" s="77"/>
      <c r="H52" s="31">
        <f>E52/SUM(E$12:E$15)</f>
        <v>0.59415092246829593</v>
      </c>
      <c r="I52" s="31">
        <f>F52/SUM(F$12:F$15)</f>
        <v>0.55823537871297779</v>
      </c>
      <c r="J52" s="30"/>
      <c r="K52" s="32">
        <v>4.479166666666667</v>
      </c>
      <c r="L52" s="77"/>
      <c r="M52" s="74"/>
      <c r="N52" s="77"/>
      <c r="O52" s="74">
        <f t="shared" ref="O52:Q53" si="106">O12*$E52</f>
        <v>669.58333333333326</v>
      </c>
      <c r="P52" s="74">
        <f t="shared" si="106"/>
        <v>3347.916666666667</v>
      </c>
      <c r="Q52" s="74">
        <f t="shared" si="106"/>
        <v>12052.5</v>
      </c>
      <c r="R52" s="77"/>
      <c r="S52" s="74"/>
      <c r="T52" s="77"/>
      <c r="U52" s="74">
        <f t="shared" ref="U52:V52" si="107">U12*$E52</f>
        <v>3515.3125</v>
      </c>
      <c r="V52" s="74">
        <f t="shared" si="107"/>
        <v>12554.6875</v>
      </c>
      <c r="W52" s="77"/>
      <c r="X52" s="74">
        <f t="shared" ref="X52:AD52" si="108">X12*$E52</f>
        <v>11215.520833333332</v>
      </c>
      <c r="Y52" s="74">
        <f t="shared" si="108"/>
        <v>0</v>
      </c>
      <c r="Z52" s="74">
        <f t="shared" si="108"/>
        <v>836.97916666666674</v>
      </c>
      <c r="AA52" s="74">
        <f t="shared" si="108"/>
        <v>1673.9583333333335</v>
      </c>
      <c r="AB52" s="74">
        <f t="shared" si="108"/>
        <v>1841.3541666666665</v>
      </c>
      <c r="AC52" s="74">
        <f t="shared" si="108"/>
        <v>0</v>
      </c>
      <c r="AD52" s="74">
        <f t="shared" si="108"/>
        <v>502.1875</v>
      </c>
      <c r="AE52" s="77"/>
      <c r="AG52" s="77"/>
      <c r="AH52" s="74">
        <f t="shared" ref="AH52:AI52" si="109">AH12*$E52</f>
        <v>4687.0833333333339</v>
      </c>
      <c r="AI52" s="74">
        <f t="shared" si="109"/>
        <v>11382.916666666668</v>
      </c>
      <c r="AJ52" s="77"/>
      <c r="AK52" s="74">
        <f t="shared" ref="AK52:AN52" si="110">AK12*$E52</f>
        <v>2845.729166666667</v>
      </c>
      <c r="AL52" s="74">
        <f t="shared" si="110"/>
        <v>1171.7708333333335</v>
      </c>
      <c r="AM52" s="74">
        <f t="shared" si="110"/>
        <v>167.39583333333331</v>
      </c>
      <c r="AN52" s="74">
        <f t="shared" si="110"/>
        <v>502.1875</v>
      </c>
      <c r="AO52" s="77"/>
      <c r="AP52" s="74">
        <f t="shared" ref="AP52:AQ52" si="111">AP12*$E52</f>
        <v>14228.645833333332</v>
      </c>
      <c r="AQ52" s="74">
        <f t="shared" si="111"/>
        <v>1841.3541666666665</v>
      </c>
      <c r="AR52" s="77"/>
      <c r="AS52" s="74">
        <f t="shared" ref="AS52:BD52" si="112">AS12*$E52</f>
        <v>14061.25</v>
      </c>
      <c r="AT52" s="74">
        <f t="shared" si="112"/>
        <v>0</v>
      </c>
      <c r="AU52" s="74">
        <f t="shared" si="112"/>
        <v>0</v>
      </c>
      <c r="AV52" s="74">
        <f t="shared" si="112"/>
        <v>167.39583333333331</v>
      </c>
      <c r="AW52" s="74">
        <f t="shared" si="112"/>
        <v>0</v>
      </c>
      <c r="AX52" s="74">
        <f t="shared" si="112"/>
        <v>0</v>
      </c>
      <c r="AY52" s="74">
        <f t="shared" si="112"/>
        <v>0</v>
      </c>
      <c r="AZ52" s="74">
        <f t="shared" si="112"/>
        <v>0</v>
      </c>
      <c r="BA52" s="74">
        <f t="shared" si="112"/>
        <v>502.18749999999994</v>
      </c>
      <c r="BB52" s="74">
        <f t="shared" si="112"/>
        <v>1506.5625</v>
      </c>
      <c r="BC52" s="74">
        <f t="shared" si="112"/>
        <v>4184.8958333333339</v>
      </c>
      <c r="BD52" s="74">
        <f t="shared" si="112"/>
        <v>8034.9999999999991</v>
      </c>
      <c r="BE52" s="77"/>
      <c r="BF52" s="199">
        <f t="shared" ref="BF52:BG52" si="113">BF12*$E52</f>
        <v>0</v>
      </c>
      <c r="BG52" s="199">
        <f t="shared" si="113"/>
        <v>16070</v>
      </c>
      <c r="BH52" s="77"/>
      <c r="BI52" s="74"/>
      <c r="BJ52" s="201"/>
      <c r="BK52" s="199">
        <f t="shared" ref="BK52:BR52" si="114">BK12*$E52</f>
        <v>11570.4</v>
      </c>
      <c r="BL52" s="199">
        <f t="shared" si="114"/>
        <v>9481.2999999999993</v>
      </c>
      <c r="BM52" s="199">
        <f t="shared" si="114"/>
        <v>6267.3</v>
      </c>
      <c r="BN52" s="199">
        <f t="shared" si="114"/>
        <v>3214</v>
      </c>
      <c r="BO52" s="199">
        <f t="shared" si="114"/>
        <v>6267.3</v>
      </c>
      <c r="BP52" s="199">
        <f t="shared" si="114"/>
        <v>3535.4</v>
      </c>
      <c r="BQ52" s="199">
        <f t="shared" si="114"/>
        <v>4821</v>
      </c>
      <c r="BR52" s="199">
        <f t="shared" si="114"/>
        <v>1285.6000000000001</v>
      </c>
      <c r="BS52" s="201"/>
    </row>
    <row r="53" spans="1:154" ht="20.25" customHeight="1" x14ac:dyDescent="0.4">
      <c r="A53" s="29" t="s">
        <v>460</v>
      </c>
      <c r="B53" s="77"/>
      <c r="C53" s="147">
        <f>VLOOKUP($A53,Sample!$B$2:$F$29,4)</f>
        <v>0.27322808444559471</v>
      </c>
      <c r="D53" s="138">
        <f>VLOOKUP($A53,Sample!$B$2:$F$29,5)</f>
        <v>5.4920962863321862E-2</v>
      </c>
      <c r="E53" s="138">
        <f>VLOOKUP($A53,Sample!$B$2:$F$29,2)</f>
        <v>7390</v>
      </c>
      <c r="F53" s="160">
        <f>E53*$K13</f>
        <v>38835.204081632648</v>
      </c>
      <c r="G53" s="77"/>
      <c r="H53" s="31">
        <f t="shared" ref="H53:I55" si="115">E53/SUM(E$12:E$15)</f>
        <v>0.27322808444559471</v>
      </c>
      <c r="I53" s="31">
        <f t="shared" si="115"/>
        <v>0.30118258004355564</v>
      </c>
      <c r="J53" s="30"/>
      <c r="K53" s="32">
        <v>5.2551020408163263</v>
      </c>
      <c r="L53" s="77"/>
      <c r="M53" s="74"/>
      <c r="N53" s="77"/>
      <c r="O53" s="74">
        <f t="shared" si="106"/>
        <v>75.408163265306115</v>
      </c>
      <c r="P53" s="74">
        <f t="shared" si="106"/>
        <v>527.85714285714278</v>
      </c>
      <c r="Q53" s="74">
        <f t="shared" si="106"/>
        <v>6786.7346938775509</v>
      </c>
      <c r="R53" s="77"/>
      <c r="S53" s="74"/>
      <c r="T53" s="77"/>
      <c r="U53" s="74">
        <f t="shared" ref="U53:V53" si="116">U13*$E53</f>
        <v>980.30612244897964</v>
      </c>
      <c r="V53" s="74">
        <f t="shared" si="116"/>
        <v>6409.6938775510198</v>
      </c>
      <c r="W53" s="77"/>
      <c r="X53" s="74">
        <f t="shared" ref="X53:AD53" si="117">X13*$E53</f>
        <v>6786.7346938775509</v>
      </c>
      <c r="Y53" s="74">
        <f t="shared" si="117"/>
        <v>75.408163265306115</v>
      </c>
      <c r="Z53" s="74">
        <f t="shared" si="117"/>
        <v>301.63265306122446</v>
      </c>
      <c r="AA53" s="74">
        <f t="shared" si="117"/>
        <v>150.81632653061223</v>
      </c>
      <c r="AB53" s="74">
        <f t="shared" si="117"/>
        <v>0</v>
      </c>
      <c r="AC53" s="74">
        <f t="shared" si="117"/>
        <v>75.408163265306115</v>
      </c>
      <c r="AD53" s="74">
        <f t="shared" si="117"/>
        <v>0</v>
      </c>
      <c r="AE53" s="77"/>
      <c r="AG53" s="77"/>
      <c r="AH53" s="74">
        <f t="shared" ref="AH53:AI53" si="118">AH13*$E53</f>
        <v>2714.6938775510207</v>
      </c>
      <c r="AI53" s="74">
        <f t="shared" si="118"/>
        <v>4675.3061224489802</v>
      </c>
      <c r="AJ53" s="77"/>
      <c r="AK53" s="74">
        <f t="shared" ref="AK53:AN53" si="119">AK13*$E53</f>
        <v>1206.5306122448978</v>
      </c>
      <c r="AL53" s="74">
        <f t="shared" si="119"/>
        <v>1206.5306122448978</v>
      </c>
      <c r="AM53" s="74">
        <f t="shared" si="119"/>
        <v>301.63265306122446</v>
      </c>
      <c r="AN53" s="74">
        <f t="shared" si="119"/>
        <v>0</v>
      </c>
      <c r="AO53" s="77"/>
      <c r="AP53" s="74">
        <f t="shared" ref="AP53:AQ53" si="120">AP13*$E53</f>
        <v>6786.7346938775509</v>
      </c>
      <c r="AQ53" s="74">
        <f t="shared" si="120"/>
        <v>603.26530612244892</v>
      </c>
      <c r="AR53" s="77"/>
      <c r="AS53" s="74">
        <f t="shared" ref="AS53:BD53" si="121">AS13*$E53</f>
        <v>6711.3265306122448</v>
      </c>
      <c r="AT53" s="74">
        <f t="shared" si="121"/>
        <v>0</v>
      </c>
      <c r="AU53" s="74">
        <f t="shared" si="121"/>
        <v>0</v>
      </c>
      <c r="AV53" s="74">
        <f t="shared" si="121"/>
        <v>75.408163265306129</v>
      </c>
      <c r="AW53" s="74">
        <f t="shared" si="121"/>
        <v>0</v>
      </c>
      <c r="AX53" s="74">
        <f t="shared" si="121"/>
        <v>0</v>
      </c>
      <c r="AY53" s="74">
        <f t="shared" si="121"/>
        <v>0</v>
      </c>
      <c r="AZ53" s="74">
        <f t="shared" si="121"/>
        <v>75.408163265306129</v>
      </c>
      <c r="BA53" s="74">
        <f t="shared" si="121"/>
        <v>0</v>
      </c>
      <c r="BB53" s="74">
        <f t="shared" si="121"/>
        <v>377.0408163265306</v>
      </c>
      <c r="BC53" s="74">
        <f t="shared" si="121"/>
        <v>1432.7551020408164</v>
      </c>
      <c r="BD53" s="74">
        <f t="shared" si="121"/>
        <v>4901.5306122448974</v>
      </c>
      <c r="BE53" s="77"/>
      <c r="BF53" s="199">
        <f t="shared" ref="BF53:BG53" si="122">BF13*$E53</f>
        <v>0</v>
      </c>
      <c r="BG53" s="199">
        <f t="shared" si="122"/>
        <v>7390</v>
      </c>
      <c r="BH53" s="77"/>
      <c r="BI53" s="74"/>
      <c r="BJ53" s="201"/>
      <c r="BK53" s="199">
        <f t="shared" ref="BK53:BR53" si="123">BK13*$E53</f>
        <v>4877.4000000000005</v>
      </c>
      <c r="BL53" s="199">
        <f t="shared" si="123"/>
        <v>3399.4</v>
      </c>
      <c r="BM53" s="199">
        <f t="shared" si="123"/>
        <v>2217</v>
      </c>
      <c r="BN53" s="199">
        <f t="shared" si="123"/>
        <v>812.9</v>
      </c>
      <c r="BO53" s="199">
        <f t="shared" si="123"/>
        <v>1995.3000000000002</v>
      </c>
      <c r="BP53" s="199">
        <f t="shared" si="123"/>
        <v>960.7</v>
      </c>
      <c r="BQ53" s="199">
        <f t="shared" si="123"/>
        <v>1256.3000000000002</v>
      </c>
      <c r="BR53" s="199">
        <f t="shared" si="123"/>
        <v>295.60000000000002</v>
      </c>
      <c r="BS53" s="201"/>
    </row>
    <row r="54" spans="1:154" ht="20.25" customHeight="1" x14ac:dyDescent="0.4">
      <c r="A54" s="29" t="s">
        <v>461</v>
      </c>
      <c r="B54" s="77"/>
      <c r="C54" s="147">
        <f>VLOOKUP($A54,Sample!$B$2:$F$29,4)</f>
        <v>8.5776611084408622E-2</v>
      </c>
      <c r="D54" s="138">
        <f>VLOOKUP($A54,Sample!$B$2:$F$29,5)</f>
        <v>1.7241763713519178E-2</v>
      </c>
      <c r="E54" s="138">
        <f>VLOOKUP($A54,Sample!$B$2:$F$29,2)</f>
        <v>2320</v>
      </c>
      <c r="F54" s="160">
        <f>E54*$K14</f>
        <v>11450.322580645161</v>
      </c>
      <c r="G54" s="77"/>
      <c r="H54" s="31">
        <f t="shared" si="115"/>
        <v>8.5776611084408622E-2</v>
      </c>
      <c r="I54" s="31">
        <f t="shared" si="115"/>
        <v>8.8801843037069256E-2</v>
      </c>
      <c r="J54" s="30"/>
      <c r="K54" s="32">
        <v>4.935483870967742</v>
      </c>
      <c r="L54" s="77"/>
      <c r="M54" s="74"/>
      <c r="N54" s="77"/>
      <c r="O54" s="74">
        <f>O14*$E54</f>
        <v>124.73118279569893</v>
      </c>
      <c r="P54" s="74">
        <f t="shared" ref="P54:Q54" si="124">P14*$E54</f>
        <v>473.97849462365593</v>
      </c>
      <c r="Q54" s="74">
        <f t="shared" si="124"/>
        <v>1721.2903225806451</v>
      </c>
      <c r="R54" s="77"/>
      <c r="S54" s="74"/>
      <c r="T54" s="77"/>
      <c r="U54" s="74">
        <f t="shared" ref="U54:V54" si="125">U14*$E54</f>
        <v>374.19354838709677</v>
      </c>
      <c r="V54" s="74">
        <f t="shared" si="125"/>
        <v>1945.8064516129034</v>
      </c>
      <c r="W54" s="77"/>
      <c r="X54" s="74">
        <f t="shared" ref="X54:AD54" si="126">X14*$E54</f>
        <v>1870.9677419354837</v>
      </c>
      <c r="Y54" s="74">
        <f t="shared" si="126"/>
        <v>24.946236559139788</v>
      </c>
      <c r="Z54" s="74">
        <f t="shared" si="126"/>
        <v>49.892473118279575</v>
      </c>
      <c r="AA54" s="74">
        <f t="shared" si="126"/>
        <v>24.946236559139788</v>
      </c>
      <c r="AB54" s="74">
        <f t="shared" si="126"/>
        <v>274.40860215053766</v>
      </c>
      <c r="AC54" s="74">
        <f t="shared" si="126"/>
        <v>74.838709677419359</v>
      </c>
      <c r="AD54" s="74">
        <f t="shared" si="126"/>
        <v>0</v>
      </c>
      <c r="AE54" s="77"/>
      <c r="AG54" s="77"/>
      <c r="AH54" s="74">
        <f t="shared" ref="AH54:AI54" si="127">AH14*$E54</f>
        <v>848.17204301075276</v>
      </c>
      <c r="AI54" s="74">
        <f t="shared" si="127"/>
        <v>1471.8279569892472</v>
      </c>
      <c r="AJ54" s="77"/>
      <c r="AK54" s="74">
        <f t="shared" ref="AK54:AN54" si="128">AK14*$E54</f>
        <v>399.1397849462366</v>
      </c>
      <c r="AL54" s="74">
        <f t="shared" si="128"/>
        <v>324.30107526881716</v>
      </c>
      <c r="AM54" s="74">
        <f t="shared" si="128"/>
        <v>124.73118279569893</v>
      </c>
      <c r="AN54" s="74">
        <f t="shared" si="128"/>
        <v>0</v>
      </c>
      <c r="AO54" s="77"/>
      <c r="AP54" s="74">
        <f t="shared" ref="AP54:AQ54" si="129">AP14*$E54</f>
        <v>2095.483870967742</v>
      </c>
      <c r="AQ54" s="74">
        <f t="shared" si="129"/>
        <v>224.51612903225805</v>
      </c>
      <c r="AR54" s="77"/>
      <c r="AS54" s="74">
        <f t="shared" ref="AS54:BD54" si="130">AS14*$E54</f>
        <v>2020.6451612903227</v>
      </c>
      <c r="AT54" s="74">
        <f t="shared" si="130"/>
        <v>24.946236559139784</v>
      </c>
      <c r="AU54" s="74">
        <f t="shared" si="130"/>
        <v>24.946236559139784</v>
      </c>
      <c r="AV54" s="74">
        <f t="shared" si="130"/>
        <v>24.946236559139784</v>
      </c>
      <c r="AW54" s="74">
        <f t="shared" si="130"/>
        <v>0</v>
      </c>
      <c r="AX54" s="74">
        <f t="shared" si="130"/>
        <v>0</v>
      </c>
      <c r="AY54" s="74">
        <f t="shared" si="130"/>
        <v>0</v>
      </c>
      <c r="AZ54" s="74">
        <f t="shared" si="130"/>
        <v>49.892473118279568</v>
      </c>
      <c r="BA54" s="74">
        <f t="shared" si="130"/>
        <v>0</v>
      </c>
      <c r="BB54" s="74">
        <f t="shared" si="130"/>
        <v>0</v>
      </c>
      <c r="BC54" s="74">
        <f t="shared" si="130"/>
        <v>523.87096774193549</v>
      </c>
      <c r="BD54" s="74">
        <f t="shared" si="130"/>
        <v>1521.7204301075269</v>
      </c>
      <c r="BE54" s="77"/>
      <c r="BF54" s="199">
        <f t="shared" ref="BF54:BG54" si="131">BF14*$E54</f>
        <v>0</v>
      </c>
      <c r="BG54" s="199">
        <f t="shared" si="131"/>
        <v>2320</v>
      </c>
      <c r="BH54" s="77"/>
      <c r="BI54" s="74"/>
      <c r="BJ54" s="201"/>
      <c r="BK54" s="199">
        <f t="shared" ref="BK54:BR54" si="132">BK14*$E54</f>
        <v>1554.4</v>
      </c>
      <c r="BL54" s="199">
        <f t="shared" si="132"/>
        <v>1322.3999999999999</v>
      </c>
      <c r="BM54" s="199">
        <f t="shared" si="132"/>
        <v>649.6</v>
      </c>
      <c r="BN54" s="199">
        <f t="shared" si="132"/>
        <v>464</v>
      </c>
      <c r="BO54" s="199">
        <f t="shared" si="132"/>
        <v>348</v>
      </c>
      <c r="BP54" s="199">
        <f t="shared" si="132"/>
        <v>139.19999999999999</v>
      </c>
      <c r="BQ54" s="199">
        <f t="shared" si="132"/>
        <v>255.2</v>
      </c>
      <c r="BR54" s="199">
        <f t="shared" si="132"/>
        <v>46.4</v>
      </c>
      <c r="BS54" s="201"/>
    </row>
    <row r="55" spans="1:154" ht="20.25" customHeight="1" x14ac:dyDescent="0.4">
      <c r="A55" s="29" t="s">
        <v>462</v>
      </c>
      <c r="B55" s="77"/>
      <c r="C55" s="147">
        <f>VLOOKUP($A55,Sample!$B$2:$F$29,4)</f>
        <v>4.6844382001700741E-2</v>
      </c>
      <c r="D55" s="138">
        <f>VLOOKUP($A55,Sample!$B$2:$F$29,5)</f>
        <v>9.4160838900986202E-3</v>
      </c>
      <c r="E55" s="138">
        <f>VLOOKUP($A55,Sample!$B$2:$F$29,2)</f>
        <v>1267</v>
      </c>
      <c r="F55" s="160">
        <f>E55*$K15</f>
        <v>6676.6629213483147</v>
      </c>
      <c r="G55" s="77"/>
      <c r="H55" s="31">
        <f t="shared" si="115"/>
        <v>4.6844382001700741E-2</v>
      </c>
      <c r="I55" s="31">
        <f t="shared" si="115"/>
        <v>5.1780198206397322E-2</v>
      </c>
      <c r="J55" s="30"/>
      <c r="K55" s="32">
        <v>5.2696629213483144</v>
      </c>
      <c r="L55" s="77"/>
      <c r="M55" s="74"/>
      <c r="N55" s="77"/>
      <c r="O55" s="74">
        <f>O15*$E55</f>
        <v>14.235955056179774</v>
      </c>
      <c r="P55" s="74">
        <f t="shared" ref="P55:Q55" si="133">P15*$E55</f>
        <v>199.30337078651684</v>
      </c>
      <c r="Q55" s="74">
        <f t="shared" si="133"/>
        <v>1053.4606741573034</v>
      </c>
      <c r="R55" s="77"/>
      <c r="S55" s="74"/>
      <c r="T55" s="77"/>
      <c r="U55" s="74">
        <f t="shared" ref="U55:V55" si="134">U15*$E55</f>
        <v>242.01123595505618</v>
      </c>
      <c r="V55" s="74">
        <f t="shared" si="134"/>
        <v>1024.9887640449438</v>
      </c>
      <c r="W55" s="77"/>
      <c r="X55" s="74">
        <f t="shared" ref="X55:AD55" si="135">X15*$E55</f>
        <v>1153.1123595505619</v>
      </c>
      <c r="Y55" s="74">
        <f t="shared" si="135"/>
        <v>42.707865168539321</v>
      </c>
      <c r="Z55" s="74">
        <f t="shared" si="135"/>
        <v>42.707865168539321</v>
      </c>
      <c r="AA55" s="74">
        <f t="shared" si="135"/>
        <v>0</v>
      </c>
      <c r="AB55" s="74">
        <f t="shared" si="135"/>
        <v>0</v>
      </c>
      <c r="AC55" s="74">
        <f t="shared" si="135"/>
        <v>0</v>
      </c>
      <c r="AD55" s="74">
        <f t="shared" si="135"/>
        <v>28.471910112359549</v>
      </c>
      <c r="AE55" s="77"/>
      <c r="AG55" s="77"/>
      <c r="AH55" s="74">
        <f t="shared" ref="AH55:AI55" si="136">AH15*$E55</f>
        <v>227.77528089887639</v>
      </c>
      <c r="AI55" s="74">
        <f t="shared" si="136"/>
        <v>1039.2247191011236</v>
      </c>
      <c r="AJ55" s="77"/>
      <c r="AK55" s="74">
        <f t="shared" ref="AK55:AN55" si="137">AK15*$E55</f>
        <v>185.06741573033707</v>
      </c>
      <c r="AL55" s="74">
        <f t="shared" si="137"/>
        <v>0</v>
      </c>
      <c r="AM55" s="74">
        <f t="shared" si="137"/>
        <v>28.471910112359549</v>
      </c>
      <c r="AN55" s="74">
        <f t="shared" si="137"/>
        <v>14.235955056179774</v>
      </c>
      <c r="AO55" s="77"/>
      <c r="AP55" s="74">
        <f t="shared" ref="AP55:AQ55" si="138">AP15*$E55</f>
        <v>982.28089887640454</v>
      </c>
      <c r="AQ55" s="74">
        <f t="shared" si="138"/>
        <v>284.71910112359552</v>
      </c>
      <c r="AR55" s="77"/>
      <c r="AS55" s="74">
        <f t="shared" ref="AS55:BD55" si="139">AS15*$E55</f>
        <v>953.8089887640449</v>
      </c>
      <c r="AT55" s="74">
        <f t="shared" si="139"/>
        <v>14.235955056179774</v>
      </c>
      <c r="AU55" s="74">
        <f t="shared" si="139"/>
        <v>0</v>
      </c>
      <c r="AV55" s="74">
        <f t="shared" si="139"/>
        <v>14.235955056179774</v>
      </c>
      <c r="AW55" s="74">
        <f t="shared" si="139"/>
        <v>0</v>
      </c>
      <c r="AX55" s="74">
        <f t="shared" si="139"/>
        <v>0</v>
      </c>
      <c r="AY55" s="74">
        <f t="shared" si="139"/>
        <v>0</v>
      </c>
      <c r="AZ55" s="74">
        <f t="shared" si="139"/>
        <v>28.471910112359549</v>
      </c>
      <c r="BA55" s="74">
        <f t="shared" si="139"/>
        <v>42.707865168539321</v>
      </c>
      <c r="BB55" s="74">
        <f t="shared" si="139"/>
        <v>56.943820224719097</v>
      </c>
      <c r="BC55" s="74">
        <f t="shared" si="139"/>
        <v>355.89887640449439</v>
      </c>
      <c r="BD55" s="74">
        <f t="shared" si="139"/>
        <v>498.25842696629218</v>
      </c>
      <c r="BE55" s="77"/>
      <c r="BF55" s="199">
        <f t="shared" ref="BF55:BG55" si="140">BF15*$E55</f>
        <v>28.471910112359549</v>
      </c>
      <c r="BG55" s="199">
        <f t="shared" si="140"/>
        <v>1238.5280898876404</v>
      </c>
      <c r="BH55" s="77"/>
      <c r="BI55" s="74"/>
      <c r="BJ55" s="201"/>
      <c r="BK55" s="199">
        <f t="shared" ref="BK55:BR55" si="141">BK15*$E55</f>
        <v>912.24</v>
      </c>
      <c r="BL55" s="199">
        <f t="shared" si="141"/>
        <v>570.15</v>
      </c>
      <c r="BM55" s="199">
        <f t="shared" si="141"/>
        <v>367.42999999999995</v>
      </c>
      <c r="BN55" s="199">
        <f t="shared" si="141"/>
        <v>278.74</v>
      </c>
      <c r="BO55" s="199">
        <f t="shared" si="141"/>
        <v>190.04999999999998</v>
      </c>
      <c r="BP55" s="199">
        <f t="shared" si="141"/>
        <v>126.7</v>
      </c>
      <c r="BQ55" s="199">
        <f t="shared" si="141"/>
        <v>190.04999999999998</v>
      </c>
      <c r="BR55" s="199">
        <f t="shared" si="141"/>
        <v>0</v>
      </c>
      <c r="BS55" s="201"/>
    </row>
    <row r="56" spans="1:154" s="22" customFormat="1" ht="7.5" customHeight="1" x14ac:dyDescent="0.4">
      <c r="A56" s="37"/>
      <c r="B56" s="77"/>
      <c r="C56" s="149"/>
      <c r="D56" s="139"/>
      <c r="E56" s="139"/>
      <c r="F56" s="161"/>
      <c r="G56" s="77"/>
      <c r="H56" s="39"/>
      <c r="I56" s="39"/>
      <c r="J56" s="38"/>
      <c r="K56" s="40"/>
      <c r="L56" s="77"/>
      <c r="M56" s="74"/>
      <c r="N56" s="77"/>
      <c r="O56" s="77"/>
      <c r="P56" s="77"/>
      <c r="Q56" s="77"/>
      <c r="R56" s="77"/>
      <c r="S56" s="74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4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201"/>
      <c r="BG56" s="201"/>
      <c r="BH56" s="77"/>
      <c r="BI56" s="74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</row>
    <row r="57" spans="1:154" ht="20.25" customHeight="1" x14ac:dyDescent="0.4">
      <c r="A57" s="29" t="s">
        <v>463</v>
      </c>
      <c r="B57" s="77"/>
      <c r="C57" s="147">
        <f>VLOOKUP($A57,Sample!$B$2:$F$29,4)</f>
        <v>6.8731550425166323E-3</v>
      </c>
      <c r="D57" s="138">
        <f>VLOOKUP($A57,Sample!$B$2:$F$29,5)</f>
        <v>1.1593599738400826E-3</v>
      </c>
      <c r="E57" s="138">
        <f>VLOOKUP($A57,Sample!$B$2:$F$29,2)</f>
        <v>156</v>
      </c>
      <c r="F57" s="160">
        <f t="shared" ref="F57:F64" si="142">E57*$K17</f>
        <v>782.68965517241384</v>
      </c>
      <c r="G57" s="77"/>
      <c r="H57" s="31">
        <f>E57/SUM(E$17:E$27)</f>
        <v>6.8731550425166323E-3</v>
      </c>
      <c r="I57" s="31">
        <f>F57/SUM(F$17:F$27)</f>
        <v>5.6053960743793962E-3</v>
      </c>
      <c r="J57" s="30"/>
      <c r="K57" s="32">
        <v>5.0172413793103452</v>
      </c>
      <c r="L57" s="77"/>
      <c r="M57" s="74"/>
      <c r="N57" s="77"/>
      <c r="O57" s="74">
        <f t="shared" ref="O57:Q64" si="143">O17*$E57</f>
        <v>51.103448275862064</v>
      </c>
      <c r="P57" s="74">
        <f t="shared" si="143"/>
        <v>8.068965517241379</v>
      </c>
      <c r="Q57" s="74">
        <f t="shared" si="143"/>
        <v>96.827586206896555</v>
      </c>
      <c r="R57" s="77"/>
      <c r="S57" s="74"/>
      <c r="T57" s="77"/>
      <c r="U57" s="74">
        <f t="shared" ref="U57:V57" si="144">U17*$E57</f>
        <v>69.931034482758619</v>
      </c>
      <c r="V57" s="74">
        <f t="shared" si="144"/>
        <v>86.068965517241381</v>
      </c>
      <c r="W57" s="77"/>
      <c r="X57" s="74">
        <f t="shared" ref="X57:AD57" si="145">X17*$E57</f>
        <v>147.93103448275863</v>
      </c>
      <c r="Y57" s="74">
        <f t="shared" si="145"/>
        <v>0</v>
      </c>
      <c r="Z57" s="74">
        <f t="shared" si="145"/>
        <v>8.068965517241379</v>
      </c>
      <c r="AA57" s="74">
        <f t="shared" si="145"/>
        <v>0</v>
      </c>
      <c r="AB57" s="74">
        <f t="shared" si="145"/>
        <v>0</v>
      </c>
      <c r="AC57" s="74">
        <f t="shared" si="145"/>
        <v>0</v>
      </c>
      <c r="AD57" s="74">
        <f t="shared" si="145"/>
        <v>0</v>
      </c>
      <c r="AE57" s="77"/>
      <c r="AG57" s="77"/>
      <c r="AH57" s="74">
        <f t="shared" ref="AH57:AI57" si="146">AH17*$E57</f>
        <v>53.793103448275865</v>
      </c>
      <c r="AI57" s="74">
        <f t="shared" si="146"/>
        <v>102.20689655172413</v>
      </c>
      <c r="AJ57" s="77"/>
      <c r="AK57" s="74">
        <f t="shared" ref="AK57:AN57" si="147">AK17*$E57</f>
        <v>51.103448275862064</v>
      </c>
      <c r="AL57" s="74">
        <f t="shared" si="147"/>
        <v>0</v>
      </c>
      <c r="AM57" s="74">
        <f t="shared" si="147"/>
        <v>2.6896551724137936</v>
      </c>
      <c r="AN57" s="74">
        <f t="shared" si="147"/>
        <v>0</v>
      </c>
      <c r="AO57" s="77"/>
      <c r="AP57" s="74">
        <f t="shared" ref="AP57:AQ57" si="148">AP17*$E57</f>
        <v>131.79310344827587</v>
      </c>
      <c r="AQ57" s="74">
        <f t="shared" si="148"/>
        <v>24.206896551724139</v>
      </c>
      <c r="AR57" s="77"/>
      <c r="AS57" s="74">
        <f t="shared" ref="AS57:BD57" si="149">AS17*$E57</f>
        <v>121.03448275862068</v>
      </c>
      <c r="AT57" s="74">
        <f t="shared" si="149"/>
        <v>0</v>
      </c>
      <c r="AU57" s="74">
        <f t="shared" si="149"/>
        <v>2.6896551724137931</v>
      </c>
      <c r="AV57" s="74">
        <f t="shared" si="149"/>
        <v>8.068965517241379</v>
      </c>
      <c r="AW57" s="74">
        <f t="shared" si="149"/>
        <v>0</v>
      </c>
      <c r="AX57" s="74">
        <f t="shared" si="149"/>
        <v>0</v>
      </c>
      <c r="AY57" s="74">
        <f t="shared" si="149"/>
        <v>0</v>
      </c>
      <c r="AZ57" s="74">
        <f t="shared" si="149"/>
        <v>0</v>
      </c>
      <c r="BA57" s="74">
        <f t="shared" si="149"/>
        <v>64.551724137931032</v>
      </c>
      <c r="BB57" s="74">
        <f t="shared" si="149"/>
        <v>26.896551724137932</v>
      </c>
      <c r="BC57" s="74">
        <f t="shared" si="149"/>
        <v>32.275862068965516</v>
      </c>
      <c r="BD57" s="74">
        <f t="shared" si="149"/>
        <v>8.068965517241379</v>
      </c>
      <c r="BE57" s="77"/>
      <c r="BF57" s="199">
        <f t="shared" ref="BF57:BG57" si="150">BF17*$E57</f>
        <v>8.068965517241379</v>
      </c>
      <c r="BG57" s="199">
        <f t="shared" si="150"/>
        <v>147.93103448275863</v>
      </c>
      <c r="BH57" s="77"/>
      <c r="BI57" s="74"/>
      <c r="BJ57" s="201"/>
      <c r="BK57" s="199">
        <f t="shared" ref="BK57:BR57" si="151">BK17*$E57</f>
        <v>85.800000000000011</v>
      </c>
      <c r="BL57" s="199">
        <f t="shared" si="151"/>
        <v>81.12</v>
      </c>
      <c r="BM57" s="199">
        <f t="shared" si="151"/>
        <v>48.36</v>
      </c>
      <c r="BN57" s="199">
        <f t="shared" si="151"/>
        <v>59.28</v>
      </c>
      <c r="BO57" s="199">
        <f t="shared" si="151"/>
        <v>18.72</v>
      </c>
      <c r="BP57" s="199">
        <f t="shared" si="151"/>
        <v>7.8000000000000007</v>
      </c>
      <c r="BQ57" s="199">
        <f t="shared" si="151"/>
        <v>32.76</v>
      </c>
      <c r="BR57" s="199">
        <f t="shared" si="151"/>
        <v>18.72</v>
      </c>
      <c r="BS57" s="201"/>
    </row>
    <row r="58" spans="1:154" ht="20.25" customHeight="1" x14ac:dyDescent="0.4">
      <c r="A58" s="29" t="s">
        <v>464</v>
      </c>
      <c r="B58" s="77"/>
      <c r="C58" s="147">
        <f>VLOOKUP($A58,Sample!$B$2:$F$29,4)</f>
        <v>2.2029343084989206E-3</v>
      </c>
      <c r="D58" s="138">
        <f>VLOOKUP($A58,Sample!$B$2:$F$29,5)</f>
        <v>3.715897352051547E-4</v>
      </c>
      <c r="E58" s="138">
        <f>VLOOKUP($A58,Sample!$B$2:$F$29,2)</f>
        <v>50</v>
      </c>
      <c r="F58" s="160">
        <f t="shared" si="142"/>
        <v>252.94117647058823</v>
      </c>
      <c r="G58" s="77"/>
      <c r="H58" s="31">
        <f t="shared" ref="H58:I64" si="152">E58/SUM(E$17:E$27)</f>
        <v>2.2029343084989206E-3</v>
      </c>
      <c r="I58" s="31">
        <f t="shared" si="152"/>
        <v>1.8114912702210369E-3</v>
      </c>
      <c r="J58" s="30"/>
      <c r="K58" s="32">
        <v>5.0588235294117645</v>
      </c>
      <c r="L58" s="77"/>
      <c r="M58" s="74"/>
      <c r="N58" s="77"/>
      <c r="O58" s="74">
        <f t="shared" si="143"/>
        <v>14.705882352941178</v>
      </c>
      <c r="P58" s="74">
        <f t="shared" si="143"/>
        <v>2.9411764705882351</v>
      </c>
      <c r="Q58" s="74">
        <f t="shared" si="143"/>
        <v>32.352941176470587</v>
      </c>
      <c r="R58" s="77"/>
      <c r="S58" s="74"/>
      <c r="T58" s="77"/>
      <c r="U58" s="74">
        <f t="shared" ref="U58:V58" si="153">U18*$E58</f>
        <v>20.588235294117645</v>
      </c>
      <c r="V58" s="74">
        <f t="shared" si="153"/>
        <v>29.411764705882355</v>
      </c>
      <c r="W58" s="77"/>
      <c r="X58" s="74">
        <f t="shared" ref="X58:AD58" si="154">X18*$E58</f>
        <v>50</v>
      </c>
      <c r="Y58" s="74">
        <f t="shared" si="154"/>
        <v>0</v>
      </c>
      <c r="Z58" s="74">
        <f t="shared" si="154"/>
        <v>0</v>
      </c>
      <c r="AA58" s="74">
        <f t="shared" si="154"/>
        <v>0</v>
      </c>
      <c r="AB58" s="74">
        <f t="shared" si="154"/>
        <v>0</v>
      </c>
      <c r="AC58" s="74">
        <f t="shared" si="154"/>
        <v>0</v>
      </c>
      <c r="AD58" s="74">
        <f t="shared" si="154"/>
        <v>0</v>
      </c>
      <c r="AE58" s="77"/>
      <c r="AG58" s="77"/>
      <c r="AH58" s="74">
        <f t="shared" ref="AH58:AI58" si="155">AH18*$E58</f>
        <v>16.176470588235293</v>
      </c>
      <c r="AI58" s="74">
        <f t="shared" si="155"/>
        <v>33.82352941176471</v>
      </c>
      <c r="AJ58" s="77"/>
      <c r="AK58" s="74">
        <f t="shared" ref="AK58:AN58" si="156">AK18*$E58</f>
        <v>16.176470588235293</v>
      </c>
      <c r="AL58" s="74">
        <f t="shared" si="156"/>
        <v>0</v>
      </c>
      <c r="AM58" s="74">
        <f t="shared" si="156"/>
        <v>0</v>
      </c>
      <c r="AN58" s="74">
        <f t="shared" si="156"/>
        <v>0</v>
      </c>
      <c r="AO58" s="77"/>
      <c r="AP58" s="74">
        <f t="shared" ref="AP58:AQ58" si="157">AP18*$E58</f>
        <v>41.17647058823529</v>
      </c>
      <c r="AQ58" s="74">
        <f t="shared" si="157"/>
        <v>8.8235294117647065</v>
      </c>
      <c r="AR58" s="77"/>
      <c r="AS58" s="74">
        <f t="shared" ref="AS58:BD58" si="158">AS18*$E58</f>
        <v>38.235294117647058</v>
      </c>
      <c r="AT58" s="74">
        <f t="shared" si="158"/>
        <v>2.9411764705882351</v>
      </c>
      <c r="AU58" s="74">
        <f t="shared" si="158"/>
        <v>0</v>
      </c>
      <c r="AV58" s="74">
        <f t="shared" si="158"/>
        <v>0</v>
      </c>
      <c r="AW58" s="74">
        <f t="shared" si="158"/>
        <v>0</v>
      </c>
      <c r="AX58" s="74">
        <f t="shared" si="158"/>
        <v>0</v>
      </c>
      <c r="AY58" s="74">
        <f t="shared" si="158"/>
        <v>0</v>
      </c>
      <c r="AZ58" s="74">
        <f t="shared" si="158"/>
        <v>0</v>
      </c>
      <c r="BA58" s="74">
        <f t="shared" si="158"/>
        <v>16.176470588235293</v>
      </c>
      <c r="BB58" s="74">
        <f t="shared" si="158"/>
        <v>5.8823529411764701</v>
      </c>
      <c r="BC58" s="74">
        <f t="shared" si="158"/>
        <v>13.23529411764706</v>
      </c>
      <c r="BD58" s="74">
        <f t="shared" si="158"/>
        <v>5.8823529411764701</v>
      </c>
      <c r="BE58" s="77"/>
      <c r="BF58" s="199">
        <f t="shared" ref="BF58:BG58" si="159">BF18*$E58</f>
        <v>0</v>
      </c>
      <c r="BG58" s="199">
        <f t="shared" si="159"/>
        <v>50</v>
      </c>
      <c r="BH58" s="77"/>
      <c r="BI58" s="74"/>
      <c r="BJ58" s="201"/>
      <c r="BK58" s="199">
        <f t="shared" ref="BK58:BR58" si="160">BK18*$E58</f>
        <v>35.5</v>
      </c>
      <c r="BL58" s="199">
        <f t="shared" si="160"/>
        <v>23.5</v>
      </c>
      <c r="BM58" s="199">
        <f t="shared" si="160"/>
        <v>19</v>
      </c>
      <c r="BN58" s="199">
        <f t="shared" si="160"/>
        <v>19</v>
      </c>
      <c r="BO58" s="199">
        <f t="shared" si="160"/>
        <v>10.5</v>
      </c>
      <c r="BP58" s="199">
        <f t="shared" si="160"/>
        <v>10.5</v>
      </c>
      <c r="BQ58" s="199">
        <f t="shared" si="160"/>
        <v>10.5</v>
      </c>
      <c r="BR58" s="199">
        <f t="shared" si="160"/>
        <v>12</v>
      </c>
      <c r="BS58" s="201"/>
    </row>
    <row r="59" spans="1:154" ht="20.25" customHeight="1" x14ac:dyDescent="0.4">
      <c r="A59" s="29" t="s">
        <v>465</v>
      </c>
      <c r="B59" s="77"/>
      <c r="C59" s="147">
        <f>VLOOKUP($A59,Sample!$B$2:$F$29,4)</f>
        <v>5.5513944574172795E-2</v>
      </c>
      <c r="D59" s="138">
        <f>VLOOKUP($A59,Sample!$B$2:$F$29,5)</f>
        <v>9.3640613271698987E-3</v>
      </c>
      <c r="E59" s="138">
        <f>VLOOKUP($A59,Sample!$B$2:$F$29,2)</f>
        <v>1260</v>
      </c>
      <c r="F59" s="160">
        <f t="shared" si="142"/>
        <v>6972</v>
      </c>
      <c r="G59" s="77"/>
      <c r="H59" s="31">
        <f t="shared" si="152"/>
        <v>5.5513944574172795E-2</v>
      </c>
      <c r="I59" s="31">
        <f t="shared" si="152"/>
        <v>4.9931439839925158E-2</v>
      </c>
      <c r="J59" s="30"/>
      <c r="K59" s="32">
        <v>5.5333333333333332</v>
      </c>
      <c r="L59" s="77"/>
      <c r="M59" s="74"/>
      <c r="N59" s="77"/>
      <c r="O59" s="74">
        <f t="shared" si="143"/>
        <v>504</v>
      </c>
      <c r="P59" s="74">
        <f t="shared" si="143"/>
        <v>14</v>
      </c>
      <c r="Q59" s="74">
        <f t="shared" si="143"/>
        <v>742</v>
      </c>
      <c r="R59" s="77"/>
      <c r="S59" s="74"/>
      <c r="T59" s="77"/>
      <c r="U59" s="74">
        <f t="shared" ref="U59:V59" si="161">U19*$E59</f>
        <v>672</v>
      </c>
      <c r="V59" s="74">
        <f t="shared" si="161"/>
        <v>588</v>
      </c>
      <c r="W59" s="77"/>
      <c r="X59" s="74">
        <f t="shared" ref="X59:AD59" si="162">X19*$E59</f>
        <v>1106</v>
      </c>
      <c r="Y59" s="74">
        <f t="shared" si="162"/>
        <v>0</v>
      </c>
      <c r="Z59" s="74">
        <f t="shared" si="162"/>
        <v>14</v>
      </c>
      <c r="AA59" s="74">
        <f t="shared" si="162"/>
        <v>0</v>
      </c>
      <c r="AB59" s="74">
        <f t="shared" si="162"/>
        <v>28</v>
      </c>
      <c r="AC59" s="74">
        <f t="shared" si="162"/>
        <v>0</v>
      </c>
      <c r="AD59" s="74">
        <f t="shared" si="162"/>
        <v>112</v>
      </c>
      <c r="AE59" s="77"/>
      <c r="AG59" s="77"/>
      <c r="AH59" s="74">
        <f t="shared" ref="AH59:AI59" si="163">AH19*$E59</f>
        <v>434</v>
      </c>
      <c r="AI59" s="74">
        <f t="shared" si="163"/>
        <v>826</v>
      </c>
      <c r="AJ59" s="77"/>
      <c r="AK59" s="74">
        <f t="shared" ref="AK59:AN59" si="164">AK19*$E59</f>
        <v>392</v>
      </c>
      <c r="AL59" s="74">
        <f t="shared" si="164"/>
        <v>14</v>
      </c>
      <c r="AM59" s="74">
        <f t="shared" si="164"/>
        <v>28</v>
      </c>
      <c r="AN59" s="74">
        <f t="shared" si="164"/>
        <v>0</v>
      </c>
      <c r="AO59" s="77"/>
      <c r="AP59" s="74">
        <f t="shared" ref="AP59:AQ59" si="165">AP19*$E59</f>
        <v>1148</v>
      </c>
      <c r="AQ59" s="74">
        <f t="shared" si="165"/>
        <v>112</v>
      </c>
      <c r="AR59" s="77"/>
      <c r="AS59" s="74">
        <f t="shared" ref="AS59:BD59" si="166">AS19*$E59</f>
        <v>1078</v>
      </c>
      <c r="AT59" s="74">
        <f t="shared" si="166"/>
        <v>0</v>
      </c>
      <c r="AU59" s="74">
        <f t="shared" si="166"/>
        <v>0</v>
      </c>
      <c r="AV59" s="74">
        <f t="shared" si="166"/>
        <v>42</v>
      </c>
      <c r="AW59" s="74">
        <f t="shared" si="166"/>
        <v>28</v>
      </c>
      <c r="AX59" s="74">
        <f t="shared" si="166"/>
        <v>0</v>
      </c>
      <c r="AY59" s="74">
        <f t="shared" si="166"/>
        <v>0</v>
      </c>
      <c r="AZ59" s="74">
        <f t="shared" si="166"/>
        <v>70</v>
      </c>
      <c r="BA59" s="74">
        <f t="shared" si="166"/>
        <v>405.99999999999994</v>
      </c>
      <c r="BB59" s="74">
        <f t="shared" si="166"/>
        <v>56</v>
      </c>
      <c r="BC59" s="74">
        <f t="shared" si="166"/>
        <v>70</v>
      </c>
      <c r="BD59" s="74">
        <f t="shared" si="166"/>
        <v>546</v>
      </c>
      <c r="BE59" s="77"/>
      <c r="BF59" s="199">
        <f t="shared" ref="BF59:BG59" si="167">BF19*$E59</f>
        <v>42</v>
      </c>
      <c r="BG59" s="199">
        <f t="shared" si="167"/>
        <v>1218</v>
      </c>
      <c r="BH59" s="77"/>
      <c r="BI59" s="74"/>
      <c r="BJ59" s="201"/>
      <c r="BK59" s="199">
        <f t="shared" ref="BK59:BR59" si="168">BK19*$E59</f>
        <v>869.4</v>
      </c>
      <c r="BL59" s="199">
        <f t="shared" si="168"/>
        <v>932.4</v>
      </c>
      <c r="BM59" s="199">
        <f t="shared" si="168"/>
        <v>642.6</v>
      </c>
      <c r="BN59" s="199">
        <f t="shared" si="168"/>
        <v>617.4</v>
      </c>
      <c r="BO59" s="199">
        <f t="shared" si="168"/>
        <v>226.79999999999998</v>
      </c>
      <c r="BP59" s="199">
        <f t="shared" si="168"/>
        <v>214.20000000000002</v>
      </c>
      <c r="BQ59" s="199">
        <f t="shared" si="168"/>
        <v>226.79999999999998</v>
      </c>
      <c r="BR59" s="199">
        <f t="shared" si="168"/>
        <v>88.2</v>
      </c>
      <c r="BS59" s="201"/>
    </row>
    <row r="60" spans="1:154" ht="20.25" customHeight="1" x14ac:dyDescent="0.4">
      <c r="A60" s="29" t="s">
        <v>466</v>
      </c>
      <c r="B60" s="77"/>
      <c r="C60" s="147">
        <f>VLOOKUP($A60,Sample!$B$2:$F$29,4)</f>
        <v>7.8865048244261354E-2</v>
      </c>
      <c r="D60" s="138">
        <f>VLOOKUP($A60,Sample!$B$2:$F$29,5)</f>
        <v>1.3302912520344538E-2</v>
      </c>
      <c r="E60" s="138">
        <f>VLOOKUP($A60,Sample!$B$2:$F$29,2)</f>
        <v>1790</v>
      </c>
      <c r="F60" s="160">
        <f t="shared" si="142"/>
        <v>14221.648351648351</v>
      </c>
      <c r="G60" s="77"/>
      <c r="H60" s="31">
        <f t="shared" si="152"/>
        <v>7.8865048244261354E-2</v>
      </c>
      <c r="I60" s="31">
        <f t="shared" si="152"/>
        <v>0.10185131656553363</v>
      </c>
      <c r="J60" s="30"/>
      <c r="K60" s="32">
        <v>7.9450549450549453</v>
      </c>
      <c r="L60" s="77"/>
      <c r="M60" s="74"/>
      <c r="N60" s="77"/>
      <c r="O60" s="74">
        <f t="shared" si="143"/>
        <v>39.340659340659343</v>
      </c>
      <c r="P60" s="74">
        <f t="shared" si="143"/>
        <v>39.340659340659343</v>
      </c>
      <c r="Q60" s="74">
        <f t="shared" si="143"/>
        <v>1711.3186813186815</v>
      </c>
      <c r="R60" s="77"/>
      <c r="S60" s="74"/>
      <c r="T60" s="77"/>
      <c r="U60" s="74">
        <f t="shared" ref="U60:V60" si="169">U20*$E60</f>
        <v>472.08791208791212</v>
      </c>
      <c r="V60" s="74">
        <f t="shared" si="169"/>
        <v>1317.9120879120881</v>
      </c>
      <c r="W60" s="77"/>
      <c r="X60" s="74">
        <f t="shared" ref="X60:AD60" si="170">X20*$E60</f>
        <v>1258.901098901099</v>
      </c>
      <c r="Y60" s="74">
        <f t="shared" si="170"/>
        <v>531.09890109890114</v>
      </c>
      <c r="Z60" s="74">
        <f t="shared" si="170"/>
        <v>0</v>
      </c>
      <c r="AA60" s="74">
        <f t="shared" si="170"/>
        <v>0</v>
      </c>
      <c r="AB60" s="74">
        <f t="shared" si="170"/>
        <v>0</v>
      </c>
      <c r="AC60" s="74">
        <f t="shared" si="170"/>
        <v>0</v>
      </c>
      <c r="AD60" s="74">
        <f t="shared" si="170"/>
        <v>0</v>
      </c>
      <c r="AE60" s="77"/>
      <c r="AG60" s="77"/>
      <c r="AH60" s="74">
        <f t="shared" ref="AH60:AI60" si="171">AH20*$E60</f>
        <v>118.02197802197803</v>
      </c>
      <c r="AI60" s="74">
        <f t="shared" si="171"/>
        <v>1671.9780219780221</v>
      </c>
      <c r="AJ60" s="77"/>
      <c r="AK60" s="74">
        <f t="shared" ref="AK60:AN60" si="172">AK20*$E60</f>
        <v>0</v>
      </c>
      <c r="AL60" s="74">
        <f t="shared" si="172"/>
        <v>0</v>
      </c>
      <c r="AM60" s="74">
        <f t="shared" si="172"/>
        <v>19.670329670329668</v>
      </c>
      <c r="AN60" s="74">
        <f t="shared" si="172"/>
        <v>98.351648351648365</v>
      </c>
      <c r="AO60" s="77"/>
      <c r="AP60" s="74">
        <f t="shared" ref="AP60:AQ60" si="173">AP20*$E60</f>
        <v>1022.8571428571428</v>
      </c>
      <c r="AQ60" s="74">
        <f t="shared" si="173"/>
        <v>767.14285714285711</v>
      </c>
      <c r="AR60" s="77"/>
      <c r="AS60" s="74">
        <f t="shared" ref="AS60:BD60" si="174">AS20*$E60</f>
        <v>963.84615384615381</v>
      </c>
      <c r="AT60" s="74">
        <f t="shared" si="174"/>
        <v>19.670329670329672</v>
      </c>
      <c r="AU60" s="74">
        <f t="shared" si="174"/>
        <v>0</v>
      </c>
      <c r="AV60" s="74">
        <f t="shared" si="174"/>
        <v>0</v>
      </c>
      <c r="AW60" s="74">
        <f t="shared" si="174"/>
        <v>39.340659340659343</v>
      </c>
      <c r="AX60" s="74">
        <f t="shared" si="174"/>
        <v>0</v>
      </c>
      <c r="AY60" s="74">
        <f t="shared" si="174"/>
        <v>0</v>
      </c>
      <c r="AZ60" s="74">
        <f t="shared" si="174"/>
        <v>0</v>
      </c>
      <c r="BA60" s="74">
        <f t="shared" si="174"/>
        <v>0</v>
      </c>
      <c r="BB60" s="74">
        <f t="shared" si="174"/>
        <v>118.02197802197803</v>
      </c>
      <c r="BC60" s="74">
        <f t="shared" si="174"/>
        <v>904.83516483516485</v>
      </c>
      <c r="BD60" s="74">
        <f t="shared" si="174"/>
        <v>0</v>
      </c>
      <c r="BE60" s="77"/>
      <c r="BF60" s="199">
        <f t="shared" ref="BF60:BG60" si="175">BF20*$E60</f>
        <v>39.340659340659343</v>
      </c>
      <c r="BG60" s="199">
        <f t="shared" si="175"/>
        <v>1750.6593406593406</v>
      </c>
      <c r="BH60" s="77"/>
      <c r="BI60" s="74"/>
      <c r="BJ60" s="201"/>
      <c r="BK60" s="199">
        <f t="shared" ref="BK60:BR60" si="176">BK20*$E60</f>
        <v>1163.5</v>
      </c>
      <c r="BL60" s="199">
        <f t="shared" si="176"/>
        <v>572.80000000000007</v>
      </c>
      <c r="BM60" s="199">
        <f t="shared" si="176"/>
        <v>519.09999999999991</v>
      </c>
      <c r="BN60" s="199">
        <f t="shared" si="176"/>
        <v>411.70000000000005</v>
      </c>
      <c r="BO60" s="199">
        <f t="shared" si="176"/>
        <v>214.79999999999998</v>
      </c>
      <c r="BP60" s="199">
        <f t="shared" si="176"/>
        <v>179</v>
      </c>
      <c r="BQ60" s="199">
        <f t="shared" si="176"/>
        <v>71.600000000000009</v>
      </c>
      <c r="BR60" s="199">
        <f t="shared" si="176"/>
        <v>53.699999999999996</v>
      </c>
      <c r="BS60" s="201"/>
    </row>
    <row r="61" spans="1:154" ht="20.25" customHeight="1" x14ac:dyDescent="0.4">
      <c r="A61" s="29" t="s">
        <v>470</v>
      </c>
      <c r="B61" s="77"/>
      <c r="C61" s="147">
        <f>VLOOKUP($A61,Sample!$B$2:$F$29,4)</f>
        <v>0.42142133321584352</v>
      </c>
      <c r="D61" s="138">
        <f>VLOOKUP($A61,Sample!$B$2:$F$29,5)</f>
        <v>7.1085116344746097E-2</v>
      </c>
      <c r="E61" s="138">
        <f>VLOOKUP($A61,Sample!$B$2:$F$29,2)</f>
        <v>9565</v>
      </c>
      <c r="F61" s="160">
        <f t="shared" si="142"/>
        <v>55435.860215053763</v>
      </c>
      <c r="G61" s="77"/>
      <c r="H61" s="31">
        <f t="shared" si="152"/>
        <v>0.42142133321584352</v>
      </c>
      <c r="I61" s="31">
        <f t="shared" si="152"/>
        <v>0.39701553633139092</v>
      </c>
      <c r="J61" s="30"/>
      <c r="K61" s="32">
        <v>5.795698924731183</v>
      </c>
      <c r="L61" s="77"/>
      <c r="M61" s="74"/>
      <c r="N61" s="77"/>
      <c r="O61" s="74">
        <f t="shared" si="143"/>
        <v>1234.1935483870968</v>
      </c>
      <c r="P61" s="74">
        <f t="shared" si="143"/>
        <v>1542.741935483871</v>
      </c>
      <c r="Q61" s="74">
        <f t="shared" si="143"/>
        <v>6788.0645161290322</v>
      </c>
      <c r="R61" s="77"/>
      <c r="S61" s="74"/>
      <c r="T61" s="77"/>
      <c r="U61" s="74">
        <f t="shared" ref="U61:V61" si="177">U21*$E61</f>
        <v>1645.5913978494625</v>
      </c>
      <c r="V61" s="74">
        <f t="shared" si="177"/>
        <v>7919.4086021505382</v>
      </c>
      <c r="W61" s="77"/>
      <c r="X61" s="74">
        <f t="shared" ref="X61:AD61" si="178">X21*$E61</f>
        <v>7610.8602150537627</v>
      </c>
      <c r="Y61" s="74">
        <f t="shared" si="178"/>
        <v>102.84946236559141</v>
      </c>
      <c r="Z61" s="74">
        <f t="shared" si="178"/>
        <v>1439.8924731182797</v>
      </c>
      <c r="AA61" s="74">
        <f t="shared" si="178"/>
        <v>102.84946236559141</v>
      </c>
      <c r="AB61" s="74">
        <f t="shared" si="178"/>
        <v>0</v>
      </c>
      <c r="AC61" s="74">
        <f t="shared" si="178"/>
        <v>0</v>
      </c>
      <c r="AD61" s="74">
        <f t="shared" si="178"/>
        <v>308.54838709677421</v>
      </c>
      <c r="AE61" s="77"/>
      <c r="AG61" s="77"/>
      <c r="AH61" s="74">
        <f t="shared" ref="AH61:AI61" si="179">AH21*$E61</f>
        <v>822.79569892473125</v>
      </c>
      <c r="AI61" s="74">
        <f t="shared" si="179"/>
        <v>8742.2043010752677</v>
      </c>
      <c r="AJ61" s="77"/>
      <c r="AK61" s="74">
        <f t="shared" ref="AK61:AN61" si="180">AK21*$E61</f>
        <v>205.69892473118281</v>
      </c>
      <c r="AL61" s="74">
        <f t="shared" si="180"/>
        <v>0</v>
      </c>
      <c r="AM61" s="74">
        <f t="shared" si="180"/>
        <v>308.54838709677421</v>
      </c>
      <c r="AN61" s="74">
        <f t="shared" si="180"/>
        <v>308.54838709677421</v>
      </c>
      <c r="AO61" s="77"/>
      <c r="AP61" s="74">
        <f t="shared" ref="AP61:AQ61" si="181">AP21*$E61</f>
        <v>6068.1182795698924</v>
      </c>
      <c r="AQ61" s="74">
        <f t="shared" si="181"/>
        <v>3496.8817204301076</v>
      </c>
      <c r="AR61" s="77"/>
      <c r="AS61" s="74">
        <f t="shared" ref="AS61:BD61" si="182">AS21*$E61</f>
        <v>5142.4731182795695</v>
      </c>
      <c r="AT61" s="74">
        <f t="shared" si="182"/>
        <v>822.79569892473114</v>
      </c>
      <c r="AU61" s="74">
        <f t="shared" si="182"/>
        <v>0</v>
      </c>
      <c r="AV61" s="74">
        <f t="shared" si="182"/>
        <v>0</v>
      </c>
      <c r="AW61" s="74">
        <f t="shared" si="182"/>
        <v>102.84946236559139</v>
      </c>
      <c r="AX61" s="74">
        <f t="shared" si="182"/>
        <v>0</v>
      </c>
      <c r="AY61" s="74">
        <f t="shared" si="182"/>
        <v>0</v>
      </c>
      <c r="AZ61" s="74">
        <f t="shared" si="182"/>
        <v>308.54838709677421</v>
      </c>
      <c r="BA61" s="74">
        <f t="shared" si="182"/>
        <v>617.09677419354841</v>
      </c>
      <c r="BB61" s="74">
        <f t="shared" si="182"/>
        <v>308.54838709677421</v>
      </c>
      <c r="BC61" s="74">
        <f t="shared" si="182"/>
        <v>2365.5376344086021</v>
      </c>
      <c r="BD61" s="74">
        <f t="shared" si="182"/>
        <v>2468.3870967741937</v>
      </c>
      <c r="BE61" s="77"/>
      <c r="BF61" s="199">
        <f t="shared" ref="BF61:BG61" si="183">BF21*$E61</f>
        <v>617.09677419354841</v>
      </c>
      <c r="BG61" s="199">
        <f t="shared" si="183"/>
        <v>8947.9032258064508</v>
      </c>
      <c r="BH61" s="77"/>
      <c r="BI61" s="74"/>
      <c r="BJ61" s="201"/>
      <c r="BK61" s="199">
        <f t="shared" ref="BK61:BR61" si="184">BK21*$E61</f>
        <v>7269.4</v>
      </c>
      <c r="BL61" s="199">
        <f t="shared" si="184"/>
        <v>3730.35</v>
      </c>
      <c r="BM61" s="199">
        <f t="shared" si="184"/>
        <v>2295.6</v>
      </c>
      <c r="BN61" s="199">
        <f t="shared" si="184"/>
        <v>1721.7</v>
      </c>
      <c r="BO61" s="199">
        <f t="shared" si="184"/>
        <v>1243.45</v>
      </c>
      <c r="BP61" s="199">
        <f t="shared" si="184"/>
        <v>1243.45</v>
      </c>
      <c r="BQ61" s="199">
        <f t="shared" si="184"/>
        <v>1913</v>
      </c>
      <c r="BR61" s="199">
        <f t="shared" si="184"/>
        <v>1147.8</v>
      </c>
      <c r="BS61" s="201"/>
    </row>
    <row r="62" spans="1:154" ht="20.25" customHeight="1" x14ac:dyDescent="0.4">
      <c r="A62" s="29" t="s">
        <v>614</v>
      </c>
      <c r="B62" s="77"/>
      <c r="C62" s="147">
        <f>VLOOKUP($A62,Sample!$B$2:$F$29,4)</f>
        <v>3.828699828171124E-2</v>
      </c>
      <c r="D62" s="138">
        <f>VLOOKUP($A62,Sample!$B$2:$F$29,5)</f>
        <v>6.4582295978655889E-3</v>
      </c>
      <c r="E62" s="138">
        <f>VLOOKUP($A62,Sample!$B$2:$F$29,2)</f>
        <v>869</v>
      </c>
      <c r="F62" s="160">
        <f t="shared" si="142"/>
        <v>5483.6896551724139</v>
      </c>
      <c r="G62" s="77"/>
      <c r="H62" s="31">
        <f t="shared" si="152"/>
        <v>3.828699828171124E-2</v>
      </c>
      <c r="I62" s="31">
        <f t="shared" si="152"/>
        <v>3.9272593246996744E-2</v>
      </c>
      <c r="J62" s="30"/>
      <c r="K62" s="32">
        <v>6.3103448275862073</v>
      </c>
      <c r="L62" s="77"/>
      <c r="M62" s="74"/>
      <c r="N62" s="77"/>
      <c r="O62" s="74">
        <f t="shared" si="143"/>
        <v>149.82758620689657</v>
      </c>
      <c r="P62" s="74">
        <f t="shared" si="143"/>
        <v>229.73563218390805</v>
      </c>
      <c r="Q62" s="74">
        <f t="shared" si="143"/>
        <v>489.43678160919541</v>
      </c>
      <c r="R62" s="77"/>
      <c r="S62" s="74"/>
      <c r="T62" s="77"/>
      <c r="U62" s="74">
        <f t="shared" ref="U62:V62" si="185">U22*$E62</f>
        <v>399.54022988505744</v>
      </c>
      <c r="V62" s="74">
        <f t="shared" si="185"/>
        <v>469.45977011494256</v>
      </c>
      <c r="W62" s="77"/>
      <c r="X62" s="74">
        <f t="shared" ref="X62:AD62" si="186">X22*$E62</f>
        <v>669.22988505747117</v>
      </c>
      <c r="Y62" s="74">
        <f t="shared" si="186"/>
        <v>0</v>
      </c>
      <c r="Z62" s="74">
        <f t="shared" si="186"/>
        <v>129.85057471264369</v>
      </c>
      <c r="AA62" s="74">
        <f t="shared" si="186"/>
        <v>49.94252873563218</v>
      </c>
      <c r="AB62" s="74">
        <f t="shared" si="186"/>
        <v>9.9885057471264371</v>
      </c>
      <c r="AC62" s="74">
        <f t="shared" si="186"/>
        <v>0</v>
      </c>
      <c r="AD62" s="74">
        <f t="shared" si="186"/>
        <v>9.9885057471264371</v>
      </c>
      <c r="AE62" s="77"/>
      <c r="AG62" s="77"/>
      <c r="AH62" s="74">
        <f t="shared" ref="AH62:AI62" si="187">AH22*$E62</f>
        <v>19.977011494252874</v>
      </c>
      <c r="AI62" s="74">
        <f t="shared" si="187"/>
        <v>849.02298850574721</v>
      </c>
      <c r="AJ62" s="77"/>
      <c r="AK62" s="74">
        <f t="shared" ref="AK62:AN62" si="188">AK22*$E62</f>
        <v>0</v>
      </c>
      <c r="AL62" s="74">
        <f t="shared" si="188"/>
        <v>0</v>
      </c>
      <c r="AM62" s="74">
        <f t="shared" si="188"/>
        <v>0</v>
      </c>
      <c r="AN62" s="74">
        <f t="shared" si="188"/>
        <v>19.977011494252874</v>
      </c>
      <c r="AO62" s="77"/>
      <c r="AP62" s="74">
        <f t="shared" ref="AP62:AQ62" si="189">AP22*$E62</f>
        <v>449.48275862068971</v>
      </c>
      <c r="AQ62" s="74">
        <f t="shared" si="189"/>
        <v>419.51724137931035</v>
      </c>
      <c r="AR62" s="77"/>
      <c r="AS62" s="74">
        <f t="shared" ref="AS62:BD62" si="190">AS22*$E62</f>
        <v>449.48275862068971</v>
      </c>
      <c r="AT62" s="74">
        <f t="shared" si="190"/>
        <v>0</v>
      </c>
      <c r="AU62" s="74">
        <f t="shared" si="190"/>
        <v>0</v>
      </c>
      <c r="AV62" s="74">
        <f t="shared" si="190"/>
        <v>0</v>
      </c>
      <c r="AW62" s="74">
        <f t="shared" si="190"/>
        <v>0</v>
      </c>
      <c r="AX62" s="74">
        <f t="shared" si="190"/>
        <v>0</v>
      </c>
      <c r="AY62" s="74">
        <f t="shared" si="190"/>
        <v>0</v>
      </c>
      <c r="AZ62" s="74">
        <f t="shared" si="190"/>
        <v>19.977011494252878</v>
      </c>
      <c r="BA62" s="74">
        <f t="shared" si="190"/>
        <v>0</v>
      </c>
      <c r="BB62" s="74">
        <f t="shared" si="190"/>
        <v>0</v>
      </c>
      <c r="BC62" s="74">
        <f t="shared" si="190"/>
        <v>239.72413793103448</v>
      </c>
      <c r="BD62" s="74">
        <f t="shared" si="190"/>
        <v>189.7816091954023</v>
      </c>
      <c r="BE62" s="77"/>
      <c r="BF62" s="199">
        <f t="shared" ref="BF62:BG62" si="191">BF22*$E62</f>
        <v>19.977011494252874</v>
      </c>
      <c r="BG62" s="199">
        <f t="shared" si="191"/>
        <v>849.02298850574721</v>
      </c>
      <c r="BH62" s="77"/>
      <c r="BI62" s="74"/>
      <c r="BJ62" s="201"/>
      <c r="BK62" s="199">
        <f t="shared" ref="BK62:BR62" si="192">BK22*$E62</f>
        <v>625.67999999999995</v>
      </c>
      <c r="BL62" s="199">
        <f t="shared" si="192"/>
        <v>382.36</v>
      </c>
      <c r="BM62" s="199">
        <f t="shared" si="192"/>
        <v>243.32000000000002</v>
      </c>
      <c r="BN62" s="199">
        <f t="shared" si="192"/>
        <v>139.04</v>
      </c>
      <c r="BO62" s="199">
        <f t="shared" si="192"/>
        <v>199.87</v>
      </c>
      <c r="BP62" s="199">
        <f t="shared" si="192"/>
        <v>95.59</v>
      </c>
      <c r="BQ62" s="199">
        <f t="shared" si="192"/>
        <v>112.97</v>
      </c>
      <c r="BR62" s="199">
        <f t="shared" si="192"/>
        <v>8.69</v>
      </c>
      <c r="BS62" s="201"/>
    </row>
    <row r="63" spans="1:154" ht="20.25" customHeight="1" x14ac:dyDescent="0.4">
      <c r="A63" s="29" t="s">
        <v>467</v>
      </c>
      <c r="B63" s="77"/>
      <c r="C63" s="147">
        <f>VLOOKUP($A63,Sample!$B$2:$F$29,4)</f>
        <v>9.1642067233555103E-3</v>
      </c>
      <c r="D63" s="138">
        <f>VLOOKUP($A63,Sample!$B$2:$F$29,5)</f>
        <v>1.5458132984534434E-3</v>
      </c>
      <c r="E63" s="138">
        <f>VLOOKUP($A63,Sample!$B$2:$F$29,2)</f>
        <v>208</v>
      </c>
      <c r="F63" s="160">
        <f t="shared" si="142"/>
        <v>1208.2352941176471</v>
      </c>
      <c r="G63" s="77"/>
      <c r="H63" s="31">
        <f t="shared" si="152"/>
        <v>9.1642067233555103E-3</v>
      </c>
      <c r="I63" s="31">
        <f t="shared" si="152"/>
        <v>8.6530303931023483E-3</v>
      </c>
      <c r="J63" s="30"/>
      <c r="K63" s="32">
        <v>5.8088235294117645</v>
      </c>
      <c r="L63" s="77"/>
      <c r="M63" s="74"/>
      <c r="N63" s="77"/>
      <c r="O63" s="74">
        <f t="shared" si="143"/>
        <v>21.411764705882351</v>
      </c>
      <c r="P63" s="74">
        <f t="shared" si="143"/>
        <v>6.117647058823529</v>
      </c>
      <c r="Q63" s="74">
        <f t="shared" si="143"/>
        <v>180.47058823529412</v>
      </c>
      <c r="R63" s="77"/>
      <c r="S63" s="74"/>
      <c r="T63" s="77"/>
      <c r="U63" s="74">
        <f t="shared" ref="U63:V63" si="193">U23*$E63</f>
        <v>73.411764705882362</v>
      </c>
      <c r="V63" s="74">
        <f t="shared" si="193"/>
        <v>134.58823529411765</v>
      </c>
      <c r="W63" s="77"/>
      <c r="X63" s="74">
        <f t="shared" ref="X63:AD63" si="194">X23*$E63</f>
        <v>168.23529411764707</v>
      </c>
      <c r="Y63" s="74">
        <f t="shared" si="194"/>
        <v>39.764705882352942</v>
      </c>
      <c r="Z63" s="74">
        <f t="shared" si="194"/>
        <v>0</v>
      </c>
      <c r="AA63" s="74">
        <f t="shared" si="194"/>
        <v>0</v>
      </c>
      <c r="AB63" s="74">
        <f t="shared" si="194"/>
        <v>0</v>
      </c>
      <c r="AC63" s="74">
        <f t="shared" si="194"/>
        <v>0</v>
      </c>
      <c r="AD63" s="74">
        <f t="shared" si="194"/>
        <v>0</v>
      </c>
      <c r="AE63" s="77"/>
      <c r="AG63" s="77"/>
      <c r="AH63" s="74">
        <f t="shared" ref="AH63:AI63" si="195">AH23*$E63</f>
        <v>18.352941176470591</v>
      </c>
      <c r="AI63" s="74">
        <f t="shared" si="195"/>
        <v>189.64705882352942</v>
      </c>
      <c r="AJ63" s="77"/>
      <c r="AK63" s="74">
        <f t="shared" ref="AK63:AN63" si="196">AK23*$E63</f>
        <v>15.294117647058824</v>
      </c>
      <c r="AL63" s="74">
        <f t="shared" si="196"/>
        <v>0</v>
      </c>
      <c r="AM63" s="74">
        <f t="shared" si="196"/>
        <v>0</v>
      </c>
      <c r="AN63" s="74">
        <f t="shared" si="196"/>
        <v>3.0588235294117645</v>
      </c>
      <c r="AO63" s="77"/>
      <c r="AP63" s="74">
        <f t="shared" ref="AP63:AQ63" si="197">AP23*$E63</f>
        <v>143.76470588235293</v>
      </c>
      <c r="AQ63" s="74">
        <f t="shared" si="197"/>
        <v>64.235294117647058</v>
      </c>
      <c r="AR63" s="77"/>
      <c r="AS63" s="74">
        <f t="shared" ref="AS63:BD63" si="198">AS23*$E63</f>
        <v>104</v>
      </c>
      <c r="AT63" s="74">
        <f t="shared" si="198"/>
        <v>36.705882352941174</v>
      </c>
      <c r="AU63" s="74">
        <f t="shared" si="198"/>
        <v>3.0588235294117645</v>
      </c>
      <c r="AV63" s="74">
        <f t="shared" si="198"/>
        <v>0</v>
      </c>
      <c r="AW63" s="74">
        <f t="shared" si="198"/>
        <v>0</v>
      </c>
      <c r="AX63" s="74">
        <f t="shared" si="198"/>
        <v>0</v>
      </c>
      <c r="AY63" s="74">
        <f t="shared" si="198"/>
        <v>0</v>
      </c>
      <c r="AZ63" s="74">
        <f t="shared" si="198"/>
        <v>3.0588235294117645</v>
      </c>
      <c r="BA63" s="74">
        <f t="shared" si="198"/>
        <v>24.470588235294116</v>
      </c>
      <c r="BB63" s="74">
        <f t="shared" si="198"/>
        <v>24.470588235294116</v>
      </c>
      <c r="BC63" s="74">
        <f t="shared" si="198"/>
        <v>76.470588235294116</v>
      </c>
      <c r="BD63" s="74">
        <f t="shared" si="198"/>
        <v>15.294117647058824</v>
      </c>
      <c r="BE63" s="77"/>
      <c r="BF63" s="199">
        <f t="shared" ref="BF63:BG63" si="199">BF23*$E63</f>
        <v>3.0588235294117645</v>
      </c>
      <c r="BG63" s="199">
        <f t="shared" si="199"/>
        <v>204.94117647058823</v>
      </c>
      <c r="BH63" s="77"/>
      <c r="BI63" s="74"/>
      <c r="BJ63" s="201"/>
      <c r="BK63" s="199">
        <f t="shared" ref="BK63:BR63" si="200">BK23*$E63</f>
        <v>128.96</v>
      </c>
      <c r="BL63" s="199">
        <f t="shared" si="200"/>
        <v>89.44</v>
      </c>
      <c r="BM63" s="199">
        <f t="shared" si="200"/>
        <v>76.959999999999994</v>
      </c>
      <c r="BN63" s="199">
        <f t="shared" si="200"/>
        <v>66.56</v>
      </c>
      <c r="BO63" s="199">
        <f t="shared" si="200"/>
        <v>24.96</v>
      </c>
      <c r="BP63" s="199">
        <f t="shared" si="200"/>
        <v>20.8</v>
      </c>
      <c r="BQ63" s="199">
        <f t="shared" si="200"/>
        <v>27.04</v>
      </c>
      <c r="BR63" s="199">
        <f t="shared" si="200"/>
        <v>6.24</v>
      </c>
      <c r="BS63" s="201"/>
    </row>
    <row r="64" spans="1:154" ht="20.25" customHeight="1" x14ac:dyDescent="0.4">
      <c r="A64" s="29" t="s">
        <v>468</v>
      </c>
      <c r="B64" s="77"/>
      <c r="C64" s="147">
        <f>VLOOKUP($A64,Sample!$B$2:$F$29,4)</f>
        <v>7.397453407939375E-2</v>
      </c>
      <c r="D64" s="138">
        <f>VLOOKUP($A64,Sample!$B$2:$F$29,5)</f>
        <v>1.2477983308189094E-2</v>
      </c>
      <c r="E64" s="138">
        <f>VLOOKUP($A64,Sample!$B$2:$F$29,2)</f>
        <v>1679</v>
      </c>
      <c r="F64" s="160">
        <f t="shared" si="142"/>
        <v>10666.588235294117</v>
      </c>
      <c r="G64" s="77"/>
      <c r="H64" s="31">
        <f t="shared" si="152"/>
        <v>7.397453407939375E-2</v>
      </c>
      <c r="I64" s="31">
        <f t="shared" si="152"/>
        <v>7.6391008142260713E-2</v>
      </c>
      <c r="J64" s="30"/>
      <c r="K64" s="32">
        <v>6.3529411764705879</v>
      </c>
      <c r="L64" s="77"/>
      <c r="M64" s="74"/>
      <c r="N64" s="77"/>
      <c r="O64" s="74">
        <f t="shared" si="143"/>
        <v>454.31764705882352</v>
      </c>
      <c r="P64" s="74">
        <f t="shared" si="143"/>
        <v>493.8235294117647</v>
      </c>
      <c r="Q64" s="74">
        <f t="shared" si="143"/>
        <v>730.85882352941178</v>
      </c>
      <c r="R64" s="77"/>
      <c r="S64" s="74"/>
      <c r="T64" s="77"/>
      <c r="U64" s="74">
        <f t="shared" ref="U64:V64" si="201">U24*$E64</f>
        <v>888.88235294117646</v>
      </c>
      <c r="V64" s="74">
        <f t="shared" si="201"/>
        <v>790.11764705882354</v>
      </c>
      <c r="W64" s="77"/>
      <c r="X64" s="74">
        <f t="shared" ref="X64:AD64" si="202">X24*$E64</f>
        <v>1303.6941176470589</v>
      </c>
      <c r="Y64" s="74">
        <f t="shared" si="202"/>
        <v>0</v>
      </c>
      <c r="Z64" s="74">
        <f t="shared" si="202"/>
        <v>276.54117647058825</v>
      </c>
      <c r="AA64" s="74">
        <f t="shared" si="202"/>
        <v>19.752941176470589</v>
      </c>
      <c r="AB64" s="74">
        <f t="shared" si="202"/>
        <v>59.258823529411764</v>
      </c>
      <c r="AC64" s="74">
        <f t="shared" si="202"/>
        <v>0</v>
      </c>
      <c r="AD64" s="74">
        <f t="shared" si="202"/>
        <v>19.752941176470589</v>
      </c>
      <c r="AE64" s="77"/>
      <c r="AG64" s="77"/>
      <c r="AH64" s="74">
        <f t="shared" ref="AH64:AI64" si="203">AH24*$E64</f>
        <v>138.27058823529413</v>
      </c>
      <c r="AI64" s="74">
        <f t="shared" si="203"/>
        <v>1540.7294117647059</v>
      </c>
      <c r="AJ64" s="77"/>
      <c r="AK64" s="74">
        <f t="shared" ref="AK64:AN64" si="204">AK24*$E64</f>
        <v>0</v>
      </c>
      <c r="AL64" s="74">
        <f t="shared" si="204"/>
        <v>59.258823529411764</v>
      </c>
      <c r="AM64" s="74">
        <f t="shared" si="204"/>
        <v>0</v>
      </c>
      <c r="AN64" s="74">
        <f t="shared" si="204"/>
        <v>79.011764705882356</v>
      </c>
      <c r="AO64" s="77"/>
      <c r="AP64" s="74">
        <f t="shared" ref="AP64:AQ64" si="205">AP24*$E64</f>
        <v>1343.2</v>
      </c>
      <c r="AQ64" s="74">
        <f t="shared" si="205"/>
        <v>335.8</v>
      </c>
      <c r="AR64" s="77"/>
      <c r="AS64" s="74">
        <f t="shared" ref="AS64:BD64" si="206">AS24*$E64</f>
        <v>1343.2</v>
      </c>
      <c r="AT64" s="74">
        <f t="shared" si="206"/>
        <v>0</v>
      </c>
      <c r="AU64" s="74">
        <f t="shared" si="206"/>
        <v>0</v>
      </c>
      <c r="AV64" s="74">
        <f t="shared" si="206"/>
        <v>0</v>
      </c>
      <c r="AW64" s="74">
        <f t="shared" si="206"/>
        <v>0</v>
      </c>
      <c r="AX64" s="74">
        <f t="shared" si="206"/>
        <v>0</v>
      </c>
      <c r="AY64" s="74">
        <f t="shared" si="206"/>
        <v>0</v>
      </c>
      <c r="AZ64" s="74">
        <f t="shared" si="206"/>
        <v>59.258823529411778</v>
      </c>
      <c r="BA64" s="74">
        <f t="shared" si="206"/>
        <v>0</v>
      </c>
      <c r="BB64" s="74">
        <f t="shared" si="206"/>
        <v>138.27058823529413</v>
      </c>
      <c r="BC64" s="74">
        <f t="shared" si="206"/>
        <v>493.8235294117647</v>
      </c>
      <c r="BD64" s="74">
        <f t="shared" si="206"/>
        <v>651.84705882352944</v>
      </c>
      <c r="BE64" s="77"/>
      <c r="BF64" s="199">
        <f t="shared" ref="BF64:BG64" si="207">BF24*$E64</f>
        <v>19.752941176470589</v>
      </c>
      <c r="BG64" s="199">
        <f t="shared" si="207"/>
        <v>1659.2470588235294</v>
      </c>
      <c r="BH64" s="77"/>
      <c r="BI64" s="74"/>
      <c r="BJ64" s="201"/>
      <c r="BK64" s="199">
        <f t="shared" ref="BK64:BR64" si="208">BK24*$E64</f>
        <v>1343.2</v>
      </c>
      <c r="BL64" s="199">
        <f t="shared" si="208"/>
        <v>1108.1400000000001</v>
      </c>
      <c r="BM64" s="199">
        <f t="shared" si="208"/>
        <v>554.07000000000005</v>
      </c>
      <c r="BN64" s="199">
        <f t="shared" si="208"/>
        <v>369.38</v>
      </c>
      <c r="BO64" s="199">
        <f t="shared" si="208"/>
        <v>688.39</v>
      </c>
      <c r="BP64" s="199">
        <f t="shared" si="208"/>
        <v>554.07000000000005</v>
      </c>
      <c r="BQ64" s="199">
        <f t="shared" si="208"/>
        <v>268.64</v>
      </c>
      <c r="BR64" s="199">
        <f t="shared" si="208"/>
        <v>33.58</v>
      </c>
      <c r="BS64" s="201"/>
    </row>
    <row r="65" spans="1:154" s="22" customFormat="1" ht="7.5" customHeight="1" x14ac:dyDescent="0.4">
      <c r="A65" s="37"/>
      <c r="B65" s="77"/>
      <c r="C65" s="149"/>
      <c r="D65" s="139"/>
      <c r="E65" s="139"/>
      <c r="F65" s="161"/>
      <c r="G65" s="77"/>
      <c r="H65" s="39"/>
      <c r="I65" s="39"/>
      <c r="J65" s="38"/>
      <c r="K65" s="40"/>
      <c r="L65" s="77"/>
      <c r="M65" s="74"/>
      <c r="N65" s="77"/>
      <c r="O65" s="77"/>
      <c r="P65" s="77"/>
      <c r="Q65" s="77"/>
      <c r="R65" s="77"/>
      <c r="S65" s="74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4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201"/>
      <c r="BG65" s="201"/>
      <c r="BH65" s="77"/>
      <c r="BI65" s="74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</row>
    <row r="66" spans="1:154" ht="20.25" customHeight="1" x14ac:dyDescent="0.4">
      <c r="A66" s="29" t="s">
        <v>127</v>
      </c>
      <c r="B66" s="77"/>
      <c r="C66" s="147">
        <f>VLOOKUP($A66,Sample!$B$2:$F$29,4)</f>
        <v>0.11314270608450457</v>
      </c>
      <c r="D66" s="138">
        <f>VLOOKUP($A66,Sample!$B$2:$F$29,5)</f>
        <v>1.9084848800136747E-2</v>
      </c>
      <c r="E66" s="138">
        <f>VLOOKUP($A66,Sample!$B$2:$F$29,2)</f>
        <v>2568</v>
      </c>
      <c r="F66" s="160">
        <f>E66*$K26</f>
        <v>16050</v>
      </c>
      <c r="G66" s="77"/>
      <c r="H66" s="31">
        <f t="shared" ref="H66:H67" si="209">E66/SUM(E$17:E$27)</f>
        <v>0.11314270608450457</v>
      </c>
      <c r="I66" s="31">
        <f>F66/SUM(F$17:F$27)</f>
        <v>0.11494544025111858</v>
      </c>
      <c r="J66" s="30"/>
      <c r="K66" s="32">
        <v>6.25</v>
      </c>
      <c r="L66" s="77"/>
      <c r="M66" s="74"/>
      <c r="N66" s="77"/>
      <c r="O66" s="74">
        <f t="shared" ref="O66:Q67" si="210">O26*$E66</f>
        <v>671.18181818181813</v>
      </c>
      <c r="P66" s="74">
        <f t="shared" si="210"/>
        <v>612.81818181818187</v>
      </c>
      <c r="Q66" s="74">
        <f t="shared" si="210"/>
        <v>1284</v>
      </c>
      <c r="R66" s="77"/>
      <c r="S66" s="74"/>
      <c r="T66" s="77"/>
      <c r="U66" s="74">
        <f t="shared" ref="U66:V66" si="211">U26*$E66</f>
        <v>1138.090909090909</v>
      </c>
      <c r="V66" s="74">
        <f t="shared" si="211"/>
        <v>1429.9090909090908</v>
      </c>
      <c r="W66" s="77"/>
      <c r="X66" s="74">
        <f t="shared" ref="X66:AD66" si="212">X26*$E66</f>
        <v>2042.7272727272725</v>
      </c>
      <c r="Y66" s="74">
        <f t="shared" si="212"/>
        <v>0</v>
      </c>
      <c r="Z66" s="74">
        <f t="shared" si="212"/>
        <v>262.63636363636363</v>
      </c>
      <c r="AA66" s="74">
        <f t="shared" si="212"/>
        <v>175.09090909090907</v>
      </c>
      <c r="AB66" s="74">
        <f t="shared" si="212"/>
        <v>0</v>
      </c>
      <c r="AC66" s="74">
        <f t="shared" si="212"/>
        <v>0</v>
      </c>
      <c r="AD66" s="74">
        <f t="shared" si="212"/>
        <v>58.363636363636367</v>
      </c>
      <c r="AE66" s="77"/>
      <c r="AG66" s="77"/>
      <c r="AH66" s="74">
        <f t="shared" ref="AH66:AI66" si="213">AH26*$E66</f>
        <v>87.545454545454533</v>
      </c>
      <c r="AI66" s="74">
        <f t="shared" si="213"/>
        <v>2480.4545454545455</v>
      </c>
      <c r="AJ66" s="77"/>
      <c r="AK66" s="74">
        <f t="shared" ref="AK66:AN66" si="214">AK26*$E66</f>
        <v>0</v>
      </c>
      <c r="AL66" s="74">
        <f t="shared" si="214"/>
        <v>0</v>
      </c>
      <c r="AM66" s="74">
        <f t="shared" si="214"/>
        <v>29.18181818181818</v>
      </c>
      <c r="AN66" s="74">
        <f t="shared" si="214"/>
        <v>58.36363636363636</v>
      </c>
      <c r="AO66" s="77"/>
      <c r="AP66" s="74">
        <f t="shared" ref="AP66:AQ66" si="215">AP26*$E66</f>
        <v>1926</v>
      </c>
      <c r="AQ66" s="74">
        <f t="shared" si="215"/>
        <v>642</v>
      </c>
      <c r="AR66" s="77"/>
      <c r="AS66" s="74">
        <f t="shared" ref="AS66:BD66" si="216">AS26*$E66</f>
        <v>1896.8181818181818</v>
      </c>
      <c r="AT66" s="74">
        <f t="shared" si="216"/>
        <v>0</v>
      </c>
      <c r="AU66" s="74">
        <f t="shared" si="216"/>
        <v>0</v>
      </c>
      <c r="AV66" s="74">
        <f t="shared" si="216"/>
        <v>0</v>
      </c>
      <c r="AW66" s="74">
        <f t="shared" si="216"/>
        <v>0</v>
      </c>
      <c r="AX66" s="74">
        <f t="shared" si="216"/>
        <v>29.181818181818183</v>
      </c>
      <c r="AY66" s="74">
        <f t="shared" si="216"/>
        <v>0</v>
      </c>
      <c r="AZ66" s="74">
        <f t="shared" si="216"/>
        <v>233.45454545454547</v>
      </c>
      <c r="BA66" s="74">
        <f t="shared" si="216"/>
        <v>0</v>
      </c>
      <c r="BB66" s="74">
        <f t="shared" si="216"/>
        <v>58.363636363636367</v>
      </c>
      <c r="BC66" s="74">
        <f t="shared" si="216"/>
        <v>496.09090909090907</v>
      </c>
      <c r="BD66" s="74">
        <f t="shared" si="216"/>
        <v>1138.0909090909092</v>
      </c>
      <c r="BE66" s="77"/>
      <c r="BF66" s="199">
        <f t="shared" ref="BF66:BG66" si="217">BF26*$E66</f>
        <v>29.181818181818183</v>
      </c>
      <c r="BG66" s="199">
        <f t="shared" si="217"/>
        <v>2538.818181818182</v>
      </c>
      <c r="BH66" s="77"/>
      <c r="BI66" s="74"/>
      <c r="BJ66" s="201"/>
      <c r="BK66" s="199">
        <f t="shared" ref="BK66:BR66" si="218">BK26*$E66</f>
        <v>2003.04</v>
      </c>
      <c r="BL66" s="199">
        <f t="shared" si="218"/>
        <v>1489.4399999999998</v>
      </c>
      <c r="BM66" s="199">
        <f t="shared" si="218"/>
        <v>821.76</v>
      </c>
      <c r="BN66" s="199">
        <f t="shared" si="218"/>
        <v>564.96</v>
      </c>
      <c r="BO66" s="199">
        <f t="shared" si="218"/>
        <v>924.48</v>
      </c>
      <c r="BP66" s="199">
        <f t="shared" si="218"/>
        <v>642</v>
      </c>
      <c r="BQ66" s="199">
        <f t="shared" si="218"/>
        <v>487.92</v>
      </c>
      <c r="BR66" s="199">
        <f t="shared" si="218"/>
        <v>128.4</v>
      </c>
      <c r="BS66" s="201"/>
    </row>
    <row r="67" spans="1:154" ht="20.25" customHeight="1" x14ac:dyDescent="0.4">
      <c r="A67" s="29" t="s">
        <v>126</v>
      </c>
      <c r="B67" s="77"/>
      <c r="C67" s="147">
        <f>VLOOKUP($A67,Sample!$B$2:$F$29,4)</f>
        <v>0.20055513944574171</v>
      </c>
      <c r="D67" s="138">
        <f>VLOOKUP($A67,Sample!$B$2:$F$29,5)</f>
        <v>3.3829529493077284E-2</v>
      </c>
      <c r="E67" s="138">
        <f>VLOOKUP($A67,Sample!$B$2:$F$29,2)</f>
        <v>4552</v>
      </c>
      <c r="F67" s="160">
        <f>E67*$K27</f>
        <v>28557.810526315789</v>
      </c>
      <c r="G67" s="77"/>
      <c r="H67" s="31">
        <f t="shared" si="209"/>
        <v>0.20055513944574171</v>
      </c>
      <c r="I67" s="31">
        <f>F67/SUM(F$17:F$27)</f>
        <v>0.20452274788507147</v>
      </c>
      <c r="J67" s="30"/>
      <c r="K67" s="32">
        <v>6.2736842105263158</v>
      </c>
      <c r="L67" s="77"/>
      <c r="M67" s="74"/>
      <c r="N67" s="77"/>
      <c r="O67" s="74">
        <f t="shared" si="210"/>
        <v>1197.8947368421052</v>
      </c>
      <c r="P67" s="74">
        <f t="shared" si="210"/>
        <v>1341.6421052631579</v>
      </c>
      <c r="Q67" s="74">
        <f t="shared" si="210"/>
        <v>2012.4631578947367</v>
      </c>
      <c r="R67" s="77"/>
      <c r="S67" s="74"/>
      <c r="T67" s="77"/>
      <c r="U67" s="74">
        <f t="shared" ref="U67:V67" si="219">U27*$E67</f>
        <v>2299.9578947368423</v>
      </c>
      <c r="V67" s="74">
        <f t="shared" si="219"/>
        <v>2252.0421052631577</v>
      </c>
      <c r="W67" s="77"/>
      <c r="X67" s="74">
        <f t="shared" ref="X67:AD67" si="220">X27*$E67</f>
        <v>3354.1052631578946</v>
      </c>
      <c r="Y67" s="74">
        <f t="shared" si="220"/>
        <v>0</v>
      </c>
      <c r="Z67" s="74">
        <f t="shared" si="220"/>
        <v>862.48421052631579</v>
      </c>
      <c r="AA67" s="74">
        <f t="shared" si="220"/>
        <v>47.915789473684207</v>
      </c>
      <c r="AB67" s="74">
        <f t="shared" si="220"/>
        <v>143.74736842105264</v>
      </c>
      <c r="AC67" s="74">
        <f t="shared" si="220"/>
        <v>0</v>
      </c>
      <c r="AD67" s="74">
        <f t="shared" si="220"/>
        <v>143.74736842105264</v>
      </c>
      <c r="AE67" s="77"/>
      <c r="AG67" s="77"/>
      <c r="AH67" s="74">
        <f t="shared" ref="AH67:AI67" si="221">AH27*$E67</f>
        <v>383.32631578947365</v>
      </c>
      <c r="AI67" s="74">
        <f t="shared" si="221"/>
        <v>4168.6736842105265</v>
      </c>
      <c r="AJ67" s="77"/>
      <c r="AK67" s="74">
        <f t="shared" ref="AK67:AN67" si="222">AK27*$E67</f>
        <v>191.66315789473683</v>
      </c>
      <c r="AL67" s="74">
        <f t="shared" si="222"/>
        <v>47.915789473684207</v>
      </c>
      <c r="AM67" s="74">
        <f t="shared" si="222"/>
        <v>0</v>
      </c>
      <c r="AN67" s="74">
        <f t="shared" si="222"/>
        <v>143.74736842105264</v>
      </c>
      <c r="AO67" s="77"/>
      <c r="AP67" s="74">
        <f t="shared" ref="AP67:AQ67" si="223">AP27*$E67</f>
        <v>3066.6105263157892</v>
      </c>
      <c r="AQ67" s="74">
        <f t="shared" si="223"/>
        <v>1485.3894736842105</v>
      </c>
      <c r="AR67" s="77"/>
      <c r="AS67" s="74">
        <f t="shared" ref="AS67:BD67" si="224">AS27*$E67</f>
        <v>3066.6105263157892</v>
      </c>
      <c r="AT67" s="74">
        <f t="shared" si="224"/>
        <v>0</v>
      </c>
      <c r="AU67" s="74">
        <f t="shared" si="224"/>
        <v>0</v>
      </c>
      <c r="AV67" s="74">
        <f t="shared" si="224"/>
        <v>0</v>
      </c>
      <c r="AW67" s="74">
        <f t="shared" si="224"/>
        <v>0</v>
      </c>
      <c r="AX67" s="74">
        <f t="shared" si="224"/>
        <v>0</v>
      </c>
      <c r="AY67" s="74">
        <f t="shared" si="224"/>
        <v>0</v>
      </c>
      <c r="AZ67" s="74">
        <f t="shared" si="224"/>
        <v>191.66315789473683</v>
      </c>
      <c r="BA67" s="74">
        <f t="shared" si="224"/>
        <v>0</v>
      </c>
      <c r="BB67" s="74">
        <f t="shared" si="224"/>
        <v>335.41052631578947</v>
      </c>
      <c r="BC67" s="74">
        <f t="shared" si="224"/>
        <v>1102.0631578947368</v>
      </c>
      <c r="BD67" s="74">
        <f t="shared" si="224"/>
        <v>1437.4736842105262</v>
      </c>
      <c r="BE67" s="77"/>
      <c r="BF67" s="199">
        <f t="shared" ref="BF67:BG67" si="225">BF27*$E67</f>
        <v>383.32631578947365</v>
      </c>
      <c r="BG67" s="199">
        <f t="shared" si="225"/>
        <v>4168.6736842105265</v>
      </c>
      <c r="BH67" s="77"/>
      <c r="BI67" s="74"/>
      <c r="BJ67" s="201"/>
      <c r="BK67" s="199">
        <f t="shared" ref="BK67:BR67" si="226">BK27*$E67</f>
        <v>3914.72</v>
      </c>
      <c r="BL67" s="199">
        <f t="shared" si="226"/>
        <v>2685.68</v>
      </c>
      <c r="BM67" s="199">
        <f t="shared" si="226"/>
        <v>1411.12</v>
      </c>
      <c r="BN67" s="199">
        <f t="shared" si="226"/>
        <v>1183.52</v>
      </c>
      <c r="BO67" s="199">
        <f t="shared" si="226"/>
        <v>1911.84</v>
      </c>
      <c r="BP67" s="199">
        <f t="shared" si="226"/>
        <v>1320.08</v>
      </c>
      <c r="BQ67" s="199">
        <f t="shared" si="226"/>
        <v>864.88</v>
      </c>
      <c r="BR67" s="199">
        <f t="shared" si="226"/>
        <v>0</v>
      </c>
      <c r="BS67" s="201"/>
    </row>
    <row r="68" spans="1:154" s="22" customFormat="1" ht="7.5" customHeight="1" x14ac:dyDescent="0.4">
      <c r="A68" s="37"/>
      <c r="B68" s="77"/>
      <c r="C68" s="139"/>
      <c r="D68" s="139"/>
      <c r="E68" s="139"/>
      <c r="F68" s="161"/>
      <c r="G68" s="77"/>
      <c r="H68" s="43"/>
      <c r="I68" s="43"/>
      <c r="J68" s="38"/>
      <c r="K68" s="42"/>
      <c r="L68" s="77"/>
      <c r="M68" s="74"/>
      <c r="N68" s="77"/>
      <c r="O68" s="77"/>
      <c r="P68" s="77"/>
      <c r="Q68" s="77"/>
      <c r="R68" s="77"/>
      <c r="S68" s="74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4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201"/>
      <c r="BG68" s="201"/>
      <c r="BH68" s="77"/>
      <c r="BI68" s="74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</row>
    <row r="69" spans="1:154" s="82" customFormat="1" ht="20.25" hidden="1" customHeight="1" x14ac:dyDescent="0.4">
      <c r="A69" s="49" t="s">
        <v>457</v>
      </c>
      <c r="B69" s="19"/>
      <c r="C69" s="140"/>
      <c r="D69" s="140"/>
      <c r="E69" s="140"/>
      <c r="F69" s="164"/>
      <c r="G69" s="19"/>
      <c r="H69" s="50">
        <v>0.50366327311245807</v>
      </c>
      <c r="I69" s="50">
        <v>0.50366327311245807</v>
      </c>
      <c r="J69" s="38"/>
      <c r="K69" s="51">
        <v>5.8151204277492949</v>
      </c>
      <c r="L69" s="19"/>
      <c r="M69" s="80"/>
      <c r="N69" s="19"/>
      <c r="O69" s="79">
        <v>44364.220589617747</v>
      </c>
      <c r="P69" s="79">
        <v>44364.220589617747</v>
      </c>
      <c r="Q69" s="79">
        <v>44364.220589617747</v>
      </c>
      <c r="R69" s="19"/>
      <c r="S69" s="80"/>
      <c r="T69" s="19"/>
      <c r="U69" s="79">
        <v>44364.220589617747</v>
      </c>
      <c r="V69" s="79">
        <v>44364.220589617747</v>
      </c>
      <c r="W69" s="19"/>
      <c r="X69" s="79">
        <v>44364.220589617747</v>
      </c>
      <c r="Y69" s="79">
        <v>44364.220589617747</v>
      </c>
      <c r="Z69" s="79">
        <v>44364.220589617747</v>
      </c>
      <c r="AA69" s="79">
        <v>44364.220589617747</v>
      </c>
      <c r="AB69" s="79">
        <v>44364.220589617747</v>
      </c>
      <c r="AC69" s="79">
        <v>44364.220589617747</v>
      </c>
      <c r="AD69" s="79">
        <v>44364.220589617747</v>
      </c>
      <c r="AE69" s="19"/>
      <c r="AF69" s="80"/>
      <c r="AG69" s="19"/>
      <c r="AH69" s="79">
        <v>44364.220589617747</v>
      </c>
      <c r="AI69" s="79">
        <v>44364.220589617747</v>
      </c>
      <c r="AJ69" s="19"/>
      <c r="AK69" s="79">
        <v>44364.220589617747</v>
      </c>
      <c r="AL69" s="79">
        <v>44364.220589617747</v>
      </c>
      <c r="AM69" s="79">
        <v>44364.220589617747</v>
      </c>
      <c r="AN69" s="79">
        <v>44364.220589617747</v>
      </c>
      <c r="AO69" s="19"/>
      <c r="AP69" s="79">
        <v>44364.220589617747</v>
      </c>
      <c r="AQ69" s="79">
        <v>44364.220589617747</v>
      </c>
      <c r="AR69" s="19"/>
      <c r="AS69" s="79">
        <v>44364.220589617747</v>
      </c>
      <c r="AT69" s="79">
        <v>44364.220589617747</v>
      </c>
      <c r="AU69" s="79">
        <v>44364.220589617747</v>
      </c>
      <c r="AV69" s="79">
        <v>44364.220589617747</v>
      </c>
      <c r="AW69" s="79">
        <v>44364.220589617747</v>
      </c>
      <c r="AX69" s="79">
        <v>44364.220589617747</v>
      </c>
      <c r="AY69" s="79">
        <v>44364.220589617747</v>
      </c>
      <c r="AZ69" s="79">
        <v>44364.220589617747</v>
      </c>
      <c r="BA69" s="79">
        <v>44364.220589617747</v>
      </c>
      <c r="BB69" s="79">
        <v>44364.220589617747</v>
      </c>
      <c r="BC69" s="79">
        <v>44364.220589617747</v>
      </c>
      <c r="BD69" s="79">
        <v>44364.220589617747</v>
      </c>
      <c r="BE69" s="19"/>
      <c r="BF69" s="202">
        <v>44364.220589617747</v>
      </c>
      <c r="BG69" s="202">
        <v>44364.220589617747</v>
      </c>
      <c r="BH69" s="19"/>
      <c r="BI69" s="80"/>
      <c r="BJ69" s="189"/>
      <c r="BK69" s="202">
        <v>44364.220589617747</v>
      </c>
      <c r="BL69" s="202">
        <v>44364.220589617747</v>
      </c>
      <c r="BM69" s="202">
        <v>44364.220589617747</v>
      </c>
      <c r="BN69" s="202">
        <v>44364.220589617747</v>
      </c>
      <c r="BO69" s="202">
        <v>44364.220589617747</v>
      </c>
      <c r="BP69" s="202">
        <v>44364.220589617747</v>
      </c>
      <c r="BQ69" s="202">
        <v>44364.220589617747</v>
      </c>
      <c r="BR69" s="202">
        <v>44364.220589617747</v>
      </c>
      <c r="BS69" s="189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</row>
    <row r="70" spans="1:154" s="82" customFormat="1" ht="20.25" hidden="1" customHeight="1" x14ac:dyDescent="0.4">
      <c r="A70" s="49" t="s">
        <v>469</v>
      </c>
      <c r="B70" s="19"/>
      <c r="C70" s="140"/>
      <c r="D70" s="140"/>
      <c r="E70" s="140"/>
      <c r="F70" s="164"/>
      <c r="G70" s="19"/>
      <c r="H70" s="50">
        <v>0.14463308421114576</v>
      </c>
      <c r="I70" s="50">
        <v>0.14463308421114576</v>
      </c>
      <c r="J70" s="38"/>
      <c r="K70" s="51">
        <v>6.1047298048075858</v>
      </c>
      <c r="L70" s="19"/>
      <c r="M70" s="80"/>
      <c r="N70" s="19"/>
      <c r="O70" s="79">
        <v>11232.301892777836</v>
      </c>
      <c r="P70" s="79">
        <v>11232.301892777836</v>
      </c>
      <c r="Q70" s="79">
        <v>11232.301892777836</v>
      </c>
      <c r="R70" s="19"/>
      <c r="S70" s="80"/>
      <c r="T70" s="19"/>
      <c r="U70" s="79">
        <v>11232.301892777836</v>
      </c>
      <c r="V70" s="79">
        <v>11232.301892777836</v>
      </c>
      <c r="W70" s="19"/>
      <c r="X70" s="79">
        <v>11232.301892777836</v>
      </c>
      <c r="Y70" s="79">
        <v>11232.301892777836</v>
      </c>
      <c r="Z70" s="79">
        <v>11232.301892777836</v>
      </c>
      <c r="AA70" s="79">
        <v>11232.301892777836</v>
      </c>
      <c r="AB70" s="79">
        <v>11232.301892777836</v>
      </c>
      <c r="AC70" s="79">
        <v>11232.301892777836</v>
      </c>
      <c r="AD70" s="79">
        <v>11232.301892777836</v>
      </c>
      <c r="AE70" s="19"/>
      <c r="AF70" s="80"/>
      <c r="AG70" s="19"/>
      <c r="AH70" s="79">
        <v>11232.301892777836</v>
      </c>
      <c r="AI70" s="79">
        <v>11232.301892777836</v>
      </c>
      <c r="AJ70" s="19"/>
      <c r="AK70" s="79">
        <v>11232.301892777836</v>
      </c>
      <c r="AL70" s="79">
        <v>11232.301892777836</v>
      </c>
      <c r="AM70" s="79">
        <v>11232.301892777836</v>
      </c>
      <c r="AN70" s="79">
        <v>11232.301892777836</v>
      </c>
      <c r="AO70" s="19"/>
      <c r="AP70" s="79">
        <v>11232.301892777836</v>
      </c>
      <c r="AQ70" s="79">
        <v>11232.301892777836</v>
      </c>
      <c r="AR70" s="19"/>
      <c r="AS70" s="79">
        <v>11232.301892777836</v>
      </c>
      <c r="AT70" s="79">
        <v>11232.301892777836</v>
      </c>
      <c r="AU70" s="79">
        <v>11232.301892777836</v>
      </c>
      <c r="AV70" s="79">
        <v>11232.301892777836</v>
      </c>
      <c r="AW70" s="79">
        <v>11232.301892777836</v>
      </c>
      <c r="AX70" s="79">
        <v>11232.301892777836</v>
      </c>
      <c r="AY70" s="79">
        <v>11232.301892777836</v>
      </c>
      <c r="AZ70" s="79">
        <v>11232.301892777836</v>
      </c>
      <c r="BA70" s="79">
        <v>11232.301892777836</v>
      </c>
      <c r="BB70" s="79">
        <v>11232.301892777836</v>
      </c>
      <c r="BC70" s="79">
        <v>11232.301892777836</v>
      </c>
      <c r="BD70" s="79">
        <v>11232.301892777836</v>
      </c>
      <c r="BE70" s="19"/>
      <c r="BF70" s="202">
        <v>11232.301892777836</v>
      </c>
      <c r="BG70" s="202">
        <v>11232.301892777836</v>
      </c>
      <c r="BH70" s="19"/>
      <c r="BI70" s="80"/>
      <c r="BJ70" s="189"/>
      <c r="BK70" s="202">
        <v>11232.301892777836</v>
      </c>
      <c r="BL70" s="202">
        <v>11232.301892777836</v>
      </c>
      <c r="BM70" s="202">
        <v>11232.301892777836</v>
      </c>
      <c r="BN70" s="202">
        <v>11232.301892777836</v>
      </c>
      <c r="BO70" s="202">
        <v>11232.301892777836</v>
      </c>
      <c r="BP70" s="202">
        <v>11232.301892777836</v>
      </c>
      <c r="BQ70" s="202">
        <v>11232.301892777836</v>
      </c>
      <c r="BR70" s="202">
        <v>11232.301892777836</v>
      </c>
      <c r="BS70" s="189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</row>
    <row r="71" spans="1:154" s="82" customFormat="1" ht="20.25" hidden="1" customHeight="1" x14ac:dyDescent="0.4">
      <c r="A71" s="49" t="s">
        <v>459</v>
      </c>
      <c r="B71" s="19"/>
      <c r="C71" s="140"/>
      <c r="D71" s="140"/>
      <c r="E71" s="140"/>
      <c r="F71" s="164"/>
      <c r="G71" s="19"/>
      <c r="H71" s="50">
        <v>0.18075089742835285</v>
      </c>
      <c r="I71" s="50">
        <v>0.18075089742835285</v>
      </c>
      <c r="J71" s="38"/>
      <c r="K71" s="51">
        <v>4.8265291601136102</v>
      </c>
      <c r="L71" s="19"/>
      <c r="M71" s="80"/>
      <c r="N71" s="19"/>
      <c r="O71" s="79">
        <v>12306.889316296183</v>
      </c>
      <c r="P71" s="79">
        <v>12306.889316296183</v>
      </c>
      <c r="Q71" s="79">
        <v>12306.889316296183</v>
      </c>
      <c r="R71" s="19"/>
      <c r="S71" s="80"/>
      <c r="T71" s="19"/>
      <c r="U71" s="79">
        <v>12306.889316296183</v>
      </c>
      <c r="V71" s="79">
        <v>12306.889316296183</v>
      </c>
      <c r="W71" s="19"/>
      <c r="X71" s="79">
        <v>12306.889316296183</v>
      </c>
      <c r="Y71" s="79">
        <v>12306.889316296183</v>
      </c>
      <c r="Z71" s="79">
        <v>12306.889316296183</v>
      </c>
      <c r="AA71" s="79">
        <v>12306.889316296183</v>
      </c>
      <c r="AB71" s="79">
        <v>12306.889316296183</v>
      </c>
      <c r="AC71" s="79">
        <v>12306.889316296183</v>
      </c>
      <c r="AD71" s="79">
        <v>12306.889316296183</v>
      </c>
      <c r="AE71" s="19"/>
      <c r="AF71" s="80"/>
      <c r="AG71" s="19"/>
      <c r="AH71" s="79">
        <v>12306.889316296183</v>
      </c>
      <c r="AI71" s="79">
        <v>12306.889316296183</v>
      </c>
      <c r="AJ71" s="19"/>
      <c r="AK71" s="79">
        <v>12306.889316296183</v>
      </c>
      <c r="AL71" s="79">
        <v>12306.889316296183</v>
      </c>
      <c r="AM71" s="79">
        <v>12306.889316296183</v>
      </c>
      <c r="AN71" s="79">
        <v>12306.889316296183</v>
      </c>
      <c r="AO71" s="19"/>
      <c r="AP71" s="79">
        <v>12306.889316296183</v>
      </c>
      <c r="AQ71" s="79">
        <v>12306.889316296183</v>
      </c>
      <c r="AR71" s="19"/>
      <c r="AS71" s="79">
        <v>12306.889316296183</v>
      </c>
      <c r="AT71" s="79">
        <v>12306.889316296183</v>
      </c>
      <c r="AU71" s="79">
        <v>12306.889316296183</v>
      </c>
      <c r="AV71" s="79">
        <v>12306.889316296183</v>
      </c>
      <c r="AW71" s="79">
        <v>12306.889316296183</v>
      </c>
      <c r="AX71" s="79">
        <v>12306.889316296183</v>
      </c>
      <c r="AY71" s="79">
        <v>12306.889316296183</v>
      </c>
      <c r="AZ71" s="79">
        <v>12306.889316296183</v>
      </c>
      <c r="BA71" s="79">
        <v>12306.889316296183</v>
      </c>
      <c r="BB71" s="79">
        <v>12306.889316296183</v>
      </c>
      <c r="BC71" s="79">
        <v>12306.889316296183</v>
      </c>
      <c r="BD71" s="79">
        <v>12306.889316296183</v>
      </c>
      <c r="BE71" s="19"/>
      <c r="BF71" s="202">
        <v>12306.889316296183</v>
      </c>
      <c r="BG71" s="202">
        <v>12306.889316296183</v>
      </c>
      <c r="BH71" s="19"/>
      <c r="BI71" s="80"/>
      <c r="BJ71" s="189"/>
      <c r="BK71" s="202">
        <v>12306.889316296183</v>
      </c>
      <c r="BL71" s="202">
        <v>12306.889316296183</v>
      </c>
      <c r="BM71" s="202">
        <v>12306.889316296183</v>
      </c>
      <c r="BN71" s="202">
        <v>12306.889316296183</v>
      </c>
      <c r="BO71" s="202">
        <v>12306.889316296183</v>
      </c>
      <c r="BP71" s="202">
        <v>12306.889316296183</v>
      </c>
      <c r="BQ71" s="202">
        <v>12306.889316296183</v>
      </c>
      <c r="BR71" s="202">
        <v>12306.889316296183</v>
      </c>
      <c r="BS71" s="189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</row>
    <row r="72" spans="1:154" s="82" customFormat="1" ht="20.25" hidden="1" customHeight="1" x14ac:dyDescent="0.4">
      <c r="A72" s="49" t="s">
        <v>470</v>
      </c>
      <c r="B72" s="19"/>
      <c r="C72" s="140"/>
      <c r="D72" s="140"/>
      <c r="E72" s="140"/>
      <c r="F72" s="164"/>
      <c r="G72" s="19"/>
      <c r="H72" s="50">
        <v>0.11795298063908669</v>
      </c>
      <c r="I72" s="50">
        <v>0.11795298063908669</v>
      </c>
      <c r="J72" s="38"/>
      <c r="K72" s="51">
        <v>6.1047020923049002</v>
      </c>
      <c r="L72" s="19"/>
      <c r="M72" s="80"/>
      <c r="N72" s="19"/>
      <c r="O72" s="79">
        <v>12005.988593407807</v>
      </c>
      <c r="P72" s="79">
        <v>12005.988593407807</v>
      </c>
      <c r="Q72" s="79">
        <v>12005.988593407807</v>
      </c>
      <c r="R72" s="19"/>
      <c r="S72" s="80"/>
      <c r="T72" s="19"/>
      <c r="U72" s="79">
        <v>12005.988593407807</v>
      </c>
      <c r="V72" s="79">
        <v>12005.988593407807</v>
      </c>
      <c r="W72" s="19"/>
      <c r="X72" s="79">
        <v>12005.988593407807</v>
      </c>
      <c r="Y72" s="79">
        <v>12005.988593407807</v>
      </c>
      <c r="Z72" s="79">
        <v>12005.988593407807</v>
      </c>
      <c r="AA72" s="79">
        <v>12005.988593407807</v>
      </c>
      <c r="AB72" s="79">
        <v>12005.988593407807</v>
      </c>
      <c r="AC72" s="79">
        <v>12005.988593407807</v>
      </c>
      <c r="AD72" s="79">
        <v>12005.988593407807</v>
      </c>
      <c r="AE72" s="19"/>
      <c r="AF72" s="80"/>
      <c r="AG72" s="19"/>
      <c r="AH72" s="79">
        <v>12005.988593407807</v>
      </c>
      <c r="AI72" s="79">
        <v>12005.988593407807</v>
      </c>
      <c r="AJ72" s="19"/>
      <c r="AK72" s="79">
        <v>12005.988593407807</v>
      </c>
      <c r="AL72" s="79">
        <v>12005.988593407807</v>
      </c>
      <c r="AM72" s="79">
        <v>12005.988593407807</v>
      </c>
      <c r="AN72" s="79">
        <v>12005.988593407807</v>
      </c>
      <c r="AO72" s="19"/>
      <c r="AP72" s="79">
        <v>12005.988593407807</v>
      </c>
      <c r="AQ72" s="79">
        <v>12005.988593407807</v>
      </c>
      <c r="AR72" s="19"/>
      <c r="AS72" s="79">
        <v>12005.988593407807</v>
      </c>
      <c r="AT72" s="79">
        <v>12005.988593407807</v>
      </c>
      <c r="AU72" s="79">
        <v>12005.988593407807</v>
      </c>
      <c r="AV72" s="79">
        <v>12005.988593407807</v>
      </c>
      <c r="AW72" s="79">
        <v>12005.988593407807</v>
      </c>
      <c r="AX72" s="79">
        <v>12005.988593407807</v>
      </c>
      <c r="AY72" s="79">
        <v>12005.988593407807</v>
      </c>
      <c r="AZ72" s="79">
        <v>12005.988593407807</v>
      </c>
      <c r="BA72" s="79">
        <v>12005.988593407807</v>
      </c>
      <c r="BB72" s="79">
        <v>12005.988593407807</v>
      </c>
      <c r="BC72" s="79">
        <v>12005.988593407807</v>
      </c>
      <c r="BD72" s="79">
        <v>12005.988593407807</v>
      </c>
      <c r="BE72" s="19"/>
      <c r="BF72" s="202">
        <v>12005.988593407807</v>
      </c>
      <c r="BG72" s="202">
        <v>12005.988593407807</v>
      </c>
      <c r="BH72" s="19"/>
      <c r="BI72" s="80"/>
      <c r="BJ72" s="189"/>
      <c r="BK72" s="202">
        <v>12005.988593407807</v>
      </c>
      <c r="BL72" s="202">
        <v>12005.988593407807</v>
      </c>
      <c r="BM72" s="202">
        <v>12005.988593407807</v>
      </c>
      <c r="BN72" s="202">
        <v>12005.988593407807</v>
      </c>
      <c r="BO72" s="202">
        <v>12005.988593407807</v>
      </c>
      <c r="BP72" s="202">
        <v>12005.988593407807</v>
      </c>
      <c r="BQ72" s="202">
        <v>12005.988593407807</v>
      </c>
      <c r="BR72" s="202">
        <v>12005.988593407807</v>
      </c>
      <c r="BS72" s="189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</row>
    <row r="73" spans="1:154" s="82" customFormat="1" ht="20.25" hidden="1" customHeight="1" x14ac:dyDescent="0.4">
      <c r="A73" s="49" t="s">
        <v>471</v>
      </c>
      <c r="B73" s="19"/>
      <c r="C73" s="140"/>
      <c r="D73" s="140"/>
      <c r="E73" s="140"/>
      <c r="F73" s="164"/>
      <c r="G73" s="19"/>
      <c r="H73" s="50">
        <v>5.2999764608956626E-2</v>
      </c>
      <c r="I73" s="50">
        <v>5.2999764608956626E-2</v>
      </c>
      <c r="J73" s="38"/>
      <c r="K73" s="51">
        <v>6.2652427042623913</v>
      </c>
      <c r="L73" s="19"/>
      <c r="M73" s="80"/>
      <c r="N73" s="19"/>
      <c r="O73" s="79">
        <v>4620.7198211624436</v>
      </c>
      <c r="P73" s="79">
        <v>4620.7198211624436</v>
      </c>
      <c r="Q73" s="79">
        <v>4620.7198211624436</v>
      </c>
      <c r="R73" s="19"/>
      <c r="S73" s="80"/>
      <c r="T73" s="19"/>
      <c r="U73" s="79">
        <v>4620.7198211624436</v>
      </c>
      <c r="V73" s="79">
        <v>4620.7198211624436</v>
      </c>
      <c r="W73" s="19"/>
      <c r="X73" s="79">
        <v>4620.7198211624436</v>
      </c>
      <c r="Y73" s="79">
        <v>4620.7198211624436</v>
      </c>
      <c r="Z73" s="79">
        <v>4620.7198211624436</v>
      </c>
      <c r="AA73" s="79">
        <v>4620.7198211624436</v>
      </c>
      <c r="AB73" s="79">
        <v>4620.7198211624436</v>
      </c>
      <c r="AC73" s="79">
        <v>4620.7198211624436</v>
      </c>
      <c r="AD73" s="79">
        <v>4620.7198211624436</v>
      </c>
      <c r="AE73" s="19"/>
      <c r="AF73" s="80"/>
      <c r="AG73" s="19"/>
      <c r="AH73" s="79">
        <v>4620.7198211624436</v>
      </c>
      <c r="AI73" s="79">
        <v>4620.7198211624436</v>
      </c>
      <c r="AJ73" s="19"/>
      <c r="AK73" s="79">
        <v>4620.7198211624436</v>
      </c>
      <c r="AL73" s="79">
        <v>4620.7198211624436</v>
      </c>
      <c r="AM73" s="79">
        <v>4620.7198211624436</v>
      </c>
      <c r="AN73" s="79">
        <v>4620.7198211624436</v>
      </c>
      <c r="AO73" s="19"/>
      <c r="AP73" s="79">
        <v>4620.7198211624436</v>
      </c>
      <c r="AQ73" s="79">
        <v>4620.7198211624436</v>
      </c>
      <c r="AR73" s="19"/>
      <c r="AS73" s="79">
        <v>4620.7198211624436</v>
      </c>
      <c r="AT73" s="79">
        <v>4620.7198211624436</v>
      </c>
      <c r="AU73" s="79">
        <v>4620.7198211624436</v>
      </c>
      <c r="AV73" s="79">
        <v>4620.7198211624436</v>
      </c>
      <c r="AW73" s="79">
        <v>4620.7198211624436</v>
      </c>
      <c r="AX73" s="79">
        <v>4620.7198211624436</v>
      </c>
      <c r="AY73" s="79">
        <v>4620.7198211624436</v>
      </c>
      <c r="AZ73" s="79">
        <v>4620.7198211624436</v>
      </c>
      <c r="BA73" s="79">
        <v>4620.7198211624436</v>
      </c>
      <c r="BB73" s="79">
        <v>4620.7198211624436</v>
      </c>
      <c r="BC73" s="79">
        <v>4620.7198211624436</v>
      </c>
      <c r="BD73" s="79">
        <v>4620.7198211624436</v>
      </c>
      <c r="BE73" s="19"/>
      <c r="BF73" s="202">
        <v>4620.7198211624436</v>
      </c>
      <c r="BG73" s="202">
        <v>4620.7198211624436</v>
      </c>
      <c r="BH73" s="19"/>
      <c r="BI73" s="80"/>
      <c r="BJ73" s="189"/>
      <c r="BK73" s="202">
        <v>4620.7198211624436</v>
      </c>
      <c r="BL73" s="202">
        <v>4620.7198211624436</v>
      </c>
      <c r="BM73" s="202">
        <v>4620.7198211624436</v>
      </c>
      <c r="BN73" s="202">
        <v>4620.7198211624436</v>
      </c>
      <c r="BO73" s="202">
        <v>4620.7198211624436</v>
      </c>
      <c r="BP73" s="202">
        <v>4620.7198211624436</v>
      </c>
      <c r="BQ73" s="202">
        <v>4620.7198211624436</v>
      </c>
      <c r="BR73" s="202">
        <v>4620.7198211624436</v>
      </c>
      <c r="BS73" s="189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</row>
    <row r="74" spans="1:154" s="21" customFormat="1" ht="7.5" hidden="1" customHeight="1" x14ac:dyDescent="0.4">
      <c r="A74" s="17"/>
      <c r="B74" s="19"/>
      <c r="C74" s="137"/>
      <c r="D74" s="137"/>
      <c r="E74" s="137"/>
      <c r="F74" s="165"/>
      <c r="G74" s="19"/>
      <c r="H74" s="58"/>
      <c r="I74" s="58"/>
      <c r="J74" s="57"/>
      <c r="K74" s="57"/>
      <c r="L74" s="19"/>
      <c r="M74" s="80"/>
      <c r="N74" s="19"/>
      <c r="O74" s="19"/>
      <c r="P74" s="19"/>
      <c r="Q74" s="19"/>
      <c r="R74" s="19"/>
      <c r="S74" s="80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80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89"/>
      <c r="BG74" s="189"/>
      <c r="BH74" s="19"/>
      <c r="BI74" s="80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</row>
    <row r="75" spans="1:154" s="85" customFormat="1" ht="20.25" customHeight="1" x14ac:dyDescent="0.4">
      <c r="A75" s="59" t="s">
        <v>480</v>
      </c>
      <c r="B75" s="75"/>
      <c r="C75" s="141"/>
      <c r="D75" s="163"/>
      <c r="E75" s="141">
        <f>SUM(E44:E50)</f>
        <v>84813</v>
      </c>
      <c r="F75" s="163">
        <f>SUM(F44:F50)</f>
        <v>500744.22527130082</v>
      </c>
      <c r="G75" s="75"/>
      <c r="H75" s="60">
        <f>E75/E$39</f>
        <v>0.63031280423909575</v>
      </c>
      <c r="I75" s="60">
        <f>F75/F$39</f>
        <v>0.65089360849584466</v>
      </c>
      <c r="J75" s="38"/>
      <c r="K75" s="61">
        <f>SUM(K44*$C44,K45*$C45,K46*$C46,K47*$C47,K49*$C49,K50*$C50)</f>
        <v>5.904097547207396</v>
      </c>
      <c r="L75" s="75"/>
      <c r="M75" s="80"/>
      <c r="N75" s="75"/>
      <c r="O75" s="83">
        <f t="shared" ref="O75:Q75" si="227">SUM(O44:O50)</f>
        <v>3428.739260028799</v>
      </c>
      <c r="P75" s="83">
        <f t="shared" si="227"/>
        <v>12192.041369635106</v>
      </c>
      <c r="Q75" s="83">
        <f t="shared" si="227"/>
        <v>69192.219370336097</v>
      </c>
      <c r="R75" s="75"/>
      <c r="S75" s="80"/>
      <c r="T75" s="75"/>
      <c r="U75" s="83">
        <f t="shared" ref="U75:V75" si="228">SUM(U44:U50)</f>
        <v>24605.152580732076</v>
      </c>
      <c r="V75" s="83">
        <f t="shared" si="228"/>
        <v>60207.847419267935</v>
      </c>
      <c r="W75" s="75"/>
      <c r="X75" s="83">
        <f t="shared" ref="X75:AD75" si="229">SUM(X44:X50)</f>
        <v>68342.785201453502</v>
      </c>
      <c r="Y75" s="83">
        <f t="shared" si="229"/>
        <v>578.79611650485435</v>
      </c>
      <c r="Z75" s="83">
        <f t="shared" si="229"/>
        <v>773.59186593390552</v>
      </c>
      <c r="AA75" s="83">
        <f t="shared" si="229"/>
        <v>7335.1347456790054</v>
      </c>
      <c r="AB75" s="83">
        <f t="shared" si="229"/>
        <v>3737.6288058612754</v>
      </c>
      <c r="AC75" s="83">
        <f t="shared" si="229"/>
        <v>3265.0834745932098</v>
      </c>
      <c r="AD75" s="83">
        <f t="shared" si="229"/>
        <v>779.97978997424207</v>
      </c>
      <c r="AE75" s="75"/>
      <c r="AF75" s="80"/>
      <c r="AG75" s="75"/>
      <c r="AH75" s="83">
        <f t="shared" ref="AH75:AI75" si="230">SUM(AH44:AH50)</f>
        <v>30810.820871129617</v>
      </c>
      <c r="AI75" s="83">
        <f t="shared" si="230"/>
        <v>54002.179128870383</v>
      </c>
      <c r="AJ75" s="75"/>
      <c r="AK75" s="83">
        <f t="shared" ref="AK75:AN75" si="231">SUM(AK44:AK50)</f>
        <v>27883.668769164891</v>
      </c>
      <c r="AL75" s="83">
        <f t="shared" si="231"/>
        <v>2793.0296529851266</v>
      </c>
      <c r="AM75" s="83">
        <f t="shared" si="231"/>
        <v>134.12244897959184</v>
      </c>
      <c r="AN75" s="83">
        <f t="shared" si="231"/>
        <v>0</v>
      </c>
      <c r="AO75" s="75"/>
      <c r="AP75" s="83">
        <f t="shared" ref="AP75:AQ75" si="232">SUM(AP44:AP50)</f>
        <v>80799.248962968399</v>
      </c>
      <c r="AQ75" s="83">
        <f t="shared" si="232"/>
        <v>4013.7510370316099</v>
      </c>
      <c r="AR75" s="75"/>
      <c r="AS75" s="83">
        <f t="shared" ref="AS75:BD75" si="233">SUM(AS44:AS50)</f>
        <v>67686.304526179272</v>
      </c>
      <c r="AT75" s="83">
        <f t="shared" si="233"/>
        <v>6295.7241251426312</v>
      </c>
      <c r="AU75" s="83">
        <f t="shared" si="233"/>
        <v>4651.8063014003146</v>
      </c>
      <c r="AV75" s="83">
        <f t="shared" si="233"/>
        <v>2068.8245365619609</v>
      </c>
      <c r="AW75" s="83">
        <f t="shared" si="233"/>
        <v>96.589473684210517</v>
      </c>
      <c r="AX75" s="83">
        <f t="shared" si="233"/>
        <v>0</v>
      </c>
      <c r="AY75" s="83">
        <f t="shared" si="233"/>
        <v>0</v>
      </c>
      <c r="AZ75" s="83">
        <f t="shared" si="233"/>
        <v>12150.613151734075</v>
      </c>
      <c r="BA75" s="83">
        <f t="shared" si="233"/>
        <v>1371.5738084375294</v>
      </c>
      <c r="BB75" s="83">
        <f t="shared" si="233"/>
        <v>9595.7386956603223</v>
      </c>
      <c r="BC75" s="83">
        <f t="shared" si="233"/>
        <v>40628.546400464773</v>
      </c>
      <c r="BD75" s="83">
        <f t="shared" si="233"/>
        <v>17052.776906671697</v>
      </c>
      <c r="BE75" s="75"/>
      <c r="BF75" s="203">
        <f t="shared" ref="BF75:BG75" si="234">SUM(BF44:BF50)</f>
        <v>543.52577319587624</v>
      </c>
      <c r="BG75" s="203">
        <f t="shared" si="234"/>
        <v>84269.47422680413</v>
      </c>
      <c r="BH75" s="75"/>
      <c r="BI75" s="80"/>
      <c r="BJ75" s="200"/>
      <c r="BK75" s="203">
        <f t="shared" ref="BK75:BR75" si="235">SUM(BK44:BK50)</f>
        <v>55668.239999999991</v>
      </c>
      <c r="BL75" s="203">
        <f t="shared" si="235"/>
        <v>53430.740000000005</v>
      </c>
      <c r="BM75" s="203">
        <f t="shared" si="235"/>
        <v>21299.21</v>
      </c>
      <c r="BN75" s="203">
        <f t="shared" si="235"/>
        <v>21040.819999999996</v>
      </c>
      <c r="BO75" s="203">
        <f t="shared" si="235"/>
        <v>12258.86</v>
      </c>
      <c r="BP75" s="203">
        <f t="shared" si="235"/>
        <v>8104.05</v>
      </c>
      <c r="BQ75" s="203">
        <f t="shared" si="235"/>
        <v>13643.390000000001</v>
      </c>
      <c r="BR75" s="203">
        <f t="shared" si="235"/>
        <v>11728.769999999999</v>
      </c>
      <c r="BS75" s="200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</row>
    <row r="76" spans="1:154" s="85" customFormat="1" ht="20.25" customHeight="1" x14ac:dyDescent="0.4">
      <c r="A76" s="59" t="s">
        <v>459</v>
      </c>
      <c r="B76" s="75"/>
      <c r="C76" s="141"/>
      <c r="D76" s="163"/>
      <c r="E76" s="141">
        <f>SUM(E52:E55)</f>
        <v>27047</v>
      </c>
      <c r="F76" s="163">
        <f>SUM(F52:F55)</f>
        <v>128942.39791695947</v>
      </c>
      <c r="G76" s="75"/>
      <c r="H76" s="60">
        <f t="shared" ref="H76:I77" si="236">E76/E$39</f>
        <v>0.20100775136187637</v>
      </c>
      <c r="I76" s="60">
        <f t="shared" si="236"/>
        <v>0.16760609195803539</v>
      </c>
      <c r="J76" s="38"/>
      <c r="K76" s="61">
        <f>SUM(K52*$C52,K53*$C53,K54*$C54,K55*$C55)</f>
        <v>4.7673456544888335</v>
      </c>
      <c r="L76" s="75"/>
      <c r="M76" s="80"/>
      <c r="N76" s="75"/>
      <c r="O76" s="83">
        <f t="shared" ref="O76:Q76" si="237">SUM(O52:O55)</f>
        <v>883.95863445051816</v>
      </c>
      <c r="P76" s="83">
        <f t="shared" si="237"/>
        <v>4549.0556749339821</v>
      </c>
      <c r="Q76" s="83">
        <f t="shared" si="237"/>
        <v>21613.9856906155</v>
      </c>
      <c r="R76" s="75"/>
      <c r="S76" s="80"/>
      <c r="T76" s="75"/>
      <c r="U76" s="83">
        <f t="shared" ref="U76:V76" si="238">SUM(U52:U55)</f>
        <v>5111.8234067911317</v>
      </c>
      <c r="V76" s="83">
        <f t="shared" si="238"/>
        <v>21935.176593208867</v>
      </c>
      <c r="W76" s="75"/>
      <c r="X76" s="83">
        <f t="shared" ref="X76:AD76" si="239">SUM(X52:X55)</f>
        <v>21026.335628696932</v>
      </c>
      <c r="Y76" s="83">
        <f t="shared" si="239"/>
        <v>143.06226499298523</v>
      </c>
      <c r="Z76" s="83">
        <f t="shared" si="239"/>
        <v>1231.21215801471</v>
      </c>
      <c r="AA76" s="83">
        <f t="shared" si="239"/>
        <v>1849.7208964230856</v>
      </c>
      <c r="AB76" s="83">
        <f t="shared" si="239"/>
        <v>2115.7627688172042</v>
      </c>
      <c r="AC76" s="83">
        <f t="shared" si="239"/>
        <v>150.24687294272547</v>
      </c>
      <c r="AD76" s="83">
        <f t="shared" si="239"/>
        <v>530.65941011235952</v>
      </c>
      <c r="AE76" s="75"/>
      <c r="AF76" s="80"/>
      <c r="AG76" s="75"/>
      <c r="AH76" s="83">
        <f t="shared" ref="AH76:AI76" si="240">SUM(AH52:AH55)</f>
        <v>8477.7245347939843</v>
      </c>
      <c r="AI76" s="83">
        <f t="shared" si="240"/>
        <v>18569.275465206018</v>
      </c>
      <c r="AJ76" s="75"/>
      <c r="AK76" s="83">
        <f t="shared" ref="AK76:AN76" si="241">SUM(AK52:AK55)</f>
        <v>4636.4669795881391</v>
      </c>
      <c r="AL76" s="83">
        <f t="shared" si="241"/>
        <v>2702.6025208470483</v>
      </c>
      <c r="AM76" s="83">
        <f t="shared" si="241"/>
        <v>622.23157930261618</v>
      </c>
      <c r="AN76" s="83">
        <f t="shared" si="241"/>
        <v>516.42345505617982</v>
      </c>
      <c r="AO76" s="75"/>
      <c r="AP76" s="83">
        <f t="shared" ref="AP76:AQ76" si="242">SUM(AP52:AP55)</f>
        <v>24093.145297055031</v>
      </c>
      <c r="AQ76" s="83">
        <f t="shared" si="242"/>
        <v>2953.8547029449687</v>
      </c>
      <c r="AR76" s="75"/>
      <c r="AS76" s="83">
        <f t="shared" ref="AS76:BD76" si="243">SUM(AS52:AS55)</f>
        <v>23747.030680666612</v>
      </c>
      <c r="AT76" s="83">
        <f t="shared" si="243"/>
        <v>39.18219161531956</v>
      </c>
      <c r="AU76" s="83">
        <f t="shared" si="243"/>
        <v>24.946236559139784</v>
      </c>
      <c r="AV76" s="83">
        <f t="shared" si="243"/>
        <v>281.986188213959</v>
      </c>
      <c r="AW76" s="83">
        <f t="shared" si="243"/>
        <v>0</v>
      </c>
      <c r="AX76" s="83">
        <f t="shared" si="243"/>
        <v>0</v>
      </c>
      <c r="AY76" s="83">
        <f t="shared" si="243"/>
        <v>0</v>
      </c>
      <c r="AZ76" s="83">
        <f t="shared" si="243"/>
        <v>153.77254649594525</v>
      </c>
      <c r="BA76" s="83">
        <f t="shared" si="243"/>
        <v>544.89536516853923</v>
      </c>
      <c r="BB76" s="83">
        <f t="shared" si="243"/>
        <v>1940.5471365512497</v>
      </c>
      <c r="BC76" s="83">
        <f t="shared" si="243"/>
        <v>6497.4207795205803</v>
      </c>
      <c r="BD76" s="83">
        <f t="shared" si="243"/>
        <v>14956.509469318717</v>
      </c>
      <c r="BE76" s="75"/>
      <c r="BF76" s="203">
        <f t="shared" ref="BF76:BG76" si="244">SUM(BF52:BF55)</f>
        <v>28.471910112359549</v>
      </c>
      <c r="BG76" s="203">
        <f t="shared" si="244"/>
        <v>27018.528089887641</v>
      </c>
      <c r="BH76" s="75"/>
      <c r="BI76" s="80"/>
      <c r="BJ76" s="200"/>
      <c r="BK76" s="203">
        <f t="shared" ref="BK76:BR76" si="245">SUM(BK52:BK55)</f>
        <v>18914.440000000002</v>
      </c>
      <c r="BL76" s="203">
        <f t="shared" si="245"/>
        <v>14773.249999999998</v>
      </c>
      <c r="BM76" s="203">
        <f t="shared" si="245"/>
        <v>9501.33</v>
      </c>
      <c r="BN76" s="203">
        <f t="shared" si="245"/>
        <v>4769.6399999999994</v>
      </c>
      <c r="BO76" s="203">
        <f t="shared" si="245"/>
        <v>8800.65</v>
      </c>
      <c r="BP76" s="203">
        <f t="shared" si="245"/>
        <v>4762</v>
      </c>
      <c r="BQ76" s="203">
        <f t="shared" si="245"/>
        <v>6522.55</v>
      </c>
      <c r="BR76" s="203">
        <f t="shared" si="245"/>
        <v>1627.6000000000004</v>
      </c>
      <c r="BS76" s="200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</row>
    <row r="77" spans="1:154" s="85" customFormat="1" ht="20.25" customHeight="1" x14ac:dyDescent="0.4">
      <c r="A77" s="59" t="s">
        <v>481</v>
      </c>
      <c r="B77" s="75"/>
      <c r="C77" s="141"/>
      <c r="D77" s="163"/>
      <c r="E77" s="141">
        <f>SUM(E57:E67)</f>
        <v>22697</v>
      </c>
      <c r="F77" s="163">
        <f>SUM(F57:F67)</f>
        <v>139631.46310924509</v>
      </c>
      <c r="G77" s="75"/>
      <c r="H77" s="60">
        <f t="shared" si="236"/>
        <v>0.16867944439902793</v>
      </c>
      <c r="I77" s="60">
        <f t="shared" si="236"/>
        <v>0.1815002995461201</v>
      </c>
      <c r="J77" s="38"/>
      <c r="K77" s="61">
        <f>SUM(K57*$C57,K58*$C58,K59*$C59,K60*$C60,K61*$C61,K62*$C62,K63*$C63,K64*$C64,K66*$C66,K67*$C67)</f>
        <v>6.1519788125851473</v>
      </c>
      <c r="L77" s="75"/>
      <c r="M77" s="80"/>
      <c r="N77" s="75"/>
      <c r="O77" s="83">
        <f t="shared" ref="O77:Q77" si="246">SUM(O57:O67)</f>
        <v>4337.9770913520852</v>
      </c>
      <c r="P77" s="83">
        <f t="shared" si="246"/>
        <v>4291.2298325481961</v>
      </c>
      <c r="Q77" s="83">
        <f t="shared" si="246"/>
        <v>14067.793076099721</v>
      </c>
      <c r="R77" s="75"/>
      <c r="S77" s="80"/>
      <c r="T77" s="75"/>
      <c r="U77" s="83">
        <f t="shared" ref="U77:V77" si="247">SUM(U57:U67)</f>
        <v>7680.0817310741186</v>
      </c>
      <c r="V77" s="83">
        <f t="shared" si="247"/>
        <v>15016.918268925881</v>
      </c>
      <c r="W77" s="75"/>
      <c r="X77" s="83">
        <f t="shared" ref="X77:AD77" si="248">SUM(X57:X67)</f>
        <v>17711.684181144963</v>
      </c>
      <c r="Y77" s="83">
        <f t="shared" si="248"/>
        <v>673.71306934684549</v>
      </c>
      <c r="Z77" s="83">
        <f t="shared" si="248"/>
        <v>2993.4737639814321</v>
      </c>
      <c r="AA77" s="83">
        <f t="shared" si="248"/>
        <v>395.55163084228741</v>
      </c>
      <c r="AB77" s="83">
        <f t="shared" si="248"/>
        <v>240.99469769759085</v>
      </c>
      <c r="AC77" s="83">
        <f t="shared" si="248"/>
        <v>0</v>
      </c>
      <c r="AD77" s="83">
        <f t="shared" si="248"/>
        <v>652.40083880506029</v>
      </c>
      <c r="AE77" s="75"/>
      <c r="AF77" s="80"/>
      <c r="AG77" s="75"/>
      <c r="AH77" s="83">
        <f t="shared" ref="AH77:AI77" si="249">SUM(AH57:AH67)</f>
        <v>2092.2595622241661</v>
      </c>
      <c r="AI77" s="83">
        <f t="shared" si="249"/>
        <v>20604.740437775832</v>
      </c>
      <c r="AJ77" s="75"/>
      <c r="AK77" s="83">
        <f t="shared" ref="AK77:AN77" si="250">SUM(AK57:AK67)</f>
        <v>871.93611913707582</v>
      </c>
      <c r="AL77" s="83">
        <f t="shared" si="250"/>
        <v>121.17461300309597</v>
      </c>
      <c r="AM77" s="83">
        <f t="shared" si="250"/>
        <v>388.09019012133587</v>
      </c>
      <c r="AN77" s="83">
        <f t="shared" si="250"/>
        <v>711.0586399626585</v>
      </c>
      <c r="AO77" s="75"/>
      <c r="AP77" s="83">
        <f t="shared" ref="AP77:AQ77" si="251">SUM(AP57:AP67)</f>
        <v>15341.00298728238</v>
      </c>
      <c r="AQ77" s="83">
        <f t="shared" si="251"/>
        <v>7355.9970127176221</v>
      </c>
      <c r="AR77" s="75"/>
      <c r="AS77" s="83">
        <f t="shared" ref="AS77:BD77" si="252">SUM(AS57:AS67)</f>
        <v>14203.700515756653</v>
      </c>
      <c r="AT77" s="83">
        <f t="shared" si="252"/>
        <v>882.11308741859023</v>
      </c>
      <c r="AU77" s="83">
        <f t="shared" si="252"/>
        <v>5.7484787018255581</v>
      </c>
      <c r="AV77" s="83">
        <f t="shared" si="252"/>
        <v>50.068965517241381</v>
      </c>
      <c r="AW77" s="83">
        <f t="shared" si="252"/>
        <v>170.19012170625075</v>
      </c>
      <c r="AX77" s="83">
        <f t="shared" si="252"/>
        <v>29.181818181818183</v>
      </c>
      <c r="AY77" s="83">
        <f t="shared" si="252"/>
        <v>0</v>
      </c>
      <c r="AZ77" s="83">
        <f t="shared" si="252"/>
        <v>885.96074899913287</v>
      </c>
      <c r="BA77" s="83">
        <f t="shared" si="252"/>
        <v>1128.2955571550087</v>
      </c>
      <c r="BB77" s="83">
        <f t="shared" si="252"/>
        <v>1071.8646089340807</v>
      </c>
      <c r="BC77" s="83">
        <f t="shared" si="252"/>
        <v>5794.0562779941183</v>
      </c>
      <c r="BD77" s="83">
        <f t="shared" si="252"/>
        <v>6460.8257942000382</v>
      </c>
      <c r="BE77" s="75"/>
      <c r="BF77" s="203">
        <f t="shared" ref="BF77:BG77" si="253">SUM(BF57:BF67)</f>
        <v>1161.8033092228761</v>
      </c>
      <c r="BG77" s="203">
        <f t="shared" si="253"/>
        <v>21535.196690777124</v>
      </c>
      <c r="BH77" s="75"/>
      <c r="BI77" s="80"/>
      <c r="BJ77" s="200"/>
      <c r="BK77" s="203">
        <f t="shared" ref="BK77:BR77" si="254">SUM(BK57:BK67)</f>
        <v>17439.2</v>
      </c>
      <c r="BL77" s="203">
        <f t="shared" si="254"/>
        <v>11095.23</v>
      </c>
      <c r="BM77" s="203">
        <f t="shared" si="254"/>
        <v>6631.89</v>
      </c>
      <c r="BN77" s="203">
        <f t="shared" si="254"/>
        <v>5152.54</v>
      </c>
      <c r="BO77" s="203">
        <f t="shared" si="254"/>
        <v>5463.8099999999995</v>
      </c>
      <c r="BP77" s="203">
        <f t="shared" si="254"/>
        <v>4287.49</v>
      </c>
      <c r="BQ77" s="203">
        <f t="shared" si="254"/>
        <v>4016.1099999999997</v>
      </c>
      <c r="BR77" s="203">
        <f t="shared" si="254"/>
        <v>1497.3300000000002</v>
      </c>
      <c r="BS77" s="200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</row>
    <row r="78" spans="1:154" s="21" customFormat="1" ht="7.5" customHeight="1" x14ac:dyDescent="0.4">
      <c r="A78" s="17"/>
      <c r="B78" s="19"/>
      <c r="C78" s="137"/>
      <c r="D78" s="137"/>
      <c r="E78" s="137"/>
      <c r="F78" s="165"/>
      <c r="G78" s="19"/>
      <c r="H78" s="58"/>
      <c r="I78" s="58"/>
      <c r="J78" s="57"/>
      <c r="K78" s="45"/>
      <c r="L78" s="19"/>
      <c r="M78" s="80"/>
      <c r="N78" s="19"/>
      <c r="O78" s="19"/>
      <c r="P78" s="19"/>
      <c r="Q78" s="19"/>
      <c r="R78" s="19"/>
      <c r="S78" s="80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80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89"/>
      <c r="BG78" s="189"/>
      <c r="BH78" s="19"/>
      <c r="BI78" s="80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</row>
    <row r="79" spans="1:154" s="87" customFormat="1" ht="20.25" customHeight="1" x14ac:dyDescent="0.4">
      <c r="A79" s="65" t="s">
        <v>472</v>
      </c>
      <c r="B79" s="19"/>
      <c r="C79" s="142"/>
      <c r="D79" s="142"/>
      <c r="E79" s="142">
        <f>SUM(E75:E77)</f>
        <v>134557</v>
      </c>
      <c r="F79" s="166">
        <f>SUM(F75:F77)</f>
        <v>769318.0862975053</v>
      </c>
      <c r="G79" s="19"/>
      <c r="H79" s="66">
        <v>1</v>
      </c>
      <c r="I79" s="66">
        <v>1</v>
      </c>
      <c r="J79" s="38"/>
      <c r="K79" s="67">
        <f>SUM(K44*$D44,K45*$D45,K46*$D46,K47*$D47,K49*$D49,K50*$D50,K52*$D52,K53*$D53,K54*$D54,K55*$D55,K57*$D57,K58*$D58,K59*$D59,K60*$D60,K61*$D61,K62*$D62,K63*$D63,K64*$D64,K66*$D66,K67*$D67)</f>
        <v>5.7174140795165282</v>
      </c>
      <c r="L79" s="19"/>
      <c r="M79" s="80"/>
      <c r="N79" s="19"/>
      <c r="O79" s="86">
        <f t="shared" ref="O79:Q79" si="255">SUM(O75:O77)</f>
        <v>8650.6749858314033</v>
      </c>
      <c r="P79" s="86">
        <f t="shared" si="255"/>
        <v>21032.326877117284</v>
      </c>
      <c r="Q79" s="86">
        <f t="shared" si="255"/>
        <v>104873.99813705133</v>
      </c>
      <c r="R79" s="19"/>
      <c r="S79" s="80"/>
      <c r="T79" s="19"/>
      <c r="U79" s="86">
        <f t="shared" ref="U79:V79" si="256">SUM(U75:U77)</f>
        <v>37397.057718597323</v>
      </c>
      <c r="V79" s="86">
        <f t="shared" si="256"/>
        <v>97159.942281402677</v>
      </c>
      <c r="W79" s="19"/>
      <c r="X79" s="86">
        <f t="shared" ref="X79:AD79" si="257">SUM(X75:X77)</f>
        <v>107080.80501129539</v>
      </c>
      <c r="Y79" s="86">
        <f t="shared" si="257"/>
        <v>1395.5714508446849</v>
      </c>
      <c r="Z79" s="86">
        <f t="shared" si="257"/>
        <v>4998.2777879300475</v>
      </c>
      <c r="AA79" s="86">
        <f t="shared" si="257"/>
        <v>9580.4072729443778</v>
      </c>
      <c r="AB79" s="86">
        <f t="shared" si="257"/>
        <v>6094.3862723760703</v>
      </c>
      <c r="AC79" s="86">
        <f t="shared" si="257"/>
        <v>3415.3303475359353</v>
      </c>
      <c r="AD79" s="86">
        <f t="shared" si="257"/>
        <v>1963.0400388916619</v>
      </c>
      <c r="AE79" s="19"/>
      <c r="AF79" s="80"/>
      <c r="AG79" s="19"/>
      <c r="AH79" s="86">
        <f t="shared" ref="AH79:AI79" si="258">SUM(AH75:AH77)</f>
        <v>41380.804968147764</v>
      </c>
      <c r="AI79" s="86">
        <f t="shared" si="258"/>
        <v>93176.195031852243</v>
      </c>
      <c r="AJ79" s="19"/>
      <c r="AK79" s="86">
        <f t="shared" ref="AK79:AN79" si="259">SUM(AK75:AK77)</f>
        <v>33392.071867890103</v>
      </c>
      <c r="AL79" s="86">
        <f t="shared" si="259"/>
        <v>5616.8067868352709</v>
      </c>
      <c r="AM79" s="86">
        <f t="shared" si="259"/>
        <v>1144.4442184035438</v>
      </c>
      <c r="AN79" s="86">
        <f t="shared" si="259"/>
        <v>1227.4820950188382</v>
      </c>
      <c r="AO79" s="19"/>
      <c r="AP79" s="86">
        <f t="shared" ref="AP79:AQ79" si="260">SUM(AP75:AP77)</f>
        <v>120233.39724730581</v>
      </c>
      <c r="AQ79" s="86">
        <f t="shared" si="260"/>
        <v>14323.602752694202</v>
      </c>
      <c r="AR79" s="19"/>
      <c r="AS79" s="86">
        <f t="shared" ref="AS79:BD79" si="261">SUM(AS75:AS77)</f>
        <v>105637.03572260254</v>
      </c>
      <c r="AT79" s="86">
        <f t="shared" si="261"/>
        <v>7217.0194041765408</v>
      </c>
      <c r="AU79" s="86">
        <f t="shared" si="261"/>
        <v>4682.5010166612801</v>
      </c>
      <c r="AV79" s="86">
        <f t="shared" si="261"/>
        <v>2400.8796902931613</v>
      </c>
      <c r="AW79" s="86">
        <f t="shared" si="261"/>
        <v>266.77959539046128</v>
      </c>
      <c r="AX79" s="86">
        <f t="shared" si="261"/>
        <v>29.181818181818183</v>
      </c>
      <c r="AY79" s="86">
        <f t="shared" si="261"/>
        <v>0</v>
      </c>
      <c r="AZ79" s="86">
        <f t="shared" si="261"/>
        <v>13190.346447229153</v>
      </c>
      <c r="BA79" s="86">
        <f t="shared" si="261"/>
        <v>3044.7647307610773</v>
      </c>
      <c r="BB79" s="86">
        <f t="shared" si="261"/>
        <v>12608.150441145652</v>
      </c>
      <c r="BC79" s="86">
        <f t="shared" si="261"/>
        <v>52920.023457979471</v>
      </c>
      <c r="BD79" s="86">
        <f t="shared" si="261"/>
        <v>38470.112170190449</v>
      </c>
      <c r="BE79" s="19"/>
      <c r="BF79" s="204">
        <f t="shared" ref="BF79:BG79" si="262">SUM(BF75:BF77)</f>
        <v>1733.8009925311119</v>
      </c>
      <c r="BG79" s="204">
        <f t="shared" si="262"/>
        <v>132823.19900746888</v>
      </c>
      <c r="BH79" s="19"/>
      <c r="BI79" s="80"/>
      <c r="BJ79" s="189"/>
      <c r="BK79" s="204">
        <f t="shared" ref="BK79:BR79" si="263">SUM(BK75:BK77)</f>
        <v>92021.87999999999</v>
      </c>
      <c r="BL79" s="204">
        <f t="shared" si="263"/>
        <v>79299.22</v>
      </c>
      <c r="BM79" s="204">
        <f t="shared" si="263"/>
        <v>37432.43</v>
      </c>
      <c r="BN79" s="204">
        <f t="shared" si="263"/>
        <v>30962.999999999996</v>
      </c>
      <c r="BO79" s="204">
        <f t="shared" si="263"/>
        <v>26523.32</v>
      </c>
      <c r="BP79" s="204">
        <f t="shared" si="263"/>
        <v>17153.54</v>
      </c>
      <c r="BQ79" s="204">
        <f t="shared" si="263"/>
        <v>24182.050000000003</v>
      </c>
      <c r="BR79" s="204">
        <f t="shared" si="263"/>
        <v>14853.699999999999</v>
      </c>
      <c r="BS79" s="189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</row>
    <row r="80" spans="1:154" s="81" customFormat="1" ht="20.25" customHeight="1" x14ac:dyDescent="0.4">
      <c r="A80" s="37"/>
      <c r="B80" s="21"/>
      <c r="C80" s="137"/>
      <c r="D80" s="137"/>
      <c r="E80" s="137"/>
      <c r="F80" s="137"/>
      <c r="G80" s="189"/>
      <c r="H80" s="200"/>
      <c r="I80" s="200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189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</row>
    <row r="81" spans="1:46" ht="20.25" customHeight="1" x14ac:dyDescent="0.4">
      <c r="A81" s="95" t="s">
        <v>548</v>
      </c>
      <c r="C81" s="143"/>
      <c r="D81" s="143"/>
      <c r="E81" s="143"/>
      <c r="F81" s="143"/>
      <c r="M81" s="71"/>
      <c r="AE81" s="72"/>
      <c r="AF81" s="72"/>
      <c r="AG81" s="72"/>
      <c r="AH81" s="72"/>
      <c r="AM81" s="72"/>
      <c r="AN81" s="72"/>
      <c r="AO81" s="72"/>
      <c r="AP81" s="72"/>
      <c r="AQ81" s="72"/>
      <c r="AR81" s="72"/>
      <c r="AS81" s="72"/>
      <c r="AT81" s="72"/>
    </row>
    <row r="82" spans="1:46" ht="20.25" customHeight="1" x14ac:dyDescent="0.4">
      <c r="A82" s="95" t="s">
        <v>550</v>
      </c>
      <c r="C82" s="143"/>
      <c r="D82" s="143"/>
      <c r="E82" s="143"/>
      <c r="F82" s="143"/>
      <c r="M82" s="71"/>
      <c r="AE82" s="72"/>
      <c r="AF82" s="72"/>
      <c r="AG82" s="72"/>
      <c r="AH82" s="72"/>
      <c r="AM82" s="72"/>
      <c r="AN82" s="72"/>
      <c r="AO82" s="72"/>
      <c r="AP82" s="72"/>
      <c r="AQ82" s="72"/>
      <c r="AR82" s="72"/>
      <c r="AS82" s="72"/>
      <c r="AT82" s="72"/>
    </row>
    <row r="83" spans="1:46" ht="20.25" customHeight="1" x14ac:dyDescent="0.4">
      <c r="A83" s="29"/>
      <c r="M83" s="71"/>
      <c r="AE83" s="72"/>
      <c r="AF83" s="72"/>
      <c r="AG83" s="72"/>
      <c r="AH83" s="72"/>
      <c r="AM83" s="72"/>
      <c r="AN83" s="72"/>
      <c r="AO83" s="72"/>
      <c r="AP83" s="72"/>
      <c r="AQ83" s="72"/>
      <c r="AR83" s="72"/>
      <c r="AS83" s="72"/>
      <c r="AT83" s="72"/>
    </row>
    <row r="84" spans="1:46" ht="20.25" customHeight="1" x14ac:dyDescent="0.4">
      <c r="A84" s="95" t="s">
        <v>646</v>
      </c>
      <c r="C84" s="143"/>
      <c r="D84" s="143"/>
      <c r="E84" s="143"/>
      <c r="F84" s="143"/>
      <c r="M84" s="71"/>
      <c r="AE84" s="72"/>
      <c r="AF84" s="72"/>
      <c r="AG84" s="72"/>
      <c r="AH84" s="72"/>
      <c r="AM84" s="72"/>
      <c r="AN84" s="72"/>
      <c r="AO84" s="72"/>
      <c r="AP84" s="72"/>
      <c r="AQ84" s="72"/>
      <c r="AR84" s="72"/>
      <c r="AS84" s="72"/>
      <c r="AT84" s="72"/>
    </row>
    <row r="85" spans="1:46" ht="20.25" customHeight="1" x14ac:dyDescent="0.4">
      <c r="A85" s="95" t="s">
        <v>549</v>
      </c>
      <c r="C85" s="143"/>
      <c r="D85" s="143"/>
      <c r="E85" s="143"/>
      <c r="F85" s="143"/>
      <c r="M85" s="71"/>
      <c r="AE85" s="72"/>
      <c r="AF85" s="72"/>
      <c r="AG85" s="72"/>
      <c r="AH85" s="72"/>
      <c r="AM85" s="72"/>
      <c r="AN85" s="72"/>
      <c r="AO85" s="72"/>
      <c r="AP85" s="72"/>
      <c r="AQ85" s="72"/>
      <c r="AR85" s="72"/>
      <c r="AS85" s="72"/>
      <c r="AT85" s="72"/>
    </row>
  </sheetData>
  <mergeCells count="22">
    <mergeCell ref="BK41:BR41"/>
    <mergeCell ref="AP41:AQ41"/>
    <mergeCell ref="AS41:AX41"/>
    <mergeCell ref="BF1:BG1"/>
    <mergeCell ref="AZ1:BD1"/>
    <mergeCell ref="AZ41:BD41"/>
    <mergeCell ref="BF41:BG41"/>
    <mergeCell ref="AH1:AI1"/>
    <mergeCell ref="AK1:AN1"/>
    <mergeCell ref="AP1:AQ1"/>
    <mergeCell ref="AS1:AX1"/>
    <mergeCell ref="BK1:BR1"/>
    <mergeCell ref="H1:I1"/>
    <mergeCell ref="H41:I41"/>
    <mergeCell ref="O1:Q1"/>
    <mergeCell ref="U1:V1"/>
    <mergeCell ref="X1:AD1"/>
    <mergeCell ref="AK41:AN41"/>
    <mergeCell ref="O41:Q41"/>
    <mergeCell ref="U41:V41"/>
    <mergeCell ref="X41:AD41"/>
    <mergeCell ref="AH41:AI41"/>
  </mergeCells>
  <pageMargins left="0.7" right="0.7" top="0.75" bottom="0.75" header="0.3" footer="0.3"/>
  <pageSetup paperSize="8" scale="51" fitToWidth="0" orientation="landscape" r:id="rId1"/>
  <colBreaks count="2" manualBreakCount="2">
    <brk id="31" max="1048575" man="1"/>
    <brk id="5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DZ85"/>
  <sheetViews>
    <sheetView topLeftCell="A22" zoomScale="50" zoomScaleNormal="50" workbookViewId="0">
      <pane xSplit="1" topLeftCell="BA1" activePane="topRight" state="frozen"/>
      <selection activeCell="C4" sqref="C4"/>
      <selection pane="topRight" activeCell="A81" sqref="A81:A85"/>
    </sheetView>
  </sheetViews>
  <sheetFormatPr defaultColWidth="17.1796875" defaultRowHeight="20.25" customHeight="1" x14ac:dyDescent="0.4"/>
  <cols>
    <col min="1" max="1" width="48.453125" style="88" bestFit="1" customWidth="1"/>
    <col min="2" max="2" width="1.453125" style="28" customWidth="1"/>
    <col min="3" max="3" width="33.26953125" style="138" customWidth="1"/>
    <col min="4" max="4" width="19.26953125" style="138" bestFit="1" customWidth="1"/>
    <col min="5" max="6" width="19.26953125" style="138" customWidth="1"/>
    <col min="7" max="7" width="1.453125" style="28" customWidth="1"/>
    <col min="8" max="8" width="21.453125" style="71" bestFit="1" customWidth="1"/>
    <col min="9" max="9" width="21.453125" style="71" customWidth="1"/>
    <col min="10" max="10" width="1.453125" style="28" customWidth="1"/>
    <col min="11" max="11" width="24.81640625" style="28" bestFit="1" customWidth="1"/>
    <col min="12" max="12" width="1.453125" style="28" customWidth="1"/>
    <col min="13" max="13" width="12.54296875" style="28" bestFit="1" customWidth="1"/>
    <col min="14" max="14" width="15.7265625" style="28" bestFit="1" customWidth="1"/>
    <col min="15" max="15" width="1.453125" style="28" customWidth="1"/>
    <col min="16" max="20" width="16.81640625" style="28" customWidth="1"/>
    <col min="21" max="22" width="13.1796875" style="28" customWidth="1"/>
    <col min="23" max="23" width="1.453125" style="28" customWidth="1"/>
    <col min="24" max="24" width="31.7265625" style="28" customWidth="1"/>
    <col min="25" max="25" width="1.453125" style="28" customWidth="1"/>
    <col min="26" max="28" width="17.26953125" style="28" customWidth="1"/>
    <col min="29" max="29" width="1.453125" style="28" customWidth="1"/>
    <col min="30" max="30" width="14.1796875" style="28" bestFit="1" customWidth="1"/>
    <col min="31" max="31" width="14.7265625" style="28" bestFit="1" customWidth="1"/>
    <col min="32" max="32" width="1.453125" style="28" customWidth="1"/>
    <col min="33" max="33" width="18.54296875" style="28" customWidth="1"/>
    <col min="34" max="35" width="15.453125" style="28" customWidth="1"/>
    <col min="36" max="36" width="20.54296875" style="28" customWidth="1"/>
    <col min="37" max="37" width="1.453125" style="28" customWidth="1"/>
    <col min="38" max="39" width="34.81640625" style="28" customWidth="1"/>
    <col min="40" max="40" width="46" style="28" customWidth="1"/>
    <col min="41" max="41" width="41.81640625" style="28" customWidth="1"/>
    <col min="42" max="42" width="1.453125" style="28" customWidth="1"/>
    <col min="43" max="43" width="46.453125" style="28" customWidth="1"/>
    <col min="44" max="44" width="1.453125" style="190" customWidth="1"/>
    <col min="45" max="45" width="21.7265625" style="28" bestFit="1" customWidth="1"/>
    <col min="46" max="46" width="23.7265625" style="28" bestFit="1" customWidth="1"/>
    <col min="47" max="47" width="25.54296875" style="28" bestFit="1" customWidth="1"/>
    <col min="48" max="48" width="21.7265625" style="28" bestFit="1" customWidth="1"/>
    <col min="49" max="49" width="1.453125" style="28" customWidth="1"/>
    <col min="50" max="53" width="44.7265625" style="28" customWidth="1"/>
    <col min="54" max="54" width="1.453125" style="28" customWidth="1"/>
    <col min="55" max="55" width="42.54296875" style="28" customWidth="1"/>
    <col min="56" max="56" width="1.453125" style="190" customWidth="1"/>
    <col min="57" max="57" width="21.7265625" style="28" bestFit="1" customWidth="1"/>
    <col min="58" max="58" width="23.7265625" style="28" bestFit="1" customWidth="1"/>
    <col min="59" max="59" width="25.54296875" style="28" bestFit="1" customWidth="1"/>
    <col min="60" max="60" width="21.7265625" style="28" bestFit="1" customWidth="1"/>
    <col min="61" max="61" width="1.453125" style="28" customWidth="1"/>
    <col min="62" max="66" width="40.453125" style="28" customWidth="1"/>
    <col min="67" max="67" width="1.453125" style="190" customWidth="1"/>
    <col min="68" max="81" width="17.1796875" style="28"/>
    <col min="82" max="82" width="255.7265625" style="28" customWidth="1"/>
    <col min="83" max="16384" width="17.1796875" style="28"/>
  </cols>
  <sheetData>
    <row r="1" spans="1:130" s="3" customFormat="1" ht="74.25" customHeight="1" x14ac:dyDescent="0.35">
      <c r="A1" s="89" t="s">
        <v>511</v>
      </c>
      <c r="B1" s="1"/>
      <c r="C1" s="162" t="s">
        <v>615</v>
      </c>
      <c r="D1" s="162"/>
      <c r="E1" s="162"/>
      <c r="F1" s="162"/>
      <c r="G1" s="1"/>
      <c r="H1" s="215" t="s">
        <v>621</v>
      </c>
      <c r="I1" s="215"/>
      <c r="J1" s="1"/>
      <c r="K1" s="169"/>
      <c r="L1" s="1"/>
      <c r="M1" s="212" t="s">
        <v>57</v>
      </c>
      <c r="N1" s="212"/>
      <c r="O1" s="1"/>
      <c r="P1" s="212" t="s">
        <v>58</v>
      </c>
      <c r="Q1" s="212"/>
      <c r="R1" s="212"/>
      <c r="S1" s="212"/>
      <c r="T1" s="212"/>
      <c r="U1" s="212"/>
      <c r="V1" s="212"/>
      <c r="W1" s="1"/>
      <c r="Y1" s="1"/>
      <c r="Z1" s="212" t="s">
        <v>59</v>
      </c>
      <c r="AA1" s="212"/>
      <c r="AB1" s="212"/>
      <c r="AC1" s="1"/>
      <c r="AD1" s="212" t="s">
        <v>60</v>
      </c>
      <c r="AE1" s="212"/>
      <c r="AF1" s="1"/>
      <c r="AG1" s="212" t="s">
        <v>61</v>
      </c>
      <c r="AH1" s="212"/>
      <c r="AI1" s="212"/>
      <c r="AJ1" s="212"/>
      <c r="AK1" s="1"/>
      <c r="AL1" s="212" t="s">
        <v>62</v>
      </c>
      <c r="AM1" s="212"/>
      <c r="AN1" s="212"/>
      <c r="AO1" s="212"/>
      <c r="AP1" s="1"/>
      <c r="AQ1" s="5"/>
      <c r="AR1" s="185"/>
      <c r="AS1" s="212" t="s">
        <v>64</v>
      </c>
      <c r="AT1" s="212"/>
      <c r="AU1" s="212"/>
      <c r="AV1" s="212"/>
      <c r="AW1" s="1"/>
      <c r="AX1" s="212" t="s">
        <v>65</v>
      </c>
      <c r="AY1" s="212"/>
      <c r="AZ1" s="212"/>
      <c r="BA1" s="212"/>
      <c r="BB1" s="1"/>
      <c r="BD1" s="185"/>
      <c r="BE1" s="212" t="s">
        <v>67</v>
      </c>
      <c r="BF1" s="212"/>
      <c r="BG1" s="212"/>
      <c r="BH1" s="212"/>
      <c r="BI1" s="1"/>
      <c r="BJ1" s="212" t="s">
        <v>68</v>
      </c>
      <c r="BK1" s="212"/>
      <c r="BL1" s="212"/>
      <c r="BM1" s="212"/>
      <c r="BN1" s="212"/>
      <c r="BO1" s="185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0" s="9" customFormat="1" ht="39.75" customHeight="1" x14ac:dyDescent="0.4">
      <c r="A2" s="6" t="s">
        <v>488</v>
      </c>
      <c r="B2" s="7"/>
      <c r="C2" s="136" t="s">
        <v>616</v>
      </c>
      <c r="D2" s="136" t="s">
        <v>617</v>
      </c>
      <c r="E2" s="136" t="s">
        <v>618</v>
      </c>
      <c r="F2" s="136" t="s">
        <v>619</v>
      </c>
      <c r="G2" s="7"/>
      <c r="H2" s="170" t="s">
        <v>620</v>
      </c>
      <c r="I2" s="170" t="s">
        <v>622</v>
      </c>
      <c r="J2" s="7"/>
      <c r="K2" s="9" t="s">
        <v>493</v>
      </c>
      <c r="L2" s="7"/>
      <c r="M2" s="9" t="s">
        <v>146</v>
      </c>
      <c r="N2" s="9" t="s">
        <v>145</v>
      </c>
      <c r="O2" s="7"/>
      <c r="P2" s="9" t="s">
        <v>314</v>
      </c>
      <c r="Q2" s="9" t="s">
        <v>315</v>
      </c>
      <c r="R2" s="9" t="s">
        <v>316</v>
      </c>
      <c r="S2" s="9" t="s">
        <v>317</v>
      </c>
      <c r="T2" s="9" t="s">
        <v>318</v>
      </c>
      <c r="U2" s="9" t="s">
        <v>319</v>
      </c>
      <c r="V2" s="9" t="s">
        <v>320</v>
      </c>
      <c r="W2" s="7"/>
      <c r="X2" s="15" t="s">
        <v>321</v>
      </c>
      <c r="Y2" s="7"/>
      <c r="Z2" s="12" t="s">
        <v>322</v>
      </c>
      <c r="AA2" s="12" t="s">
        <v>323</v>
      </c>
      <c r="AB2" s="12" t="s">
        <v>324</v>
      </c>
      <c r="AC2" s="7"/>
      <c r="AD2" s="12" t="s">
        <v>238</v>
      </c>
      <c r="AE2" s="12" t="s">
        <v>525</v>
      </c>
      <c r="AF2" s="7"/>
      <c r="AG2" s="12" t="s">
        <v>325</v>
      </c>
      <c r="AH2" s="12" t="s">
        <v>326</v>
      </c>
      <c r="AI2" s="12" t="s">
        <v>327</v>
      </c>
      <c r="AJ2" s="12" t="s">
        <v>328</v>
      </c>
      <c r="AK2" s="7"/>
      <c r="AL2" s="12" t="s">
        <v>473</v>
      </c>
      <c r="AM2" s="12" t="s">
        <v>474</v>
      </c>
      <c r="AN2" s="12" t="s">
        <v>478</v>
      </c>
      <c r="AO2" s="12" t="s">
        <v>329</v>
      </c>
      <c r="AP2" s="7"/>
      <c r="AQ2" s="12" t="s">
        <v>63</v>
      </c>
      <c r="AR2" s="186"/>
      <c r="AS2" s="12" t="s">
        <v>330</v>
      </c>
      <c r="AT2" s="12" t="s">
        <v>331</v>
      </c>
      <c r="AU2" s="12" t="s">
        <v>332</v>
      </c>
      <c r="AV2" s="12" t="s">
        <v>333</v>
      </c>
      <c r="AW2" s="7"/>
      <c r="AX2" s="12" t="s">
        <v>475</v>
      </c>
      <c r="AY2" s="12" t="s">
        <v>476</v>
      </c>
      <c r="AZ2" s="12" t="s">
        <v>479</v>
      </c>
      <c r="BA2" s="12" t="s">
        <v>477</v>
      </c>
      <c r="BB2" s="7"/>
      <c r="BC2" s="9" t="s">
        <v>66</v>
      </c>
      <c r="BD2" s="186"/>
      <c r="BE2" s="12" t="s">
        <v>330</v>
      </c>
      <c r="BF2" s="12" t="s">
        <v>331</v>
      </c>
      <c r="BG2" s="12" t="s">
        <v>332</v>
      </c>
      <c r="BH2" s="12" t="s">
        <v>333</v>
      </c>
      <c r="BI2" s="7"/>
      <c r="BJ2" s="12" t="s">
        <v>334</v>
      </c>
      <c r="BK2" s="12" t="s">
        <v>335</v>
      </c>
      <c r="BL2" s="12" t="s">
        <v>336</v>
      </c>
      <c r="BM2" s="12" t="s">
        <v>337</v>
      </c>
      <c r="BN2" s="12" t="s">
        <v>338</v>
      </c>
      <c r="BO2" s="186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</row>
    <row r="3" spans="1:130" s="22" customFormat="1" ht="20.25" customHeight="1" x14ac:dyDescent="0.4">
      <c r="A3" s="17"/>
      <c r="B3" s="18"/>
      <c r="C3" s="137"/>
      <c r="D3" s="137"/>
      <c r="E3" s="137"/>
      <c r="F3" s="137"/>
      <c r="G3" s="18"/>
      <c r="H3" s="19"/>
      <c r="I3" s="19"/>
      <c r="J3" s="18"/>
      <c r="K3" s="20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20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26"/>
      <c r="AR3" s="188"/>
      <c r="AS3" s="27"/>
      <c r="AT3" s="27"/>
      <c r="AU3" s="27"/>
      <c r="AV3" s="27"/>
      <c r="AW3" s="18"/>
      <c r="AX3" s="18"/>
      <c r="AY3" s="18"/>
      <c r="AZ3" s="18"/>
      <c r="BA3" s="18"/>
      <c r="BB3" s="18"/>
      <c r="BC3" s="26"/>
      <c r="BD3" s="188"/>
      <c r="BE3" s="24"/>
      <c r="BF3" s="24"/>
      <c r="BG3" s="24"/>
      <c r="BH3" s="24"/>
      <c r="BI3" s="18"/>
      <c r="BJ3" s="18"/>
      <c r="BK3" s="18"/>
      <c r="BL3" s="18"/>
      <c r="BM3" s="18"/>
      <c r="BN3" s="18"/>
      <c r="BO3" s="18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</row>
    <row r="4" spans="1:130" s="36" customFormat="1" ht="20.25" customHeight="1" x14ac:dyDescent="0.4">
      <c r="A4" s="29" t="s">
        <v>455</v>
      </c>
      <c r="B4" s="30"/>
      <c r="C4" s="145">
        <f>VLOOKUP($A4,Sample!$B$2:$F$29,4)</f>
        <v>0.20584108568261941</v>
      </c>
      <c r="D4" s="145">
        <f>VLOOKUP($A4,Sample!$B$2:$F$29,5)</f>
        <v>0.12974427194423183</v>
      </c>
      <c r="E4" s="138">
        <f>VLOOKUP($A4,Sample!$B$2:$F$29,2)</f>
        <v>17458</v>
      </c>
      <c r="F4" s="160">
        <f>E4*$K4</f>
        <v>98746.8125</v>
      </c>
      <c r="G4" s="30"/>
      <c r="H4" s="171">
        <f>E4/SUM(E$4:E$10)</f>
        <v>0.20584108568261941</v>
      </c>
      <c r="I4" s="171">
        <f>F4/SUM(F$4:F$10)</f>
        <v>0.19720010240058075</v>
      </c>
      <c r="J4" s="30"/>
      <c r="K4" s="32">
        <v>5.65625</v>
      </c>
      <c r="L4" s="30"/>
      <c r="M4" s="33">
        <v>4.1666666666666664E-2</v>
      </c>
      <c r="N4" s="33">
        <v>0.95833333333333337</v>
      </c>
      <c r="O4" s="30"/>
      <c r="P4" s="33">
        <v>0.75</v>
      </c>
      <c r="Q4" s="33">
        <v>9.375E-2</v>
      </c>
      <c r="R4" s="33">
        <v>0.11458333333333333</v>
      </c>
      <c r="S4" s="33">
        <v>4.1666666666666664E-2</v>
      </c>
      <c r="T4" s="33">
        <v>0</v>
      </c>
      <c r="U4" s="33">
        <v>0</v>
      </c>
      <c r="V4" s="33">
        <v>0</v>
      </c>
      <c r="W4" s="30"/>
      <c r="X4" s="32">
        <v>0.23958333333333334</v>
      </c>
      <c r="Y4" s="30"/>
      <c r="Z4" s="33">
        <v>0.82291666666666663</v>
      </c>
      <c r="AA4" s="33">
        <v>0.17708333333333334</v>
      </c>
      <c r="AB4" s="33">
        <v>0</v>
      </c>
      <c r="AC4" s="30"/>
      <c r="AD4" s="33">
        <v>0.3125</v>
      </c>
      <c r="AE4" s="33">
        <v>0.6875</v>
      </c>
      <c r="AF4" s="30"/>
      <c r="AG4" s="31">
        <v>0.15625</v>
      </c>
      <c r="AH4" s="31">
        <v>0</v>
      </c>
      <c r="AI4" s="31">
        <v>0</v>
      </c>
      <c r="AJ4" s="31">
        <v>0</v>
      </c>
      <c r="AK4" s="30"/>
      <c r="AL4" s="33">
        <v>0.14583333333333334</v>
      </c>
      <c r="AM4" s="33">
        <v>0</v>
      </c>
      <c r="AN4" s="33">
        <v>0.5625</v>
      </c>
      <c r="AO4" s="33">
        <v>0.29166666666666669</v>
      </c>
      <c r="AP4" s="30"/>
      <c r="AQ4" s="34">
        <v>40.402439024390247</v>
      </c>
      <c r="AR4" s="191"/>
      <c r="AS4" s="33">
        <v>8.3333333333333343E-2</v>
      </c>
      <c r="AT4" s="33">
        <v>0.29166666666666674</v>
      </c>
      <c r="AU4" s="33">
        <v>0.40625</v>
      </c>
      <c r="AV4" s="33">
        <v>7.2916666666666685E-2</v>
      </c>
      <c r="AW4" s="30"/>
      <c r="AX4" s="33">
        <v>0.86458333333333337</v>
      </c>
      <c r="AY4" s="33">
        <v>0</v>
      </c>
      <c r="AZ4" s="33">
        <v>5.2083333333333336E-2</v>
      </c>
      <c r="BA4" s="33">
        <v>8.3333333333333329E-2</v>
      </c>
      <c r="BB4" s="30"/>
      <c r="BC4" s="34">
        <v>44.07692307692308</v>
      </c>
      <c r="BD4" s="191"/>
      <c r="BE4" s="31">
        <v>9.0983072916666657E-2</v>
      </c>
      <c r="BF4" s="31">
        <v>2.3274739583333332E-2</v>
      </c>
      <c r="BG4" s="31">
        <v>1.7985026041666664E-2</v>
      </c>
      <c r="BH4" s="31">
        <v>3.173828125E-3</v>
      </c>
      <c r="BI4" s="30"/>
      <c r="BJ4" s="33">
        <v>0.96875</v>
      </c>
      <c r="BK4" s="33">
        <v>8.3333333333333329E-2</v>
      </c>
      <c r="BL4" s="33">
        <v>0</v>
      </c>
      <c r="BM4" s="33">
        <v>0</v>
      </c>
      <c r="BN4" s="33">
        <v>2.0833333333333332E-2</v>
      </c>
      <c r="BO4" s="191"/>
    </row>
    <row r="5" spans="1:130" s="36" customFormat="1" ht="20.25" customHeight="1" x14ac:dyDescent="0.4">
      <c r="A5" s="29" t="s">
        <v>456</v>
      </c>
      <c r="B5" s="30"/>
      <c r="C5" s="145">
        <f>VLOOKUP($A5,Sample!$B$2:$F$29,4)</f>
        <v>0.31081320080648012</v>
      </c>
      <c r="D5" s="145">
        <f>VLOOKUP($A5,Sample!$B$2:$F$29,5)</f>
        <v>0.19590954019486165</v>
      </c>
      <c r="E5" s="138">
        <f>VLOOKUP($A5,Sample!$B$2:$F$29,2)</f>
        <v>26361</v>
      </c>
      <c r="F5" s="160">
        <f>E5*$K5</f>
        <v>153274.26804123711</v>
      </c>
      <c r="G5" s="30"/>
      <c r="H5" s="171">
        <f t="shared" ref="H5:I10" si="0">E5/SUM(E$4:E$10)</f>
        <v>0.31081320080648012</v>
      </c>
      <c r="I5" s="171">
        <f t="shared" si="0"/>
        <v>0.30609293189191317</v>
      </c>
      <c r="J5" s="30"/>
      <c r="K5" s="32">
        <v>5.8144329896907214</v>
      </c>
      <c r="L5" s="30"/>
      <c r="M5" s="33">
        <v>5.1546391752577317E-2</v>
      </c>
      <c r="N5" s="33">
        <v>0.94845360824742264</v>
      </c>
      <c r="O5" s="30"/>
      <c r="P5" s="33">
        <v>0.7010309278350515</v>
      </c>
      <c r="Q5" s="33">
        <v>0.16494845360824742</v>
      </c>
      <c r="R5" s="33">
        <v>0.10309278350515463</v>
      </c>
      <c r="S5" s="33">
        <v>2.0618556701030927E-2</v>
      </c>
      <c r="T5" s="33">
        <v>0</v>
      </c>
      <c r="U5" s="33">
        <v>1.0309278350515464E-2</v>
      </c>
      <c r="V5" s="33">
        <v>0</v>
      </c>
      <c r="W5" s="30"/>
      <c r="X5" s="32">
        <v>0.15463917525773196</v>
      </c>
      <c r="Y5" s="30"/>
      <c r="Z5" s="33">
        <v>0.95876288659793818</v>
      </c>
      <c r="AA5" s="33">
        <v>2.0618556701030927E-2</v>
      </c>
      <c r="AB5" s="33">
        <v>2.0618556701030927E-2</v>
      </c>
      <c r="AC5" s="30"/>
      <c r="AD5" s="33">
        <v>0.17525773195876287</v>
      </c>
      <c r="AE5" s="33">
        <v>0.82474226804123707</v>
      </c>
      <c r="AF5" s="30"/>
      <c r="AG5" s="33">
        <v>0</v>
      </c>
      <c r="AH5" s="33">
        <v>0</v>
      </c>
      <c r="AI5" s="33">
        <v>1.0309278350515464E-2</v>
      </c>
      <c r="AJ5" s="33">
        <v>0</v>
      </c>
      <c r="AK5" s="30"/>
      <c r="AL5" s="33">
        <v>0.19587628865979381</v>
      </c>
      <c r="AM5" s="33">
        <v>2.0618556701030927E-2</v>
      </c>
      <c r="AN5" s="33">
        <v>0.26804123711340205</v>
      </c>
      <c r="AO5" s="33">
        <v>0.51546391752577325</v>
      </c>
      <c r="AP5" s="30"/>
      <c r="AQ5" s="34">
        <v>24.684210526315791</v>
      </c>
      <c r="AR5" s="191"/>
      <c r="AS5" s="33">
        <v>0.3505154639175258</v>
      </c>
      <c r="AT5" s="33">
        <v>0.12371134020618557</v>
      </c>
      <c r="AU5" s="33">
        <v>0.30927835051546398</v>
      </c>
      <c r="AV5" s="33">
        <v>0</v>
      </c>
      <c r="AW5" s="30"/>
      <c r="AX5" s="33">
        <v>0.59793814432989689</v>
      </c>
      <c r="AY5" s="33">
        <v>0.1134020618556701</v>
      </c>
      <c r="AZ5" s="33">
        <v>0.25773195876288663</v>
      </c>
      <c r="BA5" s="33">
        <v>3.0927835051546393E-2</v>
      </c>
      <c r="BB5" s="30"/>
      <c r="BC5" s="34">
        <v>4.5925925925925926</v>
      </c>
      <c r="BD5" s="191"/>
      <c r="BE5" s="31">
        <v>2.2204599524187157E-2</v>
      </c>
      <c r="BF5" s="31">
        <v>0.13322759714512294</v>
      </c>
      <c r="BG5" s="31">
        <v>8.881839809674863E-2</v>
      </c>
      <c r="BH5" s="31">
        <v>4.4409199048374315E-2</v>
      </c>
      <c r="BI5" s="30"/>
      <c r="BJ5" s="33">
        <v>0.98969072164948457</v>
      </c>
      <c r="BK5" s="33">
        <v>0.19587628865979381</v>
      </c>
      <c r="BL5" s="33">
        <v>0</v>
      </c>
      <c r="BM5" s="33">
        <v>0</v>
      </c>
      <c r="BN5" s="33">
        <v>1.0309278350515464E-2</v>
      </c>
      <c r="BO5" s="191"/>
    </row>
    <row r="6" spans="1:130" s="36" customFormat="1" ht="20.25" customHeight="1" x14ac:dyDescent="0.4">
      <c r="A6" s="29" t="s">
        <v>457</v>
      </c>
      <c r="B6" s="30"/>
      <c r="C6" s="145">
        <f>VLOOKUP($A6,Sample!$B$2:$F$29,4)</f>
        <v>0.23430370344168935</v>
      </c>
      <c r="D6" s="145">
        <f>VLOOKUP($A6,Sample!$B$2:$F$29,5)</f>
        <v>0.14768462435993668</v>
      </c>
      <c r="E6" s="138">
        <f>VLOOKUP($A6,Sample!$B$2:$F$29,2)</f>
        <v>19872</v>
      </c>
      <c r="F6" s="160">
        <f>E6*$K6</f>
        <v>125212.8932038835</v>
      </c>
      <c r="G6" s="30"/>
      <c r="H6" s="171">
        <f t="shared" si="0"/>
        <v>0.23430370344168935</v>
      </c>
      <c r="I6" s="171">
        <f t="shared" si="0"/>
        <v>0.25005359400009808</v>
      </c>
      <c r="J6" s="30"/>
      <c r="K6" s="32">
        <v>6.3009708737864081</v>
      </c>
      <c r="L6" s="30"/>
      <c r="M6" s="33">
        <v>2.9126213592233011E-2</v>
      </c>
      <c r="N6" s="33">
        <v>0.970873786407767</v>
      </c>
      <c r="O6" s="30"/>
      <c r="P6" s="33">
        <v>0.78640776699029125</v>
      </c>
      <c r="Q6" s="33">
        <v>0.20388349514563106</v>
      </c>
      <c r="R6" s="33">
        <v>9.7087378640776691E-3</v>
      </c>
      <c r="S6" s="33">
        <v>0</v>
      </c>
      <c r="T6" s="33">
        <v>0</v>
      </c>
      <c r="U6" s="33">
        <v>0</v>
      </c>
      <c r="V6" s="33">
        <v>0</v>
      </c>
      <c r="W6" s="30"/>
      <c r="X6" s="32">
        <v>6.7961165048543687E-2</v>
      </c>
      <c r="Y6" s="30"/>
      <c r="Z6" s="33">
        <v>0.970873786407767</v>
      </c>
      <c r="AA6" s="33">
        <v>2.9126213592233011E-2</v>
      </c>
      <c r="AB6" s="33">
        <v>0</v>
      </c>
      <c r="AC6" s="30"/>
      <c r="AD6" s="33">
        <v>0.1553398058252427</v>
      </c>
      <c r="AE6" s="33">
        <v>0.84466019417475724</v>
      </c>
      <c r="AF6" s="30"/>
      <c r="AG6" s="33">
        <v>2.9126213592233007E-2</v>
      </c>
      <c r="AH6" s="33">
        <v>1.9417475728155338E-2</v>
      </c>
      <c r="AI6" s="33">
        <v>0</v>
      </c>
      <c r="AJ6" s="33">
        <v>1.9417475728155338E-2</v>
      </c>
      <c r="AK6" s="30"/>
      <c r="AL6" s="33">
        <v>3.8834951456310676E-2</v>
      </c>
      <c r="AM6" s="33">
        <v>0.11650485436893204</v>
      </c>
      <c r="AN6" s="33">
        <v>0.57281553398058249</v>
      </c>
      <c r="AO6" s="33">
        <v>0.27184466019417475</v>
      </c>
      <c r="AP6" s="30"/>
      <c r="AQ6" s="34">
        <v>36.701149425287355</v>
      </c>
      <c r="AR6" s="191"/>
      <c r="AS6" s="33">
        <v>8.7378640776699018E-2</v>
      </c>
      <c r="AT6" s="33">
        <v>0.29126213592233008</v>
      </c>
      <c r="AU6" s="33">
        <v>0.43689320388349517</v>
      </c>
      <c r="AV6" s="33">
        <v>2.9126213592233007E-2</v>
      </c>
      <c r="AW6" s="30"/>
      <c r="AX6" s="33">
        <v>0.70873786407766992</v>
      </c>
      <c r="AY6" s="33">
        <v>9.7087378640776684E-2</v>
      </c>
      <c r="AZ6" s="33">
        <v>7.7669902912621352E-2</v>
      </c>
      <c r="BA6" s="33">
        <v>0.11650485436893204</v>
      </c>
      <c r="BB6" s="30"/>
      <c r="BC6" s="34">
        <v>43.55</v>
      </c>
      <c r="BD6" s="191"/>
      <c r="BE6" s="31">
        <v>0.1869830996044588</v>
      </c>
      <c r="BF6" s="31">
        <v>7.1916576770945694E-3</v>
      </c>
      <c r="BG6" s="31">
        <v>0</v>
      </c>
      <c r="BH6" s="31">
        <v>0</v>
      </c>
      <c r="BI6" s="30"/>
      <c r="BJ6" s="33">
        <v>0.92233009708737868</v>
      </c>
      <c r="BK6" s="33">
        <v>0.22330097087378642</v>
      </c>
      <c r="BL6" s="33">
        <v>0</v>
      </c>
      <c r="BM6" s="33">
        <v>0</v>
      </c>
      <c r="BN6" s="33">
        <v>0</v>
      </c>
      <c r="BO6" s="191"/>
    </row>
    <row r="7" spans="1:130" s="36" customFormat="1" ht="20.25" customHeight="1" x14ac:dyDescent="0.4">
      <c r="A7" s="29" t="s">
        <v>458</v>
      </c>
      <c r="B7" s="30"/>
      <c r="C7" s="145">
        <f>VLOOKUP($A7,Sample!$B$2:$F$29,4)</f>
        <v>6.3362927853041401E-2</v>
      </c>
      <c r="D7" s="145">
        <f>VLOOKUP($A7,Sample!$B$2:$F$29,5)</f>
        <v>3.9938464739850028E-2</v>
      </c>
      <c r="E7" s="138">
        <f>VLOOKUP($A7,Sample!$B$2:$F$29,2)</f>
        <v>5374</v>
      </c>
      <c r="F7" s="160">
        <f>E7*$K7</f>
        <v>28435.2427184466</v>
      </c>
      <c r="G7" s="30"/>
      <c r="H7" s="171">
        <f t="shared" si="0"/>
        <v>6.3362927853041401E-2</v>
      </c>
      <c r="I7" s="171">
        <f t="shared" si="0"/>
        <v>5.6785962340435425E-2</v>
      </c>
      <c r="J7" s="30"/>
      <c r="K7" s="32">
        <v>5.29126213592233</v>
      </c>
      <c r="L7" s="30"/>
      <c r="M7" s="33">
        <v>7.7669902912621352E-2</v>
      </c>
      <c r="N7" s="33">
        <v>0.92233009708737868</v>
      </c>
      <c r="O7" s="30"/>
      <c r="P7" s="33">
        <v>0.65048543689320393</v>
      </c>
      <c r="Q7" s="33">
        <v>0.32038834951456313</v>
      </c>
      <c r="R7" s="33">
        <v>2.9126213592233011E-2</v>
      </c>
      <c r="S7" s="33">
        <v>0</v>
      </c>
      <c r="T7" s="33">
        <v>0</v>
      </c>
      <c r="U7" s="33">
        <v>0</v>
      </c>
      <c r="V7" s="33">
        <v>0</v>
      </c>
      <c r="W7" s="30"/>
      <c r="X7" s="32">
        <v>0.17475728155339806</v>
      </c>
      <c r="Y7" s="30"/>
      <c r="Z7" s="33">
        <v>0.82524271844660191</v>
      </c>
      <c r="AA7" s="33">
        <v>0.17475728155339806</v>
      </c>
      <c r="AB7" s="33">
        <v>0</v>
      </c>
      <c r="AC7" s="30"/>
      <c r="AD7" s="33">
        <v>9.7087378640776698E-2</v>
      </c>
      <c r="AE7" s="33">
        <v>0.90291262135922334</v>
      </c>
      <c r="AF7" s="30"/>
      <c r="AG7" s="33">
        <v>9.7087378640776708E-3</v>
      </c>
      <c r="AH7" s="33">
        <v>0</v>
      </c>
      <c r="AI7" s="33">
        <v>0</v>
      </c>
      <c r="AJ7" s="33">
        <v>0</v>
      </c>
      <c r="AK7" s="30"/>
      <c r="AL7" s="33">
        <v>0</v>
      </c>
      <c r="AM7" s="33">
        <v>0.17475728155339806</v>
      </c>
      <c r="AN7" s="33">
        <v>0.32038834951456313</v>
      </c>
      <c r="AO7" s="33">
        <v>0.50485436893203883</v>
      </c>
      <c r="AP7" s="30"/>
      <c r="AQ7" s="34">
        <v>8.7294117647058815</v>
      </c>
      <c r="AR7" s="191"/>
      <c r="AS7" s="33">
        <v>0.6310679611650486</v>
      </c>
      <c r="AT7" s="33">
        <v>0.19417475728155342</v>
      </c>
      <c r="AU7" s="33">
        <v>0</v>
      </c>
      <c r="AV7" s="33">
        <v>0</v>
      </c>
      <c r="AW7" s="30"/>
      <c r="AX7" s="33">
        <v>0.17475728155339806</v>
      </c>
      <c r="AY7" s="33">
        <v>0.1650485436893204</v>
      </c>
      <c r="AZ7" s="33">
        <v>0.47572815533980578</v>
      </c>
      <c r="BA7" s="33">
        <v>0.18446601941747573</v>
      </c>
      <c r="BB7" s="30"/>
      <c r="BC7" s="34">
        <v>8.2941176470588243</v>
      </c>
      <c r="BD7" s="191"/>
      <c r="BE7" s="31">
        <v>0.16504854368932037</v>
      </c>
      <c r="BF7" s="31">
        <v>3.3009708737864074E-2</v>
      </c>
      <c r="BG7" s="31">
        <v>0.42912621359223296</v>
      </c>
      <c r="BH7" s="31">
        <v>3.3009708737864074E-2</v>
      </c>
      <c r="BI7" s="30"/>
      <c r="BJ7" s="33">
        <v>0.98058252427184467</v>
      </c>
      <c r="BK7" s="33">
        <v>7.7669902912621352E-2</v>
      </c>
      <c r="BL7" s="33">
        <v>0</v>
      </c>
      <c r="BM7" s="33">
        <v>0</v>
      </c>
      <c r="BN7" s="33">
        <v>1.9417475728155338E-2</v>
      </c>
      <c r="BO7" s="191"/>
    </row>
    <row r="8" spans="1:130" s="42" customFormat="1" ht="7.5" customHeight="1" x14ac:dyDescent="0.4">
      <c r="A8" s="37"/>
      <c r="B8" s="38"/>
      <c r="C8" s="159"/>
      <c r="D8" s="159"/>
      <c r="E8" s="139"/>
      <c r="F8" s="161"/>
      <c r="G8" s="38"/>
      <c r="H8" s="39"/>
      <c r="I8" s="39"/>
      <c r="J8" s="38"/>
      <c r="K8" s="40"/>
      <c r="L8" s="38"/>
      <c r="M8" s="30"/>
      <c r="N8" s="30"/>
      <c r="O8" s="38"/>
      <c r="P8" s="30"/>
      <c r="Q8" s="30"/>
      <c r="R8" s="30"/>
      <c r="S8" s="30"/>
      <c r="T8" s="30"/>
      <c r="U8" s="30"/>
      <c r="V8" s="30"/>
      <c r="W8" s="38"/>
      <c r="X8" s="40"/>
      <c r="Y8" s="38"/>
      <c r="Z8" s="30"/>
      <c r="AA8" s="30"/>
      <c r="AB8" s="30"/>
      <c r="AC8" s="38"/>
      <c r="AD8" s="30"/>
      <c r="AE8" s="30"/>
      <c r="AF8" s="38"/>
      <c r="AG8" s="30"/>
      <c r="AH8" s="30"/>
      <c r="AI8" s="30"/>
      <c r="AJ8" s="30"/>
      <c r="AK8" s="38"/>
      <c r="AL8" s="30"/>
      <c r="AM8" s="30"/>
      <c r="AN8" s="30"/>
      <c r="AO8" s="30"/>
      <c r="AP8" s="38"/>
      <c r="AQ8" s="41"/>
      <c r="AR8" s="193"/>
      <c r="AS8" s="30"/>
      <c r="AT8" s="30"/>
      <c r="AU8" s="30"/>
      <c r="AV8" s="30"/>
      <c r="AW8" s="38"/>
      <c r="AX8" s="30"/>
      <c r="AY8" s="30"/>
      <c r="AZ8" s="30"/>
      <c r="BA8" s="30"/>
      <c r="BB8" s="38"/>
      <c r="BC8" s="41"/>
      <c r="BD8" s="193"/>
      <c r="BE8" s="39"/>
      <c r="BF8" s="39"/>
      <c r="BG8" s="39"/>
      <c r="BH8" s="39"/>
      <c r="BI8" s="38"/>
      <c r="BJ8" s="30"/>
      <c r="BK8" s="30"/>
      <c r="BL8" s="30"/>
      <c r="BM8" s="30"/>
      <c r="BN8" s="30"/>
      <c r="BO8" s="193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</row>
    <row r="9" spans="1:130" s="36" customFormat="1" ht="20.25" customHeight="1" x14ac:dyDescent="0.4">
      <c r="A9" s="29" t="s">
        <v>113</v>
      </c>
      <c r="B9" s="30"/>
      <c r="C9" s="145">
        <f>VLOOKUP($A9,Sample!$B$2:$F$29,4)</f>
        <v>7.7488120924858211E-2</v>
      </c>
      <c r="D9" s="145">
        <f>VLOOKUP($A9,Sample!$B$2:$F$29,5)</f>
        <v>4.8841754795365531E-2</v>
      </c>
      <c r="E9" s="138">
        <f>VLOOKUP($A9,Sample!$B$2:$F$29,2)</f>
        <v>6572</v>
      </c>
      <c r="F9" s="160">
        <f>E9*$K9</f>
        <v>42047.387755102041</v>
      </c>
      <c r="G9" s="30"/>
      <c r="H9" s="171">
        <f t="shared" si="0"/>
        <v>7.7488120924858211E-2</v>
      </c>
      <c r="I9" s="171">
        <f t="shared" si="0"/>
        <v>8.3969790629779037E-2</v>
      </c>
      <c r="J9" s="30"/>
      <c r="K9" s="32">
        <v>6.3979591836734695</v>
      </c>
      <c r="L9" s="30"/>
      <c r="M9" s="33">
        <v>4.0816326530612242E-2</v>
      </c>
      <c r="N9" s="33">
        <v>0.95918367346938771</v>
      </c>
      <c r="O9" s="30"/>
      <c r="P9" s="33">
        <v>0.60204081632653061</v>
      </c>
      <c r="Q9" s="33">
        <v>0.35714285714285715</v>
      </c>
      <c r="R9" s="33">
        <v>4.0816326530612242E-2</v>
      </c>
      <c r="S9" s="33">
        <v>0</v>
      </c>
      <c r="T9" s="33">
        <v>0</v>
      </c>
      <c r="U9" s="33">
        <v>0</v>
      </c>
      <c r="V9" s="33">
        <v>0</v>
      </c>
      <c r="W9" s="30"/>
      <c r="X9" s="32">
        <v>7.1428571428571425E-2</v>
      </c>
      <c r="Y9" s="30"/>
      <c r="Z9" s="33">
        <v>0.9285714285714286</v>
      </c>
      <c r="AA9" s="33">
        <v>7.1428571428571425E-2</v>
      </c>
      <c r="AB9" s="33">
        <v>0</v>
      </c>
      <c r="AC9" s="30"/>
      <c r="AD9" s="33">
        <v>7.1428571428571425E-2</v>
      </c>
      <c r="AE9" s="33">
        <v>0.9285714285714286</v>
      </c>
      <c r="AF9" s="30"/>
      <c r="AG9" s="33">
        <v>3.0612244897959179E-2</v>
      </c>
      <c r="AH9" s="33">
        <v>0</v>
      </c>
      <c r="AI9" s="33">
        <v>0</v>
      </c>
      <c r="AJ9" s="33">
        <v>0</v>
      </c>
      <c r="AK9" s="30"/>
      <c r="AL9" s="33">
        <v>2.0408163265306121E-2</v>
      </c>
      <c r="AM9" s="33">
        <v>0.11224489795918367</v>
      </c>
      <c r="AN9" s="33">
        <v>0.2857142857142857</v>
      </c>
      <c r="AO9" s="33">
        <v>0.58163265306122447</v>
      </c>
      <c r="AP9" s="30"/>
      <c r="AQ9" s="34">
        <v>14.058823529411764</v>
      </c>
      <c r="AR9" s="191"/>
      <c r="AS9" s="33">
        <v>0.48979591836734693</v>
      </c>
      <c r="AT9" s="33">
        <v>0.32653061224489793</v>
      </c>
      <c r="AU9" s="33">
        <v>5.10204081632653E-2</v>
      </c>
      <c r="AV9" s="33">
        <v>0</v>
      </c>
      <c r="AW9" s="30"/>
      <c r="AX9" s="33">
        <v>0.20408163265306123</v>
      </c>
      <c r="AY9" s="33">
        <v>0.11224489795918367</v>
      </c>
      <c r="AZ9" s="33">
        <v>0.59183673469387754</v>
      </c>
      <c r="BA9" s="33">
        <v>9.1836734693877556E-2</v>
      </c>
      <c r="BB9" s="30"/>
      <c r="BC9" s="34">
        <v>15.955223880597014</v>
      </c>
      <c r="BD9" s="191"/>
      <c r="BE9" s="31">
        <v>0.4750951227948807</v>
      </c>
      <c r="BF9" s="31">
        <v>0.15643375994465583</v>
      </c>
      <c r="BG9" s="31">
        <v>5.214458664821861E-2</v>
      </c>
      <c r="BH9" s="31">
        <v>0</v>
      </c>
      <c r="BI9" s="30"/>
      <c r="BJ9" s="33">
        <v>0.97959183673469385</v>
      </c>
      <c r="BK9" s="33">
        <v>0.17346938775510204</v>
      </c>
      <c r="BL9" s="33">
        <v>1.020408163265306E-2</v>
      </c>
      <c r="BM9" s="33">
        <v>0</v>
      </c>
      <c r="BN9" s="33">
        <v>1.020408163265306E-2</v>
      </c>
      <c r="BO9" s="191"/>
    </row>
    <row r="10" spans="1:130" s="36" customFormat="1" ht="20.25" customHeight="1" x14ac:dyDescent="0.4">
      <c r="A10" s="29" t="s">
        <v>108</v>
      </c>
      <c r="B10" s="30"/>
      <c r="C10" s="145">
        <f>VLOOKUP($A10,Sample!$B$2:$F$29,4)</f>
        <v>0.10819096129131148</v>
      </c>
      <c r="D10" s="145">
        <f>VLOOKUP($A10,Sample!$B$2:$F$29,5)</f>
        <v>6.8194148204849994E-2</v>
      </c>
      <c r="E10" s="138">
        <f>VLOOKUP($A10,Sample!$B$2:$F$29,2)</f>
        <v>9176</v>
      </c>
      <c r="F10" s="160">
        <f>E10*$K10</f>
        <v>53027.621052631577</v>
      </c>
      <c r="G10" s="30"/>
      <c r="H10" s="171">
        <f t="shared" si="0"/>
        <v>0.10819096129131148</v>
      </c>
      <c r="I10" s="171">
        <f t="shared" si="0"/>
        <v>0.10589761873719356</v>
      </c>
      <c r="J10" s="30"/>
      <c r="K10" s="32">
        <v>5.7789473684210524</v>
      </c>
      <c r="L10" s="30"/>
      <c r="M10" s="33">
        <v>8.4210526315789472E-2</v>
      </c>
      <c r="N10" s="33">
        <v>0.91578947368421049</v>
      </c>
      <c r="O10" s="30"/>
      <c r="P10" s="33">
        <v>0.72631578947368425</v>
      </c>
      <c r="Q10" s="33">
        <v>0.15789473684210525</v>
      </c>
      <c r="R10" s="33">
        <v>0.11578947368421053</v>
      </c>
      <c r="S10" s="33">
        <v>0</v>
      </c>
      <c r="T10" s="33">
        <v>0</v>
      </c>
      <c r="U10" s="33">
        <v>0</v>
      </c>
      <c r="V10" s="33">
        <v>0</v>
      </c>
      <c r="W10" s="30"/>
      <c r="X10" s="32">
        <v>0.25263157894736843</v>
      </c>
      <c r="Y10" s="30"/>
      <c r="Z10" s="33">
        <v>0.93684210526315792</v>
      </c>
      <c r="AA10" s="33">
        <v>5.2631578947368418E-2</v>
      </c>
      <c r="AB10" s="33">
        <v>1.0526315789473684E-2</v>
      </c>
      <c r="AC10" s="30"/>
      <c r="AD10" s="33">
        <v>0.1368421052631579</v>
      </c>
      <c r="AE10" s="33">
        <v>0.86315789473684212</v>
      </c>
      <c r="AF10" s="30"/>
      <c r="AG10" s="33">
        <v>1.0526315789473686E-2</v>
      </c>
      <c r="AH10" s="33">
        <v>0</v>
      </c>
      <c r="AI10" s="33">
        <v>0</v>
      </c>
      <c r="AJ10" s="33">
        <v>0</v>
      </c>
      <c r="AK10" s="30"/>
      <c r="AL10" s="33">
        <v>8.4210526315789472E-2</v>
      </c>
      <c r="AM10" s="33">
        <v>0.28421052631578947</v>
      </c>
      <c r="AN10" s="33">
        <v>0.12631578947368421</v>
      </c>
      <c r="AO10" s="33">
        <v>0.50526315789473686</v>
      </c>
      <c r="AP10" s="30"/>
      <c r="AQ10" s="34">
        <v>8.3000000000000007</v>
      </c>
      <c r="AR10" s="191"/>
      <c r="AS10" s="33">
        <v>0.55789473684210522</v>
      </c>
      <c r="AT10" s="33">
        <v>1.0526315789473684E-2</v>
      </c>
      <c r="AU10" s="33">
        <v>6.3157894736842107E-2</v>
      </c>
      <c r="AV10" s="33">
        <v>0</v>
      </c>
      <c r="AW10" s="30"/>
      <c r="AX10" s="33">
        <v>0.17894736842105263</v>
      </c>
      <c r="AY10" s="33">
        <v>0.28421052631578947</v>
      </c>
      <c r="AZ10" s="33">
        <v>0.49473684210526314</v>
      </c>
      <c r="BA10" s="33">
        <v>4.2105263157894736E-2</v>
      </c>
      <c r="BB10" s="30"/>
      <c r="BC10" s="34">
        <v>6.9803921568627452</v>
      </c>
      <c r="BD10" s="191"/>
      <c r="BE10" s="31">
        <v>0.28043990573448546</v>
      </c>
      <c r="BF10" s="31">
        <v>0.21633935585231737</v>
      </c>
      <c r="BG10" s="31">
        <v>4.0062843676355063E-2</v>
      </c>
      <c r="BH10" s="31">
        <v>0</v>
      </c>
      <c r="BI10" s="30"/>
      <c r="BJ10" s="33">
        <v>0.90526315789473688</v>
      </c>
      <c r="BK10" s="33">
        <v>0.55789473684210522</v>
      </c>
      <c r="BL10" s="33">
        <v>0</v>
      </c>
      <c r="BM10" s="33">
        <v>0</v>
      </c>
      <c r="BN10" s="33">
        <v>1.0526315789473684E-2</v>
      </c>
      <c r="BO10" s="191"/>
    </row>
    <row r="11" spans="1:130" s="42" customFormat="1" ht="7.5" customHeight="1" x14ac:dyDescent="0.4">
      <c r="A11" s="37"/>
      <c r="B11" s="38"/>
      <c r="C11" s="159"/>
      <c r="D11" s="159"/>
      <c r="E11" s="139"/>
      <c r="F11" s="161"/>
      <c r="G11" s="38"/>
      <c r="H11" s="39"/>
      <c r="I11" s="39"/>
      <c r="J11" s="38"/>
      <c r="K11" s="40"/>
      <c r="L11" s="38"/>
      <c r="M11" s="30"/>
      <c r="N11" s="30"/>
      <c r="O11" s="38"/>
      <c r="P11" s="30"/>
      <c r="Q11" s="30"/>
      <c r="R11" s="30"/>
      <c r="S11" s="30"/>
      <c r="T11" s="30"/>
      <c r="U11" s="30"/>
      <c r="V11" s="30"/>
      <c r="W11" s="38"/>
      <c r="X11" s="40"/>
      <c r="Y11" s="38"/>
      <c r="Z11" s="30"/>
      <c r="AA11" s="30"/>
      <c r="AB11" s="30"/>
      <c r="AC11" s="38"/>
      <c r="AD11" s="30"/>
      <c r="AE11" s="30"/>
      <c r="AF11" s="38"/>
      <c r="AG11" s="30"/>
      <c r="AH11" s="30"/>
      <c r="AI11" s="30"/>
      <c r="AJ11" s="30"/>
      <c r="AK11" s="38"/>
      <c r="AL11" s="30"/>
      <c r="AM11" s="30"/>
      <c r="AN11" s="30"/>
      <c r="AO11" s="30"/>
      <c r="AP11" s="38"/>
      <c r="AQ11" s="30"/>
      <c r="AR11" s="193"/>
      <c r="AS11" s="30"/>
      <c r="AT11" s="30"/>
      <c r="AU11" s="30"/>
      <c r="AV11" s="30"/>
      <c r="AW11" s="38"/>
      <c r="AX11" s="30"/>
      <c r="AY11" s="30"/>
      <c r="AZ11" s="30"/>
      <c r="BA11" s="30"/>
      <c r="BB11" s="38"/>
      <c r="BC11" s="41"/>
      <c r="BD11" s="193"/>
      <c r="BE11" s="39"/>
      <c r="BF11" s="39"/>
      <c r="BG11" s="39"/>
      <c r="BH11" s="39"/>
      <c r="BI11" s="38"/>
      <c r="BJ11" s="30"/>
      <c r="BK11" s="30"/>
      <c r="BL11" s="30"/>
      <c r="BM11" s="30"/>
      <c r="BN11" s="30"/>
      <c r="BO11" s="193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</row>
    <row r="12" spans="1:130" s="36" customFormat="1" ht="20.25" customHeight="1" x14ac:dyDescent="0.4">
      <c r="A12" s="29" t="s">
        <v>459</v>
      </c>
      <c r="B12" s="30"/>
      <c r="C12" s="145">
        <f>VLOOKUP($A12,Sample!$B$2:$F$29,4)</f>
        <v>0.59415092246829593</v>
      </c>
      <c r="D12" s="145">
        <f>VLOOKUP($A12,Sample!$B$2:$F$29,5)</f>
        <v>0.11942894089493672</v>
      </c>
      <c r="E12" s="138">
        <f>VLOOKUP($A12,Sample!$B$2:$F$29,2)</f>
        <v>16070</v>
      </c>
      <c r="F12" s="160">
        <f>E12*$K12</f>
        <v>71980.208333333343</v>
      </c>
      <c r="G12" s="30"/>
      <c r="H12" s="31">
        <f>E12/SUM(E$12:E$15)</f>
        <v>0.59415092246829593</v>
      </c>
      <c r="I12" s="31">
        <f>F12/SUM(F$12:F$15)</f>
        <v>0.55823537871297779</v>
      </c>
      <c r="J12" s="30"/>
      <c r="K12" s="32">
        <v>4.479166666666667</v>
      </c>
      <c r="L12" s="30"/>
      <c r="M12" s="33">
        <v>0.10416666666666667</v>
      </c>
      <c r="N12" s="33">
        <v>0.89583333333333337</v>
      </c>
      <c r="O12" s="30"/>
      <c r="P12" s="33">
        <v>0.71276595744680848</v>
      </c>
      <c r="Q12" s="33">
        <v>8.5106382978723402E-2</v>
      </c>
      <c r="R12" s="33">
        <v>3.1914893617021274E-2</v>
      </c>
      <c r="S12" s="33">
        <v>0.14893617021276595</v>
      </c>
      <c r="T12" s="33">
        <v>1.0638297872340425E-2</v>
      </c>
      <c r="U12" s="33">
        <v>1.0638297872340425E-2</v>
      </c>
      <c r="V12" s="33">
        <v>0</v>
      </c>
      <c r="W12" s="30"/>
      <c r="X12" s="32">
        <v>0.21875</v>
      </c>
      <c r="Y12" s="30"/>
      <c r="Z12" s="33">
        <v>0.78125</v>
      </c>
      <c r="AA12" s="33">
        <v>0.21875</v>
      </c>
      <c r="AB12" s="33">
        <v>0</v>
      </c>
      <c r="AC12" s="30"/>
      <c r="AD12" s="33">
        <v>0.53125</v>
      </c>
      <c r="AE12" s="33">
        <v>0.46875</v>
      </c>
      <c r="AF12" s="30"/>
      <c r="AG12" s="33">
        <v>5.2083333333333336E-2</v>
      </c>
      <c r="AH12" s="33">
        <v>0</v>
      </c>
      <c r="AI12" s="33">
        <v>8.3333333333333329E-2</v>
      </c>
      <c r="AJ12" s="33">
        <v>3.125E-2</v>
      </c>
      <c r="AK12" s="30"/>
      <c r="AL12" s="33">
        <v>4.1666666666666664E-2</v>
      </c>
      <c r="AM12" s="33">
        <v>0.23958333333333334</v>
      </c>
      <c r="AN12" s="33">
        <v>0.30208333333333337</v>
      </c>
      <c r="AO12" s="33">
        <v>0.41666666666666669</v>
      </c>
      <c r="AP12" s="30"/>
      <c r="AQ12" s="34">
        <v>22.956521739130434</v>
      </c>
      <c r="AR12" s="191"/>
      <c r="AS12" s="33">
        <v>0.40624999999999994</v>
      </c>
      <c r="AT12" s="33">
        <v>0.13541666666666666</v>
      </c>
      <c r="AU12" s="33">
        <v>0.16666666666666666</v>
      </c>
      <c r="AV12" s="33">
        <v>1.0416666666666666E-2</v>
      </c>
      <c r="AW12" s="30"/>
      <c r="AX12" s="33">
        <v>0.15625</v>
      </c>
      <c r="AY12" s="33">
        <v>0.23958333333333331</v>
      </c>
      <c r="AZ12" s="33">
        <v>0.33333333333333331</v>
      </c>
      <c r="BA12" s="33">
        <v>0.27083333333333331</v>
      </c>
      <c r="BB12" s="30"/>
      <c r="BC12" s="34">
        <v>24.637931034482758</v>
      </c>
      <c r="BD12" s="191"/>
      <c r="BE12" s="31">
        <v>0.52781593406593408</v>
      </c>
      <c r="BF12" s="31">
        <v>2.3237179487179488E-2</v>
      </c>
      <c r="BG12" s="31">
        <v>4.9793956043956041E-2</v>
      </c>
      <c r="BH12" s="31">
        <v>3.3195970695970695E-3</v>
      </c>
      <c r="BI12" s="30"/>
      <c r="BJ12" s="33">
        <v>0.96875</v>
      </c>
      <c r="BK12" s="33">
        <v>0.5</v>
      </c>
      <c r="BL12" s="33">
        <v>1.0416666666666666E-2</v>
      </c>
      <c r="BM12" s="33">
        <v>0</v>
      </c>
      <c r="BN12" s="33">
        <v>0</v>
      </c>
      <c r="BO12" s="191"/>
    </row>
    <row r="13" spans="1:130" s="36" customFormat="1" ht="20.25" customHeight="1" x14ac:dyDescent="0.4">
      <c r="A13" s="29" t="s">
        <v>460</v>
      </c>
      <c r="B13" s="30"/>
      <c r="C13" s="145">
        <f>VLOOKUP($A13,Sample!$B$2:$F$29,4)</f>
        <v>0.27322808444559471</v>
      </c>
      <c r="D13" s="145">
        <f>VLOOKUP($A13,Sample!$B$2:$F$29,5)</f>
        <v>5.4920962863321862E-2</v>
      </c>
      <c r="E13" s="138">
        <f>VLOOKUP($A13,Sample!$B$2:$F$29,2)</f>
        <v>7390</v>
      </c>
      <c r="F13" s="160">
        <f>E13*$K13</f>
        <v>38835.204081632648</v>
      </c>
      <c r="G13" s="30"/>
      <c r="H13" s="31">
        <f t="shared" ref="H13:I15" si="1">E13/SUM(E$12:E$15)</f>
        <v>0.27322808444559471</v>
      </c>
      <c r="I13" s="31">
        <f t="shared" si="1"/>
        <v>0.30118258004355564</v>
      </c>
      <c r="J13" s="30"/>
      <c r="K13" s="32">
        <v>5.2551020408163263</v>
      </c>
      <c r="L13" s="30"/>
      <c r="M13" s="33">
        <v>5.1020408163265307E-2</v>
      </c>
      <c r="N13" s="33">
        <v>0.94897959183673475</v>
      </c>
      <c r="O13" s="30"/>
      <c r="P13" s="33">
        <v>0.88775510204081631</v>
      </c>
      <c r="Q13" s="33">
        <v>2.0408163265306121E-2</v>
      </c>
      <c r="R13" s="33">
        <v>0</v>
      </c>
      <c r="S13" s="33">
        <v>9.1836734693877556E-2</v>
      </c>
      <c r="T13" s="33">
        <v>0</v>
      </c>
      <c r="U13" s="33">
        <v>0</v>
      </c>
      <c r="V13" s="33">
        <v>0</v>
      </c>
      <c r="W13" s="30"/>
      <c r="X13" s="32">
        <v>6.1224489795918366E-2</v>
      </c>
      <c r="Y13" s="30"/>
      <c r="Z13" s="33">
        <v>0.93877551020408168</v>
      </c>
      <c r="AA13" s="33">
        <v>6.1224489795918366E-2</v>
      </c>
      <c r="AB13" s="33">
        <v>0</v>
      </c>
      <c r="AC13" s="30"/>
      <c r="AD13" s="33">
        <v>0.2857142857142857</v>
      </c>
      <c r="AE13" s="33">
        <v>0.7142857142857143</v>
      </c>
      <c r="AF13" s="30"/>
      <c r="AG13" s="33">
        <v>5.1020408163265307E-2</v>
      </c>
      <c r="AH13" s="33">
        <v>1.020408163265306E-2</v>
      </c>
      <c r="AI13" s="33">
        <v>8.1632653061224483E-2</v>
      </c>
      <c r="AJ13" s="33">
        <v>0</v>
      </c>
      <c r="AK13" s="30"/>
      <c r="AL13" s="33">
        <v>1.020408163265306E-2</v>
      </c>
      <c r="AM13" s="33">
        <v>0.46938775510204078</v>
      </c>
      <c r="AN13" s="33">
        <v>2.0408163265306121E-2</v>
      </c>
      <c r="AO13" s="33">
        <v>0.5</v>
      </c>
      <c r="AP13" s="30"/>
      <c r="AQ13" s="34">
        <v>2.3529411764705883</v>
      </c>
      <c r="AR13" s="191"/>
      <c r="AS13" s="33">
        <v>0.52040816326530615</v>
      </c>
      <c r="AT13" s="33">
        <v>0</v>
      </c>
      <c r="AU13" s="33">
        <v>0</v>
      </c>
      <c r="AV13" s="33">
        <v>0</v>
      </c>
      <c r="AW13" s="30"/>
      <c r="AX13" s="33">
        <v>0</v>
      </c>
      <c r="AY13" s="33">
        <v>0.47959183673469385</v>
      </c>
      <c r="AZ13" s="33">
        <v>0.52040816326530615</v>
      </c>
      <c r="BA13" s="33">
        <v>0</v>
      </c>
      <c r="BB13" s="30"/>
      <c r="BC13" s="34">
        <v>2.4</v>
      </c>
      <c r="BD13" s="191"/>
      <c r="BE13" s="31">
        <v>0.31403940886699511</v>
      </c>
      <c r="BF13" s="31">
        <v>6.2807881773399021E-2</v>
      </c>
      <c r="BG13" s="31">
        <v>0.13458831808585506</v>
      </c>
      <c r="BH13" s="31">
        <v>8.9725545390570028E-3</v>
      </c>
      <c r="BI13" s="30"/>
      <c r="BJ13" s="33">
        <v>0.8571428571428571</v>
      </c>
      <c r="BK13" s="33">
        <v>0.54081632653061229</v>
      </c>
      <c r="BL13" s="33">
        <v>0</v>
      </c>
      <c r="BM13" s="33">
        <v>0</v>
      </c>
      <c r="BN13" s="33">
        <v>1.020408163265306E-2</v>
      </c>
      <c r="BO13" s="191"/>
    </row>
    <row r="14" spans="1:130" s="36" customFormat="1" ht="20.25" customHeight="1" x14ac:dyDescent="0.4">
      <c r="A14" s="29" t="s">
        <v>461</v>
      </c>
      <c r="B14" s="30"/>
      <c r="C14" s="145">
        <f>VLOOKUP($A14,Sample!$B$2:$F$29,4)</f>
        <v>8.5776611084408622E-2</v>
      </c>
      <c r="D14" s="145">
        <f>VLOOKUP($A14,Sample!$B$2:$F$29,5)</f>
        <v>1.7241763713519178E-2</v>
      </c>
      <c r="E14" s="138">
        <f>VLOOKUP($A14,Sample!$B$2:$F$29,2)</f>
        <v>2320</v>
      </c>
      <c r="F14" s="160">
        <f>E14*$K14</f>
        <v>11450.322580645161</v>
      </c>
      <c r="G14" s="30"/>
      <c r="H14" s="31">
        <f t="shared" si="1"/>
        <v>8.5776611084408622E-2</v>
      </c>
      <c r="I14" s="31">
        <f t="shared" si="1"/>
        <v>8.8801843037069256E-2</v>
      </c>
      <c r="J14" s="30"/>
      <c r="K14" s="32">
        <v>4.935483870967742</v>
      </c>
      <c r="L14" s="30"/>
      <c r="M14" s="33">
        <v>6.4516129032258063E-2</v>
      </c>
      <c r="N14" s="33">
        <v>0.93548387096774188</v>
      </c>
      <c r="O14" s="30"/>
      <c r="P14" s="33">
        <v>1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0"/>
      <c r="X14" s="32">
        <v>4.3010752688172046E-2</v>
      </c>
      <c r="Y14" s="30"/>
      <c r="Z14" s="33">
        <v>0.956989247311828</v>
      </c>
      <c r="AA14" s="33">
        <v>4.3010752688172046E-2</v>
      </c>
      <c r="AB14" s="33">
        <v>0</v>
      </c>
      <c r="AC14" s="30"/>
      <c r="AD14" s="33">
        <v>9.6774193548387094E-2</v>
      </c>
      <c r="AE14" s="33">
        <v>0.90322580645161288</v>
      </c>
      <c r="AF14" s="30"/>
      <c r="AG14" s="33">
        <v>0</v>
      </c>
      <c r="AH14" s="33">
        <v>0</v>
      </c>
      <c r="AI14" s="33">
        <v>0</v>
      </c>
      <c r="AJ14" s="33">
        <v>0</v>
      </c>
      <c r="AK14" s="30"/>
      <c r="AL14" s="33">
        <v>1.0752688172043012E-2</v>
      </c>
      <c r="AM14" s="33">
        <v>0.44086021505376344</v>
      </c>
      <c r="AN14" s="33">
        <v>0</v>
      </c>
      <c r="AO14" s="33">
        <v>0.54838709677419362</v>
      </c>
      <c r="AP14" s="30"/>
      <c r="AQ14" s="34">
        <v>2.9411764705882355</v>
      </c>
      <c r="AR14" s="191"/>
      <c r="AS14" s="33">
        <v>0.54838709677419362</v>
      </c>
      <c r="AT14" s="33">
        <v>0</v>
      </c>
      <c r="AU14" s="33">
        <v>0</v>
      </c>
      <c r="AV14" s="33">
        <v>0</v>
      </c>
      <c r="AW14" s="30"/>
      <c r="AX14" s="33">
        <v>2.1505376344086023E-2</v>
      </c>
      <c r="AY14" s="33">
        <v>0.44086021505376344</v>
      </c>
      <c r="AZ14" s="33">
        <v>0.53763440860215062</v>
      </c>
      <c r="BA14" s="33">
        <v>0</v>
      </c>
      <c r="BB14" s="30"/>
      <c r="BC14" s="34">
        <v>2.9183673469387754</v>
      </c>
      <c r="BD14" s="191"/>
      <c r="BE14" s="31">
        <v>0.53763440860215062</v>
      </c>
      <c r="BF14" s="31">
        <v>0</v>
      </c>
      <c r="BG14" s="31">
        <v>0</v>
      </c>
      <c r="BH14" s="31">
        <v>0</v>
      </c>
      <c r="BI14" s="30"/>
      <c r="BJ14" s="33">
        <v>0.84946236559139787</v>
      </c>
      <c r="BK14" s="33">
        <v>0.4838709677419355</v>
      </c>
      <c r="BL14" s="33">
        <v>0</v>
      </c>
      <c r="BM14" s="33">
        <v>1.0752688172043012E-2</v>
      </c>
      <c r="BN14" s="33">
        <v>3.2258064516129031E-2</v>
      </c>
      <c r="BO14" s="191"/>
    </row>
    <row r="15" spans="1:130" s="36" customFormat="1" ht="20.25" customHeight="1" x14ac:dyDescent="0.4">
      <c r="A15" s="29" t="s">
        <v>462</v>
      </c>
      <c r="B15" s="30"/>
      <c r="C15" s="145">
        <f>VLOOKUP($A15,Sample!$B$2:$F$29,4)</f>
        <v>4.6844382001700741E-2</v>
      </c>
      <c r="D15" s="145">
        <f>VLOOKUP($A15,Sample!$B$2:$F$29,5)</f>
        <v>9.4160838900986202E-3</v>
      </c>
      <c r="E15" s="138">
        <f>VLOOKUP($A15,Sample!$B$2:$F$29,2)</f>
        <v>1267</v>
      </c>
      <c r="F15" s="160">
        <f>E15*$K15</f>
        <v>6676.6629213483147</v>
      </c>
      <c r="G15" s="30"/>
      <c r="H15" s="31">
        <f t="shared" si="1"/>
        <v>4.6844382001700741E-2</v>
      </c>
      <c r="I15" s="31">
        <f t="shared" si="1"/>
        <v>5.1780198206397322E-2</v>
      </c>
      <c r="J15" s="30"/>
      <c r="K15" s="32">
        <v>5.2696629213483144</v>
      </c>
      <c r="L15" s="30"/>
      <c r="M15" s="33">
        <v>3.3707865168539325E-2</v>
      </c>
      <c r="N15" s="33">
        <v>0.9662921348314607</v>
      </c>
      <c r="O15" s="30"/>
      <c r="P15" s="33">
        <v>0.8314606741573034</v>
      </c>
      <c r="Q15" s="33">
        <v>0.15730337078651685</v>
      </c>
      <c r="R15" s="33">
        <v>1.1235955056179775E-2</v>
      </c>
      <c r="S15" s="33">
        <v>0</v>
      </c>
      <c r="T15" s="33">
        <v>0</v>
      </c>
      <c r="U15" s="33">
        <v>0</v>
      </c>
      <c r="V15" s="33">
        <v>0</v>
      </c>
      <c r="W15" s="30"/>
      <c r="X15" s="32">
        <v>0.11235955056179775</v>
      </c>
      <c r="Y15" s="30"/>
      <c r="Z15" s="33">
        <v>0.88764044943820219</v>
      </c>
      <c r="AA15" s="33">
        <v>0.11235955056179775</v>
      </c>
      <c r="AB15" s="33">
        <v>0</v>
      </c>
      <c r="AC15" s="30"/>
      <c r="AD15" s="33">
        <v>0.1797752808988764</v>
      </c>
      <c r="AE15" s="33">
        <v>0.8202247191011236</v>
      </c>
      <c r="AF15" s="30"/>
      <c r="AG15" s="33">
        <v>3.3707865168539325E-2</v>
      </c>
      <c r="AH15" s="33">
        <v>0</v>
      </c>
      <c r="AI15" s="33">
        <v>3.3707865168539325E-2</v>
      </c>
      <c r="AJ15" s="33">
        <v>0</v>
      </c>
      <c r="AK15" s="30"/>
      <c r="AL15" s="33">
        <v>2.247191011235955E-2</v>
      </c>
      <c r="AM15" s="33">
        <v>0.6853932584269663</v>
      </c>
      <c r="AN15" s="33">
        <v>2.247191011235955E-2</v>
      </c>
      <c r="AO15" s="33">
        <v>0.2696629213483146</v>
      </c>
      <c r="AP15" s="30"/>
      <c r="AQ15" s="34">
        <v>2.7692307692307692</v>
      </c>
      <c r="AR15" s="191"/>
      <c r="AS15" s="33">
        <v>0.29213483146067415</v>
      </c>
      <c r="AT15" s="33">
        <v>0</v>
      </c>
      <c r="AU15" s="33">
        <v>0</v>
      </c>
      <c r="AV15" s="33">
        <v>0</v>
      </c>
      <c r="AW15" s="30"/>
      <c r="AX15" s="33">
        <v>3.3707865168539325E-2</v>
      </c>
      <c r="AY15" s="33">
        <v>0.67415730337078661</v>
      </c>
      <c r="AZ15" s="33">
        <v>0.2808988764044944</v>
      </c>
      <c r="BA15" s="33">
        <v>1.1235955056179775E-2</v>
      </c>
      <c r="BB15" s="30"/>
      <c r="BC15" s="34">
        <v>2.8</v>
      </c>
      <c r="BD15" s="191"/>
      <c r="BE15" s="31">
        <v>0.2921348314606742</v>
      </c>
      <c r="BF15" s="31">
        <v>0</v>
      </c>
      <c r="BG15" s="31">
        <v>0</v>
      </c>
      <c r="BH15" s="31">
        <v>0</v>
      </c>
      <c r="BI15" s="30"/>
      <c r="BJ15" s="33">
        <v>0.8202247191011236</v>
      </c>
      <c r="BK15" s="33">
        <v>0.43820224719101125</v>
      </c>
      <c r="BL15" s="33">
        <v>3.3707865168539325E-2</v>
      </c>
      <c r="BM15" s="33">
        <v>3.3707865168539325E-2</v>
      </c>
      <c r="BN15" s="33">
        <v>0</v>
      </c>
      <c r="BO15" s="191"/>
    </row>
    <row r="16" spans="1:130" s="42" customFormat="1" ht="7.5" customHeight="1" x14ac:dyDescent="0.4">
      <c r="A16" s="37"/>
      <c r="B16" s="38"/>
      <c r="C16" s="159"/>
      <c r="D16" s="159"/>
      <c r="E16" s="139"/>
      <c r="F16" s="161"/>
      <c r="G16" s="38"/>
      <c r="H16" s="39"/>
      <c r="I16" s="39"/>
      <c r="J16" s="38"/>
      <c r="K16" s="40"/>
      <c r="L16" s="38"/>
      <c r="M16" s="30"/>
      <c r="N16" s="30"/>
      <c r="O16" s="38"/>
      <c r="P16" s="30"/>
      <c r="Q16" s="30"/>
      <c r="R16" s="30"/>
      <c r="S16" s="30"/>
      <c r="T16" s="30"/>
      <c r="U16" s="30"/>
      <c r="V16" s="30"/>
      <c r="W16" s="38"/>
      <c r="X16" s="40"/>
      <c r="Y16" s="38"/>
      <c r="Z16" s="30"/>
      <c r="AA16" s="30"/>
      <c r="AB16" s="30"/>
      <c r="AC16" s="38"/>
      <c r="AD16" s="30"/>
      <c r="AE16" s="30"/>
      <c r="AF16" s="38"/>
      <c r="AG16" s="30"/>
      <c r="AH16" s="30"/>
      <c r="AI16" s="30"/>
      <c r="AJ16" s="30"/>
      <c r="AK16" s="38"/>
      <c r="AL16" s="30"/>
      <c r="AM16" s="30"/>
      <c r="AN16" s="30"/>
      <c r="AO16" s="30"/>
      <c r="AP16" s="38"/>
      <c r="AQ16" s="30"/>
      <c r="AR16" s="193"/>
      <c r="AS16" s="30"/>
      <c r="AT16" s="30"/>
      <c r="AU16" s="30"/>
      <c r="AV16" s="30"/>
      <c r="AW16" s="38"/>
      <c r="AX16" s="30"/>
      <c r="AY16" s="30"/>
      <c r="AZ16" s="30"/>
      <c r="BA16" s="30"/>
      <c r="BB16" s="38"/>
      <c r="BC16" s="41"/>
      <c r="BD16" s="193"/>
      <c r="BE16" s="39"/>
      <c r="BF16" s="39"/>
      <c r="BG16" s="39"/>
      <c r="BH16" s="39"/>
      <c r="BI16" s="38"/>
      <c r="BJ16" s="30"/>
      <c r="BK16" s="30"/>
      <c r="BL16" s="30"/>
      <c r="BM16" s="30"/>
      <c r="BN16" s="30"/>
      <c r="BO16" s="193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</row>
    <row r="17" spans="1:130" s="36" customFormat="1" ht="20.25" customHeight="1" x14ac:dyDescent="0.4">
      <c r="A17" s="29" t="s">
        <v>463</v>
      </c>
      <c r="B17" s="30"/>
      <c r="C17" s="145">
        <f>VLOOKUP($A17,Sample!$B$2:$F$29,4)</f>
        <v>6.8731550425166323E-3</v>
      </c>
      <c r="D17" s="145">
        <f>VLOOKUP($A17,Sample!$B$2:$F$29,5)</f>
        <v>1.1593599738400826E-3</v>
      </c>
      <c r="E17" s="138">
        <f>VLOOKUP($A17,Sample!$B$2:$F$29,2)</f>
        <v>156</v>
      </c>
      <c r="F17" s="160">
        <f t="shared" ref="F17:F24" si="2">E17*$K17</f>
        <v>782.68965517241384</v>
      </c>
      <c r="G17" s="30"/>
      <c r="H17" s="31">
        <f>E17/SUM(E$17:E$27)</f>
        <v>6.8731550425166323E-3</v>
      </c>
      <c r="I17" s="31">
        <f>F17/SUM(F$17:F$27)</f>
        <v>5.6053960743793962E-3</v>
      </c>
      <c r="J17" s="30"/>
      <c r="K17" s="32">
        <v>5.0172413793103452</v>
      </c>
      <c r="L17" s="30"/>
      <c r="M17" s="33">
        <v>1.7241379310344827E-2</v>
      </c>
      <c r="N17" s="33">
        <v>0.98275862068965514</v>
      </c>
      <c r="O17" s="30"/>
      <c r="P17" s="33">
        <v>0.37931034482758619</v>
      </c>
      <c r="Q17" s="33">
        <v>0.62068965517241381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0"/>
      <c r="X17" s="32">
        <v>0.91379310344827591</v>
      </c>
      <c r="Y17" s="30"/>
      <c r="Z17" s="33">
        <v>0.43103448275862066</v>
      </c>
      <c r="AA17" s="33">
        <v>0.56896551724137934</v>
      </c>
      <c r="AB17" s="33">
        <v>0</v>
      </c>
      <c r="AC17" s="30"/>
      <c r="AD17" s="33">
        <v>0</v>
      </c>
      <c r="AE17" s="33">
        <v>1</v>
      </c>
      <c r="AF17" s="30"/>
      <c r="AG17" s="35">
        <v>0</v>
      </c>
      <c r="AH17" s="35">
        <v>0</v>
      </c>
      <c r="AI17" s="35">
        <v>0</v>
      </c>
      <c r="AJ17" s="35">
        <v>0</v>
      </c>
      <c r="AK17" s="30"/>
      <c r="AL17" s="33">
        <v>3.4482758620689655E-2</v>
      </c>
      <c r="AM17" s="33">
        <v>0.93103448275862077</v>
      </c>
      <c r="AN17" s="33">
        <v>3.4482758620689655E-2</v>
      </c>
      <c r="AO17" s="33">
        <v>0</v>
      </c>
      <c r="AP17" s="30"/>
      <c r="AQ17" s="34">
        <v>2</v>
      </c>
      <c r="AR17" s="191"/>
      <c r="AS17" s="33">
        <v>3.4482758620689655E-2</v>
      </c>
      <c r="AT17" s="33">
        <v>0</v>
      </c>
      <c r="AU17" s="33">
        <v>0</v>
      </c>
      <c r="AV17" s="33">
        <v>0</v>
      </c>
      <c r="AW17" s="30"/>
      <c r="AX17" s="33">
        <v>5.1724137931034482E-2</v>
      </c>
      <c r="AY17" s="33">
        <v>0.91379310344827591</v>
      </c>
      <c r="AZ17" s="33">
        <v>0</v>
      </c>
      <c r="BA17" s="33">
        <v>3.4482758620689655E-2</v>
      </c>
      <c r="BB17" s="30"/>
      <c r="BC17" s="34">
        <v>2.5</v>
      </c>
      <c r="BD17" s="191"/>
      <c r="BE17" s="31">
        <v>3.4482758620689655E-2</v>
      </c>
      <c r="BF17" s="31">
        <v>0</v>
      </c>
      <c r="BG17" s="31">
        <v>0</v>
      </c>
      <c r="BH17" s="31">
        <v>0</v>
      </c>
      <c r="BI17" s="30"/>
      <c r="BJ17" s="33">
        <v>0.89655172413793105</v>
      </c>
      <c r="BK17" s="33">
        <v>0.20689655172413793</v>
      </c>
      <c r="BL17" s="33">
        <v>0.20689655172413793</v>
      </c>
      <c r="BM17" s="33">
        <v>0.2413793103448276</v>
      </c>
      <c r="BN17" s="33">
        <v>5.1724137931034482E-2</v>
      </c>
      <c r="BO17" s="191"/>
    </row>
    <row r="18" spans="1:130" s="36" customFormat="1" ht="20.25" customHeight="1" x14ac:dyDescent="0.4">
      <c r="A18" s="29" t="s">
        <v>464</v>
      </c>
      <c r="B18" s="30"/>
      <c r="C18" s="145">
        <f>VLOOKUP($A18,Sample!$B$2:$F$29,4)</f>
        <v>2.2029343084989206E-3</v>
      </c>
      <c r="D18" s="145">
        <f>VLOOKUP($A18,Sample!$B$2:$F$29,5)</f>
        <v>3.715897352051547E-4</v>
      </c>
      <c r="E18" s="138">
        <f>VLOOKUP($A18,Sample!$B$2:$F$29,2)</f>
        <v>50</v>
      </c>
      <c r="F18" s="160">
        <f t="shared" si="2"/>
        <v>252.94117647058823</v>
      </c>
      <c r="G18" s="30"/>
      <c r="H18" s="31">
        <f t="shared" ref="H18:I27" si="3">E18/SUM(E$17:E$27)</f>
        <v>2.2029343084989206E-3</v>
      </c>
      <c r="I18" s="31">
        <f t="shared" si="3"/>
        <v>1.8114912702210369E-3</v>
      </c>
      <c r="J18" s="30"/>
      <c r="K18" s="32">
        <v>5.0588235294117645</v>
      </c>
      <c r="L18" s="30"/>
      <c r="M18" s="33">
        <v>2.9411764705882353E-2</v>
      </c>
      <c r="N18" s="33">
        <v>0.97058823529411764</v>
      </c>
      <c r="O18" s="30"/>
      <c r="P18" s="33">
        <v>0.44117647058823528</v>
      </c>
      <c r="Q18" s="33">
        <v>0.55882352941176472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0"/>
      <c r="X18" s="32">
        <v>1.088235294117647</v>
      </c>
      <c r="Y18" s="30"/>
      <c r="Z18" s="33">
        <v>0.5</v>
      </c>
      <c r="AA18" s="33">
        <v>0.5</v>
      </c>
      <c r="AB18" s="33">
        <v>0</v>
      </c>
      <c r="AC18" s="30"/>
      <c r="AD18" s="33">
        <v>0.26470588235294118</v>
      </c>
      <c r="AE18" s="33">
        <v>0.73529411764705888</v>
      </c>
      <c r="AF18" s="30"/>
      <c r="AG18" s="33">
        <v>0.26470588235294118</v>
      </c>
      <c r="AH18" s="33">
        <v>0</v>
      </c>
      <c r="AI18" s="33">
        <v>2.9411764705882353E-2</v>
      </c>
      <c r="AJ18" s="33">
        <v>0</v>
      </c>
      <c r="AK18" s="30"/>
      <c r="AL18" s="33">
        <v>5.8823529411764705E-2</v>
      </c>
      <c r="AM18" s="33">
        <v>0.88235294117647056</v>
      </c>
      <c r="AN18" s="33">
        <v>2.9411764705882353E-2</v>
      </c>
      <c r="AO18" s="33">
        <v>2.9411764705882353E-2</v>
      </c>
      <c r="AP18" s="30"/>
      <c r="AQ18" s="34">
        <v>2</v>
      </c>
      <c r="AR18" s="191"/>
      <c r="AS18" s="33">
        <v>5.8823529411764705E-2</v>
      </c>
      <c r="AT18" s="33">
        <v>0</v>
      </c>
      <c r="AU18" s="33">
        <v>0</v>
      </c>
      <c r="AV18" s="33">
        <v>0</v>
      </c>
      <c r="AW18" s="30"/>
      <c r="AX18" s="33">
        <v>2.9411764705882353E-2</v>
      </c>
      <c r="AY18" s="33">
        <v>0.88235294117647056</v>
      </c>
      <c r="AZ18" s="33">
        <v>2.9411764705882353E-2</v>
      </c>
      <c r="BA18" s="33">
        <v>5.8823529411764705E-2</v>
      </c>
      <c r="BB18" s="30"/>
      <c r="BC18" s="34">
        <v>1</v>
      </c>
      <c r="BD18" s="191"/>
      <c r="BE18" s="31">
        <v>8.8235294117647051E-2</v>
      </c>
      <c r="BF18" s="31">
        <v>0</v>
      </c>
      <c r="BG18" s="31">
        <v>0</v>
      </c>
      <c r="BH18" s="31">
        <v>0</v>
      </c>
      <c r="BI18" s="30"/>
      <c r="BJ18" s="33">
        <v>0.97058823529411764</v>
      </c>
      <c r="BK18" s="33">
        <v>0.17647058823529413</v>
      </c>
      <c r="BL18" s="33">
        <v>8.8235294117647065E-2</v>
      </c>
      <c r="BM18" s="33">
        <v>0.11764705882352941</v>
      </c>
      <c r="BN18" s="33">
        <v>0.11764705882352941</v>
      </c>
      <c r="BO18" s="191"/>
    </row>
    <row r="19" spans="1:130" s="36" customFormat="1" ht="20.25" customHeight="1" x14ac:dyDescent="0.4">
      <c r="A19" s="29" t="s">
        <v>465</v>
      </c>
      <c r="B19" s="30"/>
      <c r="C19" s="145">
        <f>VLOOKUP($A19,Sample!$B$2:$F$29,4)</f>
        <v>5.5513944574172795E-2</v>
      </c>
      <c r="D19" s="145">
        <f>VLOOKUP($A19,Sample!$B$2:$F$29,5)</f>
        <v>9.3640613271698987E-3</v>
      </c>
      <c r="E19" s="138">
        <f>VLOOKUP($A19,Sample!$B$2:$F$29,2)</f>
        <v>1260</v>
      </c>
      <c r="F19" s="160">
        <f t="shared" si="2"/>
        <v>6972</v>
      </c>
      <c r="G19" s="30"/>
      <c r="H19" s="31">
        <f t="shared" si="3"/>
        <v>5.5513944574172795E-2</v>
      </c>
      <c r="I19" s="31">
        <f t="shared" si="3"/>
        <v>4.9931439839925158E-2</v>
      </c>
      <c r="J19" s="30"/>
      <c r="K19" s="32">
        <v>5.5333333333333332</v>
      </c>
      <c r="L19" s="30"/>
      <c r="M19" s="33">
        <v>3.3333333333333333E-2</v>
      </c>
      <c r="N19" s="33">
        <v>0.96666666666666667</v>
      </c>
      <c r="O19" s="30"/>
      <c r="P19" s="33">
        <v>0.41111111111111109</v>
      </c>
      <c r="Q19" s="33">
        <v>0.4</v>
      </c>
      <c r="R19" s="33">
        <v>0</v>
      </c>
      <c r="S19" s="33">
        <v>0.16666666666666666</v>
      </c>
      <c r="T19" s="33">
        <v>0</v>
      </c>
      <c r="U19" s="33">
        <v>2.2222222222222223E-2</v>
      </c>
      <c r="V19" s="33">
        <v>0</v>
      </c>
      <c r="W19" s="30"/>
      <c r="X19" s="32">
        <v>0.96666666666666667</v>
      </c>
      <c r="Y19" s="30"/>
      <c r="Z19" s="33">
        <v>0.18888888888888888</v>
      </c>
      <c r="AA19" s="33">
        <v>0.81111111111111112</v>
      </c>
      <c r="AB19" s="33">
        <v>0</v>
      </c>
      <c r="AC19" s="30"/>
      <c r="AD19" s="33">
        <v>2.2222222222222223E-2</v>
      </c>
      <c r="AE19" s="33">
        <v>0.97777777777777775</v>
      </c>
      <c r="AF19" s="30"/>
      <c r="AG19" s="33">
        <v>1.1111111111111112E-2</v>
      </c>
      <c r="AH19" s="33">
        <v>0</v>
      </c>
      <c r="AI19" s="33">
        <v>1.1111111111111112E-2</v>
      </c>
      <c r="AJ19" s="33">
        <v>0</v>
      </c>
      <c r="AK19" s="30"/>
      <c r="AL19" s="33">
        <v>0</v>
      </c>
      <c r="AM19" s="33">
        <v>0.93333333333333335</v>
      </c>
      <c r="AN19" s="33">
        <v>4.4444444444444446E-2</v>
      </c>
      <c r="AO19" s="33">
        <v>2.2222222222222223E-2</v>
      </c>
      <c r="AP19" s="30"/>
      <c r="AQ19" s="34">
        <v>2</v>
      </c>
      <c r="AR19" s="191"/>
      <c r="AS19" s="33">
        <v>6.6666666666666666E-2</v>
      </c>
      <c r="AT19" s="33">
        <v>0</v>
      </c>
      <c r="AU19" s="33">
        <v>0</v>
      </c>
      <c r="AV19" s="33">
        <v>0</v>
      </c>
      <c r="AW19" s="30"/>
      <c r="AX19" s="33">
        <v>0</v>
      </c>
      <c r="AY19" s="33">
        <v>0.92222222222222228</v>
      </c>
      <c r="AZ19" s="33">
        <v>2.2222222222222223E-2</v>
      </c>
      <c r="BA19" s="33">
        <v>5.5555555555555552E-2</v>
      </c>
      <c r="BB19" s="30"/>
      <c r="BC19" s="34">
        <v>1.1428571428571428</v>
      </c>
      <c r="BD19" s="191"/>
      <c r="BE19" s="31">
        <v>7.7777777777777779E-2</v>
      </c>
      <c r="BF19" s="31">
        <v>0</v>
      </c>
      <c r="BG19" s="31">
        <v>0</v>
      </c>
      <c r="BH19" s="31">
        <v>0</v>
      </c>
      <c r="BI19" s="30"/>
      <c r="BJ19" s="33">
        <v>0.93333333333333335</v>
      </c>
      <c r="BK19" s="33">
        <v>6.6666666666666666E-2</v>
      </c>
      <c r="BL19" s="33">
        <v>0.16666666666666666</v>
      </c>
      <c r="BM19" s="33">
        <v>0.2</v>
      </c>
      <c r="BN19" s="33">
        <v>0.2</v>
      </c>
      <c r="BO19" s="191"/>
    </row>
    <row r="20" spans="1:130" s="36" customFormat="1" ht="20.25" customHeight="1" x14ac:dyDescent="0.4">
      <c r="A20" s="29" t="s">
        <v>466</v>
      </c>
      <c r="B20" s="30"/>
      <c r="C20" s="145">
        <f>VLOOKUP($A20,Sample!$B$2:$F$29,4)</f>
        <v>7.8865048244261354E-2</v>
      </c>
      <c r="D20" s="145">
        <f>VLOOKUP($A20,Sample!$B$2:$F$29,5)</f>
        <v>1.3302912520344538E-2</v>
      </c>
      <c r="E20" s="138">
        <f>VLOOKUP($A20,Sample!$B$2:$F$29,2)</f>
        <v>1790</v>
      </c>
      <c r="F20" s="160">
        <f t="shared" si="2"/>
        <v>14221.648351648351</v>
      </c>
      <c r="G20" s="30"/>
      <c r="H20" s="31">
        <f t="shared" si="3"/>
        <v>7.8865048244261354E-2</v>
      </c>
      <c r="I20" s="31">
        <f t="shared" si="3"/>
        <v>0.10185131656553363</v>
      </c>
      <c r="J20" s="30"/>
      <c r="K20" s="32">
        <v>7.9450549450549453</v>
      </c>
      <c r="L20" s="30"/>
      <c r="M20" s="33">
        <v>0.12087912087912088</v>
      </c>
      <c r="N20" s="33">
        <v>0.87912087912087911</v>
      </c>
      <c r="O20" s="30"/>
      <c r="P20" s="33">
        <v>0.78021978021978022</v>
      </c>
      <c r="Q20" s="33">
        <v>0.13186813186813187</v>
      </c>
      <c r="R20" s="33">
        <v>8.7912087912087919E-2</v>
      </c>
      <c r="S20" s="33">
        <v>0</v>
      </c>
      <c r="T20" s="33">
        <v>0</v>
      </c>
      <c r="U20" s="33">
        <v>0</v>
      </c>
      <c r="V20" s="33">
        <v>0</v>
      </c>
      <c r="W20" s="30"/>
      <c r="X20" s="32">
        <v>5.4945054945054944E-2</v>
      </c>
      <c r="Y20" s="30"/>
      <c r="Z20" s="33">
        <v>0.96703296703296704</v>
      </c>
      <c r="AA20" s="33">
        <v>3.2967032967032968E-2</v>
      </c>
      <c r="AB20" s="33">
        <v>0</v>
      </c>
      <c r="AC20" s="30"/>
      <c r="AD20" s="33">
        <v>6.5934065934065936E-2</v>
      </c>
      <c r="AE20" s="33">
        <v>0.93406593406593408</v>
      </c>
      <c r="AF20" s="30"/>
      <c r="AG20" s="33">
        <v>0</v>
      </c>
      <c r="AH20" s="33">
        <v>6.5934065934065936E-2</v>
      </c>
      <c r="AI20" s="33">
        <v>0</v>
      </c>
      <c r="AJ20" s="33">
        <v>0</v>
      </c>
      <c r="AK20" s="30"/>
      <c r="AL20" s="33">
        <v>2.197802197802198E-2</v>
      </c>
      <c r="AM20" s="33">
        <v>0.8571428571428571</v>
      </c>
      <c r="AN20" s="33">
        <v>7.6923076923076913E-2</v>
      </c>
      <c r="AO20" s="33">
        <v>4.3956043956043953E-2</v>
      </c>
      <c r="AP20" s="30"/>
      <c r="AQ20" s="34">
        <v>2.5454545454545454</v>
      </c>
      <c r="AR20" s="191"/>
      <c r="AS20" s="33">
        <v>0.12087912087912087</v>
      </c>
      <c r="AT20" s="33">
        <v>0</v>
      </c>
      <c r="AU20" s="33">
        <v>0</v>
      </c>
      <c r="AV20" s="33">
        <v>0</v>
      </c>
      <c r="AW20" s="30"/>
      <c r="AX20" s="33">
        <v>3.2967032967032968E-2</v>
      </c>
      <c r="AY20" s="33">
        <v>0.84615384615384615</v>
      </c>
      <c r="AZ20" s="33">
        <v>4.3956043956043959E-2</v>
      </c>
      <c r="BA20" s="33">
        <v>7.6923076923076927E-2</v>
      </c>
      <c r="BB20" s="30"/>
      <c r="BC20" s="34">
        <v>2.4545454545454546</v>
      </c>
      <c r="BD20" s="191"/>
      <c r="BE20" s="31">
        <v>0.12087912087912089</v>
      </c>
      <c r="BF20" s="31">
        <v>0</v>
      </c>
      <c r="BG20" s="31">
        <v>0</v>
      </c>
      <c r="BH20" s="31">
        <v>0</v>
      </c>
      <c r="BI20" s="30"/>
      <c r="BJ20" s="33">
        <v>0.70329670329670335</v>
      </c>
      <c r="BK20" s="33">
        <v>0.47252747252747251</v>
      </c>
      <c r="BL20" s="33">
        <v>0.2087912087912088</v>
      </c>
      <c r="BM20" s="33">
        <v>0.13186813186813187</v>
      </c>
      <c r="BN20" s="33">
        <v>0</v>
      </c>
      <c r="BO20" s="191"/>
    </row>
    <row r="21" spans="1:130" s="36" customFormat="1" ht="20.25" customHeight="1" x14ac:dyDescent="0.4">
      <c r="A21" s="29" t="s">
        <v>470</v>
      </c>
      <c r="B21" s="30"/>
      <c r="C21" s="145">
        <f>VLOOKUP($A21,Sample!$B$2:$F$29,4)</f>
        <v>0.42142133321584352</v>
      </c>
      <c r="D21" s="145">
        <f>VLOOKUP($A21,Sample!$B$2:$F$29,5)</f>
        <v>7.1085116344746097E-2</v>
      </c>
      <c r="E21" s="138">
        <f>VLOOKUP($A21,Sample!$B$2:$F$29,2)</f>
        <v>9565</v>
      </c>
      <c r="F21" s="160">
        <f t="shared" si="2"/>
        <v>55435.860215053763</v>
      </c>
      <c r="G21" s="30"/>
      <c r="H21" s="31">
        <f t="shared" si="3"/>
        <v>0.42142133321584352</v>
      </c>
      <c r="I21" s="31">
        <f t="shared" si="3"/>
        <v>0.39701553633139092</v>
      </c>
      <c r="J21" s="30"/>
      <c r="K21" s="32">
        <v>5.795698924731183</v>
      </c>
      <c r="L21" s="30"/>
      <c r="M21" s="33">
        <v>0.15053763440860216</v>
      </c>
      <c r="N21" s="33">
        <v>0.84946236559139787</v>
      </c>
      <c r="O21" s="30"/>
      <c r="P21" s="33">
        <v>0.70967741935483875</v>
      </c>
      <c r="Q21" s="33">
        <v>0.11827956989247312</v>
      </c>
      <c r="R21" s="33">
        <v>3.2258064516129031E-2</v>
      </c>
      <c r="S21" s="33">
        <v>0.10752688172043011</v>
      </c>
      <c r="T21" s="33">
        <v>0</v>
      </c>
      <c r="U21" s="33">
        <v>3.2258064516129031E-2</v>
      </c>
      <c r="V21" s="33">
        <v>0</v>
      </c>
      <c r="W21" s="30"/>
      <c r="X21" s="32">
        <v>0.85543478260869565</v>
      </c>
      <c r="Y21" s="30"/>
      <c r="Z21" s="33">
        <v>0.5</v>
      </c>
      <c r="AA21" s="33">
        <v>0.4891304347826087</v>
      </c>
      <c r="AB21" s="33">
        <v>1.0869565217391304E-2</v>
      </c>
      <c r="AC21" s="30"/>
      <c r="AD21" s="33">
        <v>0.17204301075268819</v>
      </c>
      <c r="AE21" s="33">
        <v>0.82795698924731187</v>
      </c>
      <c r="AF21" s="30"/>
      <c r="AG21" s="33">
        <v>5.3763440860215062E-2</v>
      </c>
      <c r="AH21" s="33">
        <v>6.4516129032258063E-2</v>
      </c>
      <c r="AI21" s="33">
        <v>2.1505376344086023E-2</v>
      </c>
      <c r="AJ21" s="33">
        <v>0</v>
      </c>
      <c r="AK21" s="30"/>
      <c r="AL21" s="33">
        <v>0.15053763440860216</v>
      </c>
      <c r="AM21" s="33">
        <v>0.81720430107526887</v>
      </c>
      <c r="AN21" s="33">
        <v>2.1505376344086023E-2</v>
      </c>
      <c r="AO21" s="33">
        <v>1.0752688172043012E-2</v>
      </c>
      <c r="AP21" s="30"/>
      <c r="AQ21" s="34">
        <v>2.3333333333333335</v>
      </c>
      <c r="AR21" s="191"/>
      <c r="AS21" s="33">
        <v>3.2258064516129031E-2</v>
      </c>
      <c r="AT21" s="33">
        <v>0</v>
      </c>
      <c r="AU21" s="33">
        <v>0</v>
      </c>
      <c r="AV21" s="33">
        <v>0</v>
      </c>
      <c r="AW21" s="30"/>
      <c r="AX21" s="33">
        <v>7.5268817204301078E-2</v>
      </c>
      <c r="AY21" s="33">
        <v>0.89247311827956988</v>
      </c>
      <c r="AZ21" s="33">
        <v>1.075268817204301E-2</v>
      </c>
      <c r="BA21" s="33">
        <v>2.150537634408602E-2</v>
      </c>
      <c r="BB21" s="30"/>
      <c r="BC21" s="34">
        <v>2.3333333333333335</v>
      </c>
      <c r="BD21" s="191"/>
      <c r="BE21" s="31">
        <v>3.2258064516129031E-2</v>
      </c>
      <c r="BF21" s="31">
        <v>0</v>
      </c>
      <c r="BG21" s="31">
        <v>0</v>
      </c>
      <c r="BH21" s="31">
        <v>0</v>
      </c>
      <c r="BI21" s="30"/>
      <c r="BJ21" s="33">
        <v>0.80645161290322576</v>
      </c>
      <c r="BK21" s="33">
        <v>0.23655913978494625</v>
      </c>
      <c r="BL21" s="33">
        <v>4.3010752688172046E-2</v>
      </c>
      <c r="BM21" s="33">
        <v>0.13978494623655913</v>
      </c>
      <c r="BN21" s="33">
        <v>5.3763440860215055E-2</v>
      </c>
      <c r="BO21" s="191"/>
    </row>
    <row r="22" spans="1:130" s="36" customFormat="1" ht="20.25" customHeight="1" x14ac:dyDescent="0.4">
      <c r="A22" s="29" t="s">
        <v>614</v>
      </c>
      <c r="B22" s="30"/>
      <c r="C22" s="145">
        <f>VLOOKUP($A22,Sample!$B$2:$F$29,4)</f>
        <v>3.828699828171124E-2</v>
      </c>
      <c r="D22" s="145">
        <f>VLOOKUP($A22,Sample!$B$2:$F$29,5)</f>
        <v>6.4582295978655889E-3</v>
      </c>
      <c r="E22" s="138">
        <f>VLOOKUP($A22,Sample!$B$2:$F$29,2)</f>
        <v>869</v>
      </c>
      <c r="F22" s="160">
        <f t="shared" si="2"/>
        <v>5483.6896551724139</v>
      </c>
      <c r="G22" s="30"/>
      <c r="H22" s="31">
        <f t="shared" si="3"/>
        <v>3.828699828171124E-2</v>
      </c>
      <c r="I22" s="31">
        <f t="shared" si="3"/>
        <v>3.9272593246996744E-2</v>
      </c>
      <c r="J22" s="30"/>
      <c r="K22" s="32">
        <v>6.3103448275862073</v>
      </c>
      <c r="L22" s="30"/>
      <c r="M22" s="33">
        <v>0.14942528735632185</v>
      </c>
      <c r="N22" s="33">
        <v>0.85057471264367812</v>
      </c>
      <c r="O22" s="30"/>
      <c r="P22" s="33">
        <v>0.36046511627906974</v>
      </c>
      <c r="Q22" s="33">
        <v>0.27906976744186046</v>
      </c>
      <c r="R22" s="33">
        <v>0.10465116279069768</v>
      </c>
      <c r="S22" s="33">
        <v>2.3255813953488372E-2</v>
      </c>
      <c r="T22" s="33">
        <v>0</v>
      </c>
      <c r="U22" s="33">
        <v>0.23255813953488372</v>
      </c>
      <c r="V22" s="33">
        <v>0</v>
      </c>
      <c r="W22" s="30"/>
      <c r="X22" s="32">
        <v>0.35632183908045978</v>
      </c>
      <c r="Y22" s="30"/>
      <c r="Z22" s="33">
        <v>0.86206896551724133</v>
      </c>
      <c r="AA22" s="33">
        <v>0.11494252873563218</v>
      </c>
      <c r="AB22" s="33">
        <v>2.2988505747126436E-2</v>
      </c>
      <c r="AC22" s="30"/>
      <c r="AD22" s="33">
        <v>0.34482758620689657</v>
      </c>
      <c r="AE22" s="33">
        <v>0.65517241379310343</v>
      </c>
      <c r="AF22" s="30"/>
      <c r="AG22" s="33">
        <v>3.4482758620689662E-2</v>
      </c>
      <c r="AH22" s="33">
        <v>1.1494252873563218E-2</v>
      </c>
      <c r="AI22" s="33">
        <v>1.1494252873563218E-2</v>
      </c>
      <c r="AJ22" s="33">
        <v>3.4482758620689662E-2</v>
      </c>
      <c r="AK22" s="30"/>
      <c r="AL22" s="33">
        <v>0.17241379310344829</v>
      </c>
      <c r="AM22" s="33">
        <v>0.60919540229885061</v>
      </c>
      <c r="AN22" s="33">
        <v>5.7471264367816091E-2</v>
      </c>
      <c r="AO22" s="33">
        <v>0.16091954022988506</v>
      </c>
      <c r="AP22" s="30"/>
      <c r="AQ22" s="34">
        <v>2.1578947368421053</v>
      </c>
      <c r="AR22" s="191"/>
      <c r="AS22" s="33">
        <v>0.21839080459770116</v>
      </c>
      <c r="AT22" s="33">
        <v>0</v>
      </c>
      <c r="AU22" s="33">
        <v>0</v>
      </c>
      <c r="AV22" s="33">
        <v>0</v>
      </c>
      <c r="AW22" s="30"/>
      <c r="AX22" s="33">
        <v>0.17241379310344829</v>
      </c>
      <c r="AY22" s="33">
        <v>0.62068965517241381</v>
      </c>
      <c r="AZ22" s="33">
        <v>0.17241379310344829</v>
      </c>
      <c r="BA22" s="33">
        <v>3.4482758620689655E-2</v>
      </c>
      <c r="BB22" s="30"/>
      <c r="BC22" s="34">
        <v>2.4444444444444446</v>
      </c>
      <c r="BD22" s="191"/>
      <c r="BE22" s="31">
        <v>0.20689655172413796</v>
      </c>
      <c r="BF22" s="31">
        <v>0</v>
      </c>
      <c r="BG22" s="31">
        <v>0</v>
      </c>
      <c r="BH22" s="31">
        <v>0</v>
      </c>
      <c r="BI22" s="30"/>
      <c r="BJ22" s="33">
        <v>0.82558139534883723</v>
      </c>
      <c r="BK22" s="33">
        <v>0.15116279069767441</v>
      </c>
      <c r="BL22" s="33">
        <v>0.12790697674418605</v>
      </c>
      <c r="BM22" s="33">
        <v>0.1744186046511628</v>
      </c>
      <c r="BN22" s="33">
        <v>0.10465116279069768</v>
      </c>
      <c r="BO22" s="191"/>
    </row>
    <row r="23" spans="1:130" s="36" customFormat="1" ht="20.25" customHeight="1" x14ac:dyDescent="0.4">
      <c r="A23" s="29" t="s">
        <v>467</v>
      </c>
      <c r="B23" s="30"/>
      <c r="C23" s="145">
        <f>VLOOKUP($A23,Sample!$B$2:$F$29,4)</f>
        <v>9.1642067233555103E-3</v>
      </c>
      <c r="D23" s="145">
        <f>VLOOKUP($A23,Sample!$B$2:$F$29,5)</f>
        <v>1.5458132984534434E-3</v>
      </c>
      <c r="E23" s="138">
        <f>VLOOKUP($A23,Sample!$B$2:$F$29,2)</f>
        <v>208</v>
      </c>
      <c r="F23" s="160">
        <f t="shared" si="2"/>
        <v>1208.2352941176471</v>
      </c>
      <c r="G23" s="30"/>
      <c r="H23" s="31">
        <f t="shared" si="3"/>
        <v>9.1642067233555103E-3</v>
      </c>
      <c r="I23" s="31">
        <f t="shared" si="3"/>
        <v>8.6530303931023483E-3</v>
      </c>
      <c r="J23" s="30"/>
      <c r="K23" s="32">
        <v>5.8088235294117645</v>
      </c>
      <c r="L23" s="30"/>
      <c r="M23" s="33">
        <v>4.4117647058823532E-2</v>
      </c>
      <c r="N23" s="33">
        <v>0.95588235294117652</v>
      </c>
      <c r="O23" s="30"/>
      <c r="P23" s="33">
        <v>0.72058823529411764</v>
      </c>
      <c r="Q23" s="33">
        <v>0.27941176470588236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0"/>
      <c r="X23" s="32">
        <v>0.26470588235294118</v>
      </c>
      <c r="Y23" s="30"/>
      <c r="Z23" s="33">
        <v>0.77941176470588236</v>
      </c>
      <c r="AA23" s="33">
        <v>0.22058823529411764</v>
      </c>
      <c r="AB23" s="33">
        <v>0</v>
      </c>
      <c r="AC23" s="30"/>
      <c r="AD23" s="33">
        <v>2.9411764705882353E-2</v>
      </c>
      <c r="AE23" s="33">
        <v>0.97058823529411764</v>
      </c>
      <c r="AF23" s="30"/>
      <c r="AG23" s="33">
        <v>0</v>
      </c>
      <c r="AH23" s="33">
        <v>1.4705882352941176E-2</v>
      </c>
      <c r="AI23" s="33">
        <v>1.4705882352941176E-2</v>
      </c>
      <c r="AJ23" s="33">
        <v>0</v>
      </c>
      <c r="AK23" s="30"/>
      <c r="AL23" s="33">
        <v>0</v>
      </c>
      <c r="AM23" s="33">
        <v>0.83823529411764708</v>
      </c>
      <c r="AN23" s="33">
        <v>5.8823529411764705E-2</v>
      </c>
      <c r="AO23" s="33">
        <v>0.10294117647058823</v>
      </c>
      <c r="AP23" s="30"/>
      <c r="AQ23" s="34">
        <v>2.3636363636363638</v>
      </c>
      <c r="AR23" s="191"/>
      <c r="AS23" s="33">
        <v>0.16176470588235292</v>
      </c>
      <c r="AT23" s="33">
        <v>0</v>
      </c>
      <c r="AU23" s="33">
        <v>0</v>
      </c>
      <c r="AV23" s="33">
        <v>0</v>
      </c>
      <c r="AW23" s="30"/>
      <c r="AX23" s="33">
        <v>0</v>
      </c>
      <c r="AY23" s="33">
        <v>0.83823529411764708</v>
      </c>
      <c r="AZ23" s="33">
        <v>0.10294117647058823</v>
      </c>
      <c r="BA23" s="33">
        <v>5.8823529411764705E-2</v>
      </c>
      <c r="BB23" s="30"/>
      <c r="BC23" s="34">
        <v>2.4545454545454546</v>
      </c>
      <c r="BD23" s="191"/>
      <c r="BE23" s="31">
        <v>0.16176470588235292</v>
      </c>
      <c r="BF23" s="31">
        <v>0</v>
      </c>
      <c r="BG23" s="31">
        <v>0</v>
      </c>
      <c r="BH23" s="31">
        <v>0</v>
      </c>
      <c r="BI23" s="30"/>
      <c r="BJ23" s="33">
        <v>0.70588235294117652</v>
      </c>
      <c r="BK23" s="33">
        <v>0.5</v>
      </c>
      <c r="BL23" s="33">
        <v>0.29411764705882354</v>
      </c>
      <c r="BM23" s="33">
        <v>0.20588235294117646</v>
      </c>
      <c r="BN23" s="33">
        <v>4.4117647058823532E-2</v>
      </c>
      <c r="BO23" s="191"/>
    </row>
    <row r="24" spans="1:130" s="36" customFormat="1" ht="20.25" customHeight="1" x14ac:dyDescent="0.4">
      <c r="A24" s="29" t="s">
        <v>468</v>
      </c>
      <c r="B24" s="30"/>
      <c r="C24" s="145">
        <f>VLOOKUP($A24,Sample!$B$2:$F$29,4)</f>
        <v>7.397453407939375E-2</v>
      </c>
      <c r="D24" s="145">
        <f>VLOOKUP($A24,Sample!$B$2:$F$29,5)</f>
        <v>1.2477983308189094E-2</v>
      </c>
      <c r="E24" s="138">
        <f>VLOOKUP($A24,Sample!$B$2:$F$29,2)</f>
        <v>1679</v>
      </c>
      <c r="F24" s="160">
        <f t="shared" si="2"/>
        <v>10666.588235294117</v>
      </c>
      <c r="G24" s="30"/>
      <c r="H24" s="31">
        <f t="shared" si="3"/>
        <v>7.397453407939375E-2</v>
      </c>
      <c r="I24" s="31">
        <f t="shared" si="3"/>
        <v>7.6391008142260713E-2</v>
      </c>
      <c r="J24" s="30"/>
      <c r="K24" s="32">
        <v>6.3529411764705879</v>
      </c>
      <c r="L24" s="30"/>
      <c r="M24" s="33">
        <v>3.5294117647058823E-2</v>
      </c>
      <c r="N24" s="33">
        <v>0.96470588235294119</v>
      </c>
      <c r="O24" s="30"/>
      <c r="P24" s="33">
        <v>0.70588235294117652</v>
      </c>
      <c r="Q24" s="33">
        <v>0.23529411764705882</v>
      </c>
      <c r="R24" s="33">
        <v>0</v>
      </c>
      <c r="S24" s="33">
        <v>1.1764705882352941E-2</v>
      </c>
      <c r="T24" s="33">
        <v>0</v>
      </c>
      <c r="U24" s="33">
        <v>4.7058823529411764E-2</v>
      </c>
      <c r="V24" s="33">
        <v>0</v>
      </c>
      <c r="W24" s="30"/>
      <c r="X24" s="32">
        <v>2.4705882352941178E-2</v>
      </c>
      <c r="Y24" s="30"/>
      <c r="Z24" s="33">
        <v>0.9882352941176471</v>
      </c>
      <c r="AA24" s="33">
        <v>1.1764705882352941E-2</v>
      </c>
      <c r="AB24" s="33">
        <v>0</v>
      </c>
      <c r="AC24" s="30"/>
      <c r="AD24" s="33">
        <v>0.24705882352941178</v>
      </c>
      <c r="AE24" s="33">
        <v>0.75294117647058822</v>
      </c>
      <c r="AF24" s="30"/>
      <c r="AG24" s="33">
        <v>0</v>
      </c>
      <c r="AH24" s="33">
        <v>8.2352941176470587E-2</v>
      </c>
      <c r="AI24" s="33">
        <v>3.5294117647058823E-2</v>
      </c>
      <c r="AJ24" s="33">
        <v>1.1764705882352941E-2</v>
      </c>
      <c r="AK24" s="30"/>
      <c r="AL24" s="33">
        <v>0.11764705882352941</v>
      </c>
      <c r="AM24" s="33">
        <v>0.43529411764705883</v>
      </c>
      <c r="AN24" s="33">
        <v>1.1764705882352941E-2</v>
      </c>
      <c r="AO24" s="33">
        <v>0.43529411764705883</v>
      </c>
      <c r="AP24" s="30"/>
      <c r="AQ24" s="34">
        <v>2.4473684210526314</v>
      </c>
      <c r="AR24" s="191"/>
      <c r="AS24" s="33">
        <v>0.44705882352941179</v>
      </c>
      <c r="AT24" s="33">
        <v>0</v>
      </c>
      <c r="AU24" s="33">
        <v>0</v>
      </c>
      <c r="AV24" s="33">
        <v>0</v>
      </c>
      <c r="AW24" s="30"/>
      <c r="AX24" s="33">
        <v>0.12941176470588237</v>
      </c>
      <c r="AY24" s="33">
        <v>0.42352941176470593</v>
      </c>
      <c r="AZ24" s="33">
        <v>0.44705882352941173</v>
      </c>
      <c r="BA24" s="33">
        <v>0</v>
      </c>
      <c r="BB24" s="30"/>
      <c r="BC24" s="34">
        <v>2.5263157894736841</v>
      </c>
      <c r="BD24" s="191"/>
      <c r="BE24" s="31">
        <v>0.44705882352941173</v>
      </c>
      <c r="BF24" s="31">
        <v>0</v>
      </c>
      <c r="BG24" s="31">
        <v>0</v>
      </c>
      <c r="BH24" s="31">
        <v>0</v>
      </c>
      <c r="BI24" s="30"/>
      <c r="BJ24" s="33">
        <v>0.95294117647058818</v>
      </c>
      <c r="BK24" s="33">
        <v>0</v>
      </c>
      <c r="BL24" s="33">
        <v>3.5294117647058823E-2</v>
      </c>
      <c r="BM24" s="33">
        <v>3.5294117647058823E-2</v>
      </c>
      <c r="BN24" s="33">
        <v>1.1764705882352941E-2</v>
      </c>
      <c r="BO24" s="191"/>
    </row>
    <row r="25" spans="1:130" s="42" customFormat="1" ht="7.5" customHeight="1" x14ac:dyDescent="0.4">
      <c r="A25" s="37"/>
      <c r="B25" s="38"/>
      <c r="C25" s="159"/>
      <c r="D25" s="159"/>
      <c r="E25" s="139"/>
      <c r="F25" s="161"/>
      <c r="G25" s="38"/>
      <c r="H25" s="39"/>
      <c r="I25" s="39"/>
      <c r="J25" s="38"/>
      <c r="K25" s="40"/>
      <c r="L25" s="38"/>
      <c r="M25" s="30"/>
      <c r="N25" s="30"/>
      <c r="O25" s="38"/>
      <c r="P25" s="30"/>
      <c r="Q25" s="30"/>
      <c r="R25" s="30"/>
      <c r="S25" s="30"/>
      <c r="T25" s="30"/>
      <c r="U25" s="30"/>
      <c r="V25" s="30"/>
      <c r="W25" s="38"/>
      <c r="X25" s="40"/>
      <c r="Y25" s="38"/>
      <c r="Z25" s="30"/>
      <c r="AA25" s="30"/>
      <c r="AB25" s="30"/>
      <c r="AC25" s="38"/>
      <c r="AD25" s="30"/>
      <c r="AE25" s="30"/>
      <c r="AF25" s="38"/>
      <c r="AG25" s="30"/>
      <c r="AH25" s="30"/>
      <c r="AI25" s="30"/>
      <c r="AJ25" s="30"/>
      <c r="AK25" s="38"/>
      <c r="AL25" s="30"/>
      <c r="AM25" s="30"/>
      <c r="AN25" s="30"/>
      <c r="AO25" s="30"/>
      <c r="AP25" s="38"/>
      <c r="AQ25" s="30"/>
      <c r="AR25" s="193"/>
      <c r="AS25" s="30"/>
      <c r="AT25" s="30"/>
      <c r="AU25" s="30"/>
      <c r="AV25" s="30"/>
      <c r="AW25" s="38"/>
      <c r="AX25" s="30"/>
      <c r="AY25" s="30"/>
      <c r="AZ25" s="30"/>
      <c r="BA25" s="30"/>
      <c r="BB25" s="38"/>
      <c r="BC25" s="41"/>
      <c r="BD25" s="193"/>
      <c r="BE25" s="39"/>
      <c r="BF25" s="39"/>
      <c r="BG25" s="39"/>
      <c r="BH25" s="39"/>
      <c r="BI25" s="38"/>
      <c r="BJ25" s="30"/>
      <c r="BK25" s="30"/>
      <c r="BL25" s="30"/>
      <c r="BM25" s="30"/>
      <c r="BN25" s="30"/>
      <c r="BO25" s="193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</row>
    <row r="26" spans="1:130" s="36" customFormat="1" ht="20.25" customHeight="1" x14ac:dyDescent="0.4">
      <c r="A26" s="29" t="s">
        <v>127</v>
      </c>
      <c r="B26" s="30"/>
      <c r="C26" s="145">
        <f>VLOOKUP($A26,Sample!$B$2:$F$29,4)</f>
        <v>0.11314270608450457</v>
      </c>
      <c r="D26" s="145">
        <f>VLOOKUP($A26,Sample!$B$2:$F$29,5)</f>
        <v>1.9084848800136747E-2</v>
      </c>
      <c r="E26" s="138">
        <f>VLOOKUP($A26,Sample!$B$2:$F$29,2)</f>
        <v>2568</v>
      </c>
      <c r="F26" s="160">
        <f>E26*$K26</f>
        <v>16050</v>
      </c>
      <c r="G26" s="30"/>
      <c r="H26" s="31">
        <f t="shared" si="3"/>
        <v>0.11314270608450457</v>
      </c>
      <c r="I26" s="31">
        <f>F26/SUM(F$17:F$27)</f>
        <v>0.11494544025111858</v>
      </c>
      <c r="J26" s="30"/>
      <c r="K26" s="32">
        <v>6.25</v>
      </c>
      <c r="L26" s="30"/>
      <c r="M26" s="33">
        <v>7.9545454545454544E-2</v>
      </c>
      <c r="N26" s="33">
        <v>0.92045454545454541</v>
      </c>
      <c r="O26" s="30"/>
      <c r="P26" s="33">
        <v>0.55681818181818177</v>
      </c>
      <c r="Q26" s="33">
        <v>0.22727272727272727</v>
      </c>
      <c r="R26" s="33">
        <v>1.1363636363636364E-2</v>
      </c>
      <c r="S26" s="33">
        <v>3.4090909090909088E-2</v>
      </c>
      <c r="T26" s="33">
        <v>0</v>
      </c>
      <c r="U26" s="33">
        <v>0.17045454545454544</v>
      </c>
      <c r="V26" s="33">
        <v>0</v>
      </c>
      <c r="W26" s="30"/>
      <c r="X26" s="32">
        <v>0.17045454545454544</v>
      </c>
      <c r="Y26" s="30"/>
      <c r="Z26" s="33">
        <v>0.92045454545454541</v>
      </c>
      <c r="AA26" s="33">
        <v>6.8181818181818177E-2</v>
      </c>
      <c r="AB26" s="33">
        <v>1.1363636363636364E-2</v>
      </c>
      <c r="AC26" s="30"/>
      <c r="AD26" s="33">
        <v>0.44318181818181818</v>
      </c>
      <c r="AE26" s="33">
        <v>0.55681818181818177</v>
      </c>
      <c r="AF26" s="30"/>
      <c r="AG26" s="33">
        <v>3.4090909090909095E-2</v>
      </c>
      <c r="AH26" s="33">
        <v>4.5454545454545456E-2</v>
      </c>
      <c r="AI26" s="33">
        <v>6.8181818181818191E-2</v>
      </c>
      <c r="AJ26" s="33">
        <v>4.5454545454545456E-2</v>
      </c>
      <c r="AK26" s="30"/>
      <c r="AL26" s="33">
        <v>0.10227272727272728</v>
      </c>
      <c r="AM26" s="33">
        <v>0.20454545454545453</v>
      </c>
      <c r="AN26" s="33">
        <v>1.1363636363636364E-2</v>
      </c>
      <c r="AO26" s="33">
        <v>0.68181818181818188</v>
      </c>
      <c r="AP26" s="30"/>
      <c r="AQ26" s="34">
        <v>2.9672131147540983</v>
      </c>
      <c r="AR26" s="191"/>
      <c r="AS26" s="33">
        <v>0.69318181818181823</v>
      </c>
      <c r="AT26" s="33">
        <v>0</v>
      </c>
      <c r="AU26" s="33">
        <v>0</v>
      </c>
      <c r="AV26" s="33">
        <v>0</v>
      </c>
      <c r="AW26" s="30"/>
      <c r="AX26" s="33">
        <v>0.11363636363636363</v>
      </c>
      <c r="AY26" s="33">
        <v>0.20454545454545456</v>
      </c>
      <c r="AZ26" s="33">
        <v>0.68181818181818188</v>
      </c>
      <c r="BA26" s="33">
        <v>0</v>
      </c>
      <c r="BB26" s="30"/>
      <c r="BC26" s="34">
        <v>2.9</v>
      </c>
      <c r="BD26" s="191"/>
      <c r="BE26" s="31">
        <v>0.68181818181818188</v>
      </c>
      <c r="BF26" s="31">
        <v>0</v>
      </c>
      <c r="BG26" s="31">
        <v>0</v>
      </c>
      <c r="BH26" s="31">
        <v>0</v>
      </c>
      <c r="BI26" s="30"/>
      <c r="BJ26" s="33">
        <v>0.89772727272727271</v>
      </c>
      <c r="BK26" s="33">
        <v>0</v>
      </c>
      <c r="BL26" s="33">
        <v>0</v>
      </c>
      <c r="BM26" s="33">
        <v>3.4090909090909088E-2</v>
      </c>
      <c r="BN26" s="33">
        <v>7.9545454545454544E-2</v>
      </c>
      <c r="BO26" s="191"/>
    </row>
    <row r="27" spans="1:130" s="36" customFormat="1" ht="20.25" customHeight="1" x14ac:dyDescent="0.4">
      <c r="A27" s="29" t="s">
        <v>126</v>
      </c>
      <c r="B27" s="30"/>
      <c r="C27" s="145">
        <f>VLOOKUP($A27,Sample!$B$2:$F$29,4)</f>
        <v>0.20055513944574171</v>
      </c>
      <c r="D27" s="145">
        <f>VLOOKUP($A27,Sample!$B$2:$F$29,5)</f>
        <v>3.3829529493077284E-2</v>
      </c>
      <c r="E27" s="138">
        <f>VLOOKUP($A27,Sample!$B$2:$F$29,2)</f>
        <v>4552</v>
      </c>
      <c r="F27" s="160">
        <f>E27*$K27</f>
        <v>28557.810526315789</v>
      </c>
      <c r="G27" s="30"/>
      <c r="H27" s="31">
        <f t="shared" si="3"/>
        <v>0.20055513944574171</v>
      </c>
      <c r="I27" s="31">
        <f>F27/SUM(F$17:F$27)</f>
        <v>0.20452274788507147</v>
      </c>
      <c r="J27" s="30"/>
      <c r="K27" s="32">
        <v>6.2736842105263158</v>
      </c>
      <c r="L27" s="30"/>
      <c r="M27" s="33">
        <v>0.24210526315789474</v>
      </c>
      <c r="N27" s="33">
        <v>0.75789473684210529</v>
      </c>
      <c r="O27" s="30"/>
      <c r="P27" s="33">
        <v>0.23157894736842105</v>
      </c>
      <c r="Q27" s="33">
        <v>4.2105263157894736E-2</v>
      </c>
      <c r="R27" s="33">
        <v>0</v>
      </c>
      <c r="S27" s="33">
        <v>0.14736842105263157</v>
      </c>
      <c r="T27" s="33">
        <v>0</v>
      </c>
      <c r="U27" s="33">
        <v>0.49473684210526314</v>
      </c>
      <c r="V27" s="33">
        <v>8.4210526315789472E-2</v>
      </c>
      <c r="W27" s="30"/>
      <c r="X27" s="32">
        <v>0.57052631578947366</v>
      </c>
      <c r="Y27" s="30"/>
      <c r="Z27" s="33">
        <v>0.71578947368421053</v>
      </c>
      <c r="AA27" s="33">
        <v>0.27368421052631581</v>
      </c>
      <c r="AB27" s="33">
        <v>1.0526315789473684E-2</v>
      </c>
      <c r="AC27" s="30"/>
      <c r="AD27" s="33">
        <v>0.57894736842105265</v>
      </c>
      <c r="AE27" s="33">
        <v>0.42105263157894735</v>
      </c>
      <c r="AF27" s="30"/>
      <c r="AG27" s="33">
        <v>2.1052631578947368E-2</v>
      </c>
      <c r="AH27" s="33">
        <v>7.3684210526315783E-2</v>
      </c>
      <c r="AI27" s="33">
        <v>7.3684210526315783E-2</v>
      </c>
      <c r="AJ27" s="33">
        <v>5.2631578947368425E-2</v>
      </c>
      <c r="AK27" s="30"/>
      <c r="AL27" s="33">
        <v>0.32631578947368423</v>
      </c>
      <c r="AM27" s="33">
        <v>8.4210526315789472E-2</v>
      </c>
      <c r="AN27" s="33">
        <v>2.1052631578947368E-2</v>
      </c>
      <c r="AO27" s="33">
        <v>0.56842105263157894</v>
      </c>
      <c r="AP27" s="30"/>
      <c r="AQ27" s="34">
        <v>6.3928571428571432</v>
      </c>
      <c r="AR27" s="191"/>
      <c r="AS27" s="33">
        <v>0.56842105263157894</v>
      </c>
      <c r="AT27" s="33">
        <v>0</v>
      </c>
      <c r="AU27" s="33">
        <v>2.1052631578947364E-2</v>
      </c>
      <c r="AV27" s="33">
        <v>0</v>
      </c>
      <c r="AW27" s="30"/>
      <c r="AX27" s="33">
        <v>0.45263157894736844</v>
      </c>
      <c r="AY27" s="33">
        <v>7.3684210526315796E-2</v>
      </c>
      <c r="AZ27" s="33">
        <v>0.46315789473684216</v>
      </c>
      <c r="BA27" s="33">
        <v>1.0526315789473686E-2</v>
      </c>
      <c r="BB27" s="30"/>
      <c r="BC27" s="34">
        <v>3.9545454545454546</v>
      </c>
      <c r="BD27" s="191"/>
      <c r="BE27" s="31">
        <v>0.47368421052631582</v>
      </c>
      <c r="BF27" s="31">
        <v>0</v>
      </c>
      <c r="BG27" s="31">
        <v>0</v>
      </c>
      <c r="BH27" s="31">
        <v>0</v>
      </c>
      <c r="BI27" s="30"/>
      <c r="BJ27" s="33">
        <v>0.25263157894736843</v>
      </c>
      <c r="BK27" s="33">
        <v>1.0526315789473684E-2</v>
      </c>
      <c r="BL27" s="33">
        <v>0.29473684210526313</v>
      </c>
      <c r="BM27" s="33">
        <v>0.31578947368421051</v>
      </c>
      <c r="BN27" s="33">
        <v>0.3473684210526316</v>
      </c>
      <c r="BO27" s="191"/>
    </row>
    <row r="28" spans="1:130" s="42" customFormat="1" ht="7.5" customHeight="1" x14ac:dyDescent="0.4">
      <c r="A28" s="37"/>
      <c r="B28" s="38"/>
      <c r="C28" s="139"/>
      <c r="D28" s="139"/>
      <c r="E28" s="139"/>
      <c r="F28" s="161"/>
      <c r="G28" s="38"/>
      <c r="H28" s="43"/>
      <c r="I28" s="43"/>
      <c r="J28" s="38"/>
      <c r="L28" s="38"/>
      <c r="O28" s="38"/>
      <c r="P28" s="38"/>
      <c r="Q28" s="38"/>
      <c r="R28" s="38"/>
      <c r="S28" s="38"/>
      <c r="T28" s="38"/>
      <c r="U28" s="38"/>
      <c r="V28" s="38"/>
      <c r="W28" s="38"/>
      <c r="X28" s="40"/>
      <c r="Y28" s="38"/>
      <c r="AC28" s="38"/>
      <c r="AF28" s="38"/>
      <c r="AK28" s="38"/>
      <c r="AP28" s="38"/>
      <c r="AR28" s="193"/>
      <c r="AW28" s="38"/>
      <c r="BB28" s="38"/>
      <c r="BD28" s="193"/>
      <c r="BE28" s="47"/>
      <c r="BF28" s="47"/>
      <c r="BG28" s="47"/>
      <c r="BH28" s="47"/>
      <c r="BI28" s="38"/>
      <c r="BO28" s="193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</row>
    <row r="29" spans="1:130" s="56" customFormat="1" ht="20.25" hidden="1" customHeight="1" x14ac:dyDescent="0.4">
      <c r="A29" s="49" t="s">
        <v>457</v>
      </c>
      <c r="B29" s="38"/>
      <c r="C29" s="140"/>
      <c r="D29" s="140"/>
      <c r="E29" s="140"/>
      <c r="F29" s="164"/>
      <c r="G29" s="38"/>
      <c r="H29" s="50">
        <v>0.50366327311245807</v>
      </c>
      <c r="I29" s="50">
        <v>0.50366327311245807</v>
      </c>
      <c r="J29" s="38"/>
      <c r="K29" s="51">
        <v>5.8151204277492949</v>
      </c>
      <c r="L29" s="38"/>
      <c r="M29" s="52">
        <v>4.6480250206296612E-2</v>
      </c>
      <c r="N29" s="52">
        <v>0.95351974979370335</v>
      </c>
      <c r="O29" s="38"/>
      <c r="P29" s="52">
        <v>0.72754986023129875</v>
      </c>
      <c r="Q29" s="52">
        <v>0.16261201465319078</v>
      </c>
      <c r="R29" s="52">
        <v>8.3726826214694905E-2</v>
      </c>
      <c r="S29" s="52">
        <v>2.1606654681584781E-2</v>
      </c>
      <c r="T29" s="52">
        <v>0</v>
      </c>
      <c r="U29" s="52">
        <v>4.5046442192306366E-3</v>
      </c>
      <c r="V29" s="52">
        <v>0</v>
      </c>
      <c r="W29" s="38"/>
      <c r="X29" s="51">
        <v>0.16600825407988165</v>
      </c>
      <c r="Y29" s="38"/>
      <c r="Z29" s="52">
        <v>0.90955077677901452</v>
      </c>
      <c r="AA29" s="52">
        <v>8.1439934782524273E-2</v>
      </c>
      <c r="AB29" s="52">
        <v>9.0092884384612732E-3</v>
      </c>
      <c r="AC29" s="38"/>
      <c r="AD29" s="52">
        <v>0.20703895582481074</v>
      </c>
      <c r="AE29" s="52">
        <v>0.7929610441751892</v>
      </c>
      <c r="AF29" s="38"/>
      <c r="AG29" s="52">
        <v>5.3327262418095371E-2</v>
      </c>
      <c r="AH29" s="52">
        <v>3.555947541336933E-3</v>
      </c>
      <c r="AI29" s="52">
        <v>4.5046442192306366E-3</v>
      </c>
      <c r="AJ29" s="52">
        <v>3.555947541336933E-3</v>
      </c>
      <c r="AK29" s="38"/>
      <c r="AL29" s="52">
        <v>0.13679091709898825</v>
      </c>
      <c r="AM29" s="52">
        <v>4.3902892185265559E-2</v>
      </c>
      <c r="AN29" s="52">
        <v>0.41694183036603838</v>
      </c>
      <c r="AO29" s="52">
        <v>0.40236436034970791</v>
      </c>
      <c r="AP29" s="38"/>
      <c r="AQ29" s="53">
        <v>30.399290911465084</v>
      </c>
      <c r="AR29" s="193"/>
      <c r="AS29" s="52">
        <v>0.2433135500105979</v>
      </c>
      <c r="AT29" s="52">
        <v>0.21064086134022253</v>
      </c>
      <c r="AU29" s="52">
        <v>0.33797246712745432</v>
      </c>
      <c r="AV29" s="52">
        <v>2.7379312237471545E-2</v>
      </c>
      <c r="AW29" s="38"/>
      <c r="AX29" s="52">
        <v>0.66601471801777046</v>
      </c>
      <c r="AY29" s="52">
        <v>8.0135524922627543E-2</v>
      </c>
      <c r="AZ29" s="52">
        <v>0.17949427047448199</v>
      </c>
      <c r="BA29" s="52">
        <v>7.4355486585120034E-2</v>
      </c>
      <c r="BB29" s="38"/>
      <c r="BC29" s="53">
        <v>23.951648499222234</v>
      </c>
      <c r="BD29" s="193"/>
      <c r="BE29" s="50">
        <v>8.425699943085331E-2</v>
      </c>
      <c r="BF29" s="50">
        <v>6.9128631574864818E-2</v>
      </c>
      <c r="BG29" s="50">
        <v>7.7538999634131855E-2</v>
      </c>
      <c r="BH29" s="50">
        <v>2.2925126419752036E-2</v>
      </c>
      <c r="BI29" s="38"/>
      <c r="BJ29" s="52">
        <v>0.97031710554432538</v>
      </c>
      <c r="BK29" s="52">
        <v>0.15770211093201839</v>
      </c>
      <c r="BL29" s="52">
        <v>0</v>
      </c>
      <c r="BM29" s="52">
        <v>0</v>
      </c>
      <c r="BN29" s="52">
        <v>1.2309762729546023E-2</v>
      </c>
      <c r="BO29" s="193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</row>
    <row r="30" spans="1:130" s="56" customFormat="1" ht="20.25" hidden="1" customHeight="1" x14ac:dyDescent="0.4">
      <c r="A30" s="49" t="s">
        <v>469</v>
      </c>
      <c r="B30" s="38"/>
      <c r="C30" s="140"/>
      <c r="D30" s="140"/>
      <c r="E30" s="140"/>
      <c r="F30" s="164"/>
      <c r="G30" s="38"/>
      <c r="H30" s="50">
        <v>0.14463308421114576</v>
      </c>
      <c r="I30" s="50">
        <v>0.14463308421114576</v>
      </c>
      <c r="J30" s="38"/>
      <c r="K30" s="51">
        <v>6.1047298048075858</v>
      </c>
      <c r="L30" s="38"/>
      <c r="M30" s="52">
        <v>6.1372403063983241E-2</v>
      </c>
      <c r="N30" s="52">
        <v>0.93862759693601672</v>
      </c>
      <c r="O30" s="38"/>
      <c r="P30" s="52">
        <v>0.66091057016096189</v>
      </c>
      <c r="Q30" s="52">
        <v>0.2627579017730472</v>
      </c>
      <c r="R30" s="52">
        <v>7.6331528065990861E-2</v>
      </c>
      <c r="S30" s="52">
        <v>0</v>
      </c>
      <c r="T30" s="52">
        <v>0</v>
      </c>
      <c r="U30" s="52">
        <v>0</v>
      </c>
      <c r="V30" s="52">
        <v>0</v>
      </c>
      <c r="W30" s="38"/>
      <c r="X30" s="51">
        <v>0.15726545536866274</v>
      </c>
      <c r="Y30" s="38"/>
      <c r="Z30" s="52">
        <v>0.93248929464338293</v>
      </c>
      <c r="AA30" s="52">
        <v>6.2524330355947844E-2</v>
      </c>
      <c r="AB30" s="52">
        <v>4.9863750006692038E-3</v>
      </c>
      <c r="AC30" s="38"/>
      <c r="AD30" s="52">
        <v>0.10241533036130149</v>
      </c>
      <c r="AE30" s="52">
        <v>0.89758466963869854</v>
      </c>
      <c r="AF30" s="38"/>
      <c r="AG30" s="52">
        <v>2.1097427294641417E-2</v>
      </c>
      <c r="AH30" s="52">
        <v>0</v>
      </c>
      <c r="AI30" s="52">
        <v>0</v>
      </c>
      <c r="AJ30" s="52">
        <v>0</v>
      </c>
      <c r="AK30" s="38"/>
      <c r="AL30" s="52">
        <v>5.0631701534668436E-2</v>
      </c>
      <c r="AM30" s="52">
        <v>0.19370598342929995</v>
      </c>
      <c r="AN30" s="52">
        <v>0.21020632141843776</v>
      </c>
      <c r="AO30" s="52">
        <v>0.54545599361759378</v>
      </c>
      <c r="AP30" s="38"/>
      <c r="AQ30" s="53">
        <v>11.330836429780945</v>
      </c>
      <c r="AR30" s="193"/>
      <c r="AS30" s="52">
        <v>0.52205471173902318</v>
      </c>
      <c r="AT30" s="52">
        <v>0.17683759946970612</v>
      </c>
      <c r="AU30" s="52">
        <v>5.677000382730224E-2</v>
      </c>
      <c r="AV30" s="52">
        <v>0</v>
      </c>
      <c r="AW30" s="38"/>
      <c r="AX30" s="52">
        <v>0.19217539030452457</v>
      </c>
      <c r="AY30" s="52">
        <v>0.19370598342929995</v>
      </c>
      <c r="AZ30" s="52">
        <v>0.54583996938158208</v>
      </c>
      <c r="BA30" s="52">
        <v>6.8278656884593447E-2</v>
      </c>
      <c r="BB30" s="38"/>
      <c r="BC30" s="53">
        <v>11.703795609065075</v>
      </c>
      <c r="BD30" s="193"/>
      <c r="BE30" s="50">
        <v>0.38288585152540044</v>
      </c>
      <c r="BF30" s="50">
        <v>0.18481137769890055</v>
      </c>
      <c r="BG30" s="50">
        <v>4.6421397041874542E-2</v>
      </c>
      <c r="BH30" s="50">
        <v>0</v>
      </c>
      <c r="BI30" s="38"/>
      <c r="BJ30" s="52">
        <v>0.94438192346466232</v>
      </c>
      <c r="BK30" s="52">
        <v>0.35557383803464365</v>
      </c>
      <c r="BL30" s="52">
        <v>5.3703507646574037E-3</v>
      </c>
      <c r="BM30" s="52">
        <v>0</v>
      </c>
      <c r="BN30" s="52">
        <v>1.0356725765326608E-2</v>
      </c>
      <c r="BO30" s="193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</row>
    <row r="31" spans="1:130" s="56" customFormat="1" ht="20.25" hidden="1" customHeight="1" x14ac:dyDescent="0.4">
      <c r="A31" s="49" t="s">
        <v>459</v>
      </c>
      <c r="B31" s="38"/>
      <c r="C31" s="140"/>
      <c r="D31" s="140"/>
      <c r="E31" s="140"/>
      <c r="F31" s="164"/>
      <c r="G31" s="38"/>
      <c r="H31" s="50">
        <v>0.18075089742835285</v>
      </c>
      <c r="I31" s="50">
        <v>0.18075089742835285</v>
      </c>
      <c r="J31" s="38"/>
      <c r="K31" s="51">
        <v>4.8265291601136102</v>
      </c>
      <c r="L31" s="38"/>
      <c r="M31" s="52">
        <v>7.813039236186331E-2</v>
      </c>
      <c r="N31" s="52">
        <v>0.92186960763813663</v>
      </c>
      <c r="O31" s="38"/>
      <c r="P31" s="52">
        <v>0.80574299503238667</v>
      </c>
      <c r="Q31" s="52">
        <v>6.2593675869324628E-2</v>
      </c>
      <c r="R31" s="52">
        <v>1.7212307990346731E-2</v>
      </c>
      <c r="S31" s="52">
        <v>0.10359711716607425</v>
      </c>
      <c r="T31" s="52">
        <v>5.4269519709338769E-3</v>
      </c>
      <c r="U31" s="52">
        <v>5.4269519709338769E-3</v>
      </c>
      <c r="V31" s="52">
        <v>0</v>
      </c>
      <c r="W31" s="38"/>
      <c r="X31" s="51">
        <v>0.14388794964196433</v>
      </c>
      <c r="Y31" s="38"/>
      <c r="Z31" s="52">
        <v>0.85611205035803573</v>
      </c>
      <c r="AA31" s="52">
        <v>0.14388794964196433</v>
      </c>
      <c r="AB31" s="52">
        <v>0</v>
      </c>
      <c r="AC31" s="38"/>
      <c r="AD31" s="52">
        <v>0.38211908732626054</v>
      </c>
      <c r="AE31" s="52">
        <v>0.61788091267373946</v>
      </c>
      <c r="AF31" s="38"/>
      <c r="AG31" s="52">
        <v>4.4708136130887942E-2</v>
      </c>
      <c r="AH31" s="52">
        <v>3.0688655081111066E-3</v>
      </c>
      <c r="AI31" s="52">
        <v>6.985640406983952E-2</v>
      </c>
      <c r="AJ31" s="52">
        <v>1.5941671414618264E-2</v>
      </c>
      <c r="AK31" s="38"/>
      <c r="AL31" s="52">
        <v>2.73294655282387E-2</v>
      </c>
      <c r="AM31" s="52">
        <v>0.36703336408283682</v>
      </c>
      <c r="AN31" s="52">
        <v>0.16210345884595564</v>
      </c>
      <c r="AO31" s="52">
        <v>0.44353371154296878</v>
      </c>
      <c r="AP31" s="38"/>
      <c r="AQ31" s="53">
        <v>12.960509073713007</v>
      </c>
      <c r="AR31" s="193"/>
      <c r="AS31" s="52">
        <v>0.44622045624274176</v>
      </c>
      <c r="AT31" s="52">
        <v>6.9080576130012478E-2</v>
      </c>
      <c r="AU31" s="52">
        <v>8.5022247544630739E-2</v>
      </c>
      <c r="AV31" s="52">
        <v>5.3138904715394212E-3</v>
      </c>
      <c r="AW31" s="38"/>
      <c r="AX31" s="52">
        <v>8.4786981263486036E-2</v>
      </c>
      <c r="AY31" s="52">
        <v>0.36917077751340288</v>
      </c>
      <c r="AZ31" s="52">
        <v>0.40694963688554103</v>
      </c>
      <c r="BA31" s="52">
        <v>0.13909260433757006</v>
      </c>
      <c r="BB31" s="38"/>
      <c r="BC31" s="53">
        <v>13.832533139050609</v>
      </c>
      <c r="BD31" s="193"/>
      <c r="BE31" s="50">
        <v>0.44502801657091745</v>
      </c>
      <c r="BF31" s="50">
        <v>3.0743459676754584E-2</v>
      </c>
      <c r="BG31" s="50">
        <v>6.5878842164474108E-2</v>
      </c>
      <c r="BH31" s="50">
        <v>4.3919228109649405E-3</v>
      </c>
      <c r="BI31" s="38"/>
      <c r="BJ31" s="52">
        <v>0.91020110252678865</v>
      </c>
      <c r="BK31" s="52">
        <v>0.50543927463762683</v>
      </c>
      <c r="BL31" s="52">
        <v>8.1082467041747215E-3</v>
      </c>
      <c r="BM31" s="52">
        <v>3.9364902115150121E-3</v>
      </c>
      <c r="BN31" s="52">
        <v>6.4952674447502391E-3</v>
      </c>
      <c r="BO31" s="193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</row>
    <row r="32" spans="1:130" s="56" customFormat="1" ht="20.25" hidden="1" customHeight="1" x14ac:dyDescent="0.4">
      <c r="A32" s="49" t="s">
        <v>470</v>
      </c>
      <c r="B32" s="38"/>
      <c r="C32" s="140"/>
      <c r="D32" s="140"/>
      <c r="E32" s="140"/>
      <c r="F32" s="164"/>
      <c r="G32" s="38"/>
      <c r="H32" s="50">
        <v>0.11795298063908669</v>
      </c>
      <c r="I32" s="50">
        <v>0.11795298063908669</v>
      </c>
      <c r="J32" s="38"/>
      <c r="K32" s="51">
        <v>6.1047020923049002</v>
      </c>
      <c r="L32" s="38"/>
      <c r="M32" s="52">
        <v>0.12105920551461238</v>
      </c>
      <c r="N32" s="52">
        <v>0.87894079448538764</v>
      </c>
      <c r="O32" s="38"/>
      <c r="P32" s="52">
        <v>0.66680547118152989</v>
      </c>
      <c r="Q32" s="52">
        <v>0.17747987100303372</v>
      </c>
      <c r="R32" s="52">
        <v>3.6126070395465622E-2</v>
      </c>
      <c r="S32" s="52">
        <v>8.0024529968219058E-2</v>
      </c>
      <c r="T32" s="52">
        <v>0</v>
      </c>
      <c r="U32" s="52">
        <v>3.9564057451751733E-2</v>
      </c>
      <c r="V32" s="52">
        <v>0</v>
      </c>
      <c r="W32" s="38"/>
      <c r="X32" s="51">
        <v>0.64631869715824619</v>
      </c>
      <c r="Y32" s="38"/>
      <c r="Z32" s="52">
        <v>0.60713342978839169</v>
      </c>
      <c r="AA32" s="52">
        <v>0.38500614900344104</v>
      </c>
      <c r="AB32" s="52">
        <v>7.8604212081673525E-3</v>
      </c>
      <c r="AC32" s="38"/>
      <c r="AD32" s="52">
        <v>0.16166476323111045</v>
      </c>
      <c r="AE32" s="52">
        <v>0.83833523676888944</v>
      </c>
      <c r="AF32" s="38"/>
      <c r="AG32" s="52">
        <v>3.8096811374478186E-2</v>
      </c>
      <c r="AH32" s="52">
        <v>5.5886931412786084E-2</v>
      </c>
      <c r="AI32" s="52">
        <v>1.8600417921268011E-2</v>
      </c>
      <c r="AJ32" s="52">
        <v>3.2316731085841005E-3</v>
      </c>
      <c r="AK32" s="38"/>
      <c r="AL32" s="52">
        <v>0.11594640538003877</v>
      </c>
      <c r="AM32" s="52">
        <v>0.78260413801179129</v>
      </c>
      <c r="AN32" s="52">
        <v>3.2065018205249832E-2</v>
      </c>
      <c r="AO32" s="52">
        <v>6.9384438402920204E-2</v>
      </c>
      <c r="AP32" s="38"/>
      <c r="AQ32" s="53">
        <v>2.3266690338966449</v>
      </c>
      <c r="AR32" s="193"/>
      <c r="AS32" s="52">
        <v>0.10144945660817004</v>
      </c>
      <c r="AT32" s="52">
        <v>0</v>
      </c>
      <c r="AU32" s="52">
        <v>0</v>
      </c>
      <c r="AV32" s="52">
        <v>0</v>
      </c>
      <c r="AW32" s="38"/>
      <c r="AX32" s="52">
        <v>7.3316615408507285E-2</v>
      </c>
      <c r="AY32" s="52">
        <v>0.8247019274343208</v>
      </c>
      <c r="AZ32" s="52">
        <v>7.1258449213872324E-2</v>
      </c>
      <c r="BA32" s="52">
        <v>3.0723007943299602E-2</v>
      </c>
      <c r="BB32" s="38"/>
      <c r="BC32" s="53">
        <v>2.2693617826255315</v>
      </c>
      <c r="BD32" s="193"/>
      <c r="BE32" s="50">
        <v>0.10198145715717194</v>
      </c>
      <c r="BF32" s="50">
        <v>0</v>
      </c>
      <c r="BG32" s="50">
        <v>0</v>
      </c>
      <c r="BH32" s="50">
        <v>0</v>
      </c>
      <c r="BI32" s="38"/>
      <c r="BJ32" s="52">
        <v>0.82115804286852845</v>
      </c>
      <c r="BK32" s="52">
        <v>0.22628314858929247</v>
      </c>
      <c r="BL32" s="52">
        <v>8.3998994896248722E-2</v>
      </c>
      <c r="BM32" s="52">
        <v>0.13714852015910406</v>
      </c>
      <c r="BN32" s="52">
        <v>5.8043215341196844E-2</v>
      </c>
      <c r="BO32" s="193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</row>
    <row r="33" spans="1:130" s="56" customFormat="1" ht="20.25" hidden="1" customHeight="1" x14ac:dyDescent="0.4">
      <c r="A33" s="49" t="s">
        <v>471</v>
      </c>
      <c r="B33" s="38"/>
      <c r="C33" s="140"/>
      <c r="D33" s="140"/>
      <c r="E33" s="140"/>
      <c r="F33" s="164"/>
      <c r="G33" s="38"/>
      <c r="H33" s="50">
        <v>5.2999764608956626E-2</v>
      </c>
      <c r="I33" s="50">
        <v>5.2999764608956626E-2</v>
      </c>
      <c r="J33" s="38"/>
      <c r="K33" s="51">
        <v>6.2652427042623913</v>
      </c>
      <c r="L33" s="38"/>
      <c r="M33" s="52">
        <v>0.18416583380095561</v>
      </c>
      <c r="N33" s="52">
        <v>0.81583416619904436</v>
      </c>
      <c r="O33" s="38"/>
      <c r="P33" s="52">
        <v>0.34750043995231916</v>
      </c>
      <c r="Q33" s="52">
        <v>0.10810249394858037</v>
      </c>
      <c r="R33" s="52">
        <v>4.0502176518831621E-3</v>
      </c>
      <c r="S33" s="52">
        <v>0.10699414614385942</v>
      </c>
      <c r="T33" s="52">
        <v>0</v>
      </c>
      <c r="U33" s="52">
        <v>0.37915642048152365</v>
      </c>
      <c r="V33" s="52">
        <v>5.4196281821834252E-2</v>
      </c>
      <c r="W33" s="38"/>
      <c r="X33" s="51">
        <v>0.42793307412117448</v>
      </c>
      <c r="Y33" s="38"/>
      <c r="Z33" s="52">
        <v>0.78873602528812725</v>
      </c>
      <c r="AA33" s="52">
        <v>0.20043922183226029</v>
      </c>
      <c r="AB33" s="52">
        <v>1.0824752879612444E-2</v>
      </c>
      <c r="AC33" s="38"/>
      <c r="AD33" s="52">
        <v>0.53055792594855378</v>
      </c>
      <c r="AE33" s="52">
        <v>0.46944207405144617</v>
      </c>
      <c r="AF33" s="38"/>
      <c r="AG33" s="52">
        <v>2.5699723411108051E-2</v>
      </c>
      <c r="AH33" s="52">
        <v>6.3622617201637616E-2</v>
      </c>
      <c r="AI33" s="52">
        <v>7.172305250540395E-2</v>
      </c>
      <c r="AJ33" s="52">
        <v>5.007354674617906E-2</v>
      </c>
      <c r="AK33" s="38"/>
      <c r="AL33" s="52">
        <v>0.2464625509265562</v>
      </c>
      <c r="AM33" s="52">
        <v>0.12710019955573115</v>
      </c>
      <c r="AN33" s="52">
        <v>1.7599288107341723E-2</v>
      </c>
      <c r="AO33" s="52">
        <v>0.60883796141037094</v>
      </c>
      <c r="AP33" s="38"/>
      <c r="AQ33" s="53">
        <v>5.1718919986283272</v>
      </c>
      <c r="AR33" s="193"/>
      <c r="AS33" s="52">
        <v>0.61288817906225412</v>
      </c>
      <c r="AT33" s="52">
        <v>0</v>
      </c>
      <c r="AU33" s="52">
        <v>1.354907045545856E-2</v>
      </c>
      <c r="AV33" s="52">
        <v>0</v>
      </c>
      <c r="AW33" s="38"/>
      <c r="AX33" s="52">
        <v>0.33180719131119074</v>
      </c>
      <c r="AY33" s="52">
        <v>0.1203256643280019</v>
      </c>
      <c r="AZ33" s="52">
        <v>0.54109260913307811</v>
      </c>
      <c r="BA33" s="52">
        <v>6.7745352277292824E-3</v>
      </c>
      <c r="BB33" s="38"/>
      <c r="BC33" s="53">
        <v>3.5786852564506972</v>
      </c>
      <c r="BD33" s="193"/>
      <c r="BE33" s="50">
        <v>0.54786714436080741</v>
      </c>
      <c r="BF33" s="50">
        <v>0</v>
      </c>
      <c r="BG33" s="50">
        <v>0</v>
      </c>
      <c r="BH33" s="50">
        <v>0</v>
      </c>
      <c r="BI33" s="38"/>
      <c r="BJ33" s="52">
        <v>0.48255603996427254</v>
      </c>
      <c r="BK33" s="52">
        <v>6.7745352277292815E-3</v>
      </c>
      <c r="BL33" s="52">
        <v>0.18968698637641987</v>
      </c>
      <c r="BM33" s="52">
        <v>0.21538670978752791</v>
      </c>
      <c r="BN33" s="52">
        <v>0.25191118607824842</v>
      </c>
      <c r="BO33" s="193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</row>
    <row r="34" spans="1:130" s="57" customFormat="1" ht="7.5" hidden="1" customHeight="1" x14ac:dyDescent="0.4">
      <c r="A34" s="17"/>
      <c r="C34" s="137"/>
      <c r="D34" s="137"/>
      <c r="E34" s="137"/>
      <c r="F34" s="165"/>
      <c r="H34" s="58"/>
      <c r="I34" s="58"/>
      <c r="AR34" s="196"/>
      <c r="BD34" s="196"/>
      <c r="BO34" s="196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</row>
    <row r="35" spans="1:130" s="64" customFormat="1" ht="20.25" customHeight="1" x14ac:dyDescent="0.4">
      <c r="A35" s="59" t="s">
        <v>480</v>
      </c>
      <c r="B35" s="38"/>
      <c r="C35" s="141"/>
      <c r="D35" s="141"/>
      <c r="E35" s="141">
        <f>SUM(E4:E10)</f>
        <v>84813</v>
      </c>
      <c r="F35" s="163">
        <f>SUM(F4:F10)</f>
        <v>500744.22527130082</v>
      </c>
      <c r="G35" s="38"/>
      <c r="H35" s="60">
        <f>E35/E$39</f>
        <v>0.63031280423909575</v>
      </c>
      <c r="I35" s="60">
        <f>F35/F$39</f>
        <v>0.65089360849584466</v>
      </c>
      <c r="J35" s="38"/>
      <c r="K35" s="61">
        <f>SUM(K4*$C4,K5*$C5,K6*$C6,K7*$C7,K9*$C9,K10*$C10)</f>
        <v>5.904097547207396</v>
      </c>
      <c r="L35" s="38"/>
      <c r="M35" s="62">
        <f>SUM(M4*$H4,M5*$H5,M6*$H6,M7*$H7,M9*$H9,M10*$H10)</f>
        <v>4.8617381319449926E-2</v>
      </c>
      <c r="N35" s="62">
        <f>SUM(N4*$H4,N5*$H5,N6*$H6,N7*$H7,N9*$H9,N10*$H10)</f>
        <v>0.95138261868054996</v>
      </c>
      <c r="O35" s="38"/>
      <c r="P35" s="62">
        <f t="shared" ref="P35:V35" si="4">SUM(P4*$H4,P5*$H5,P6*$H6,P7*$H7,P9*$H9,P10*$H10)</f>
        <v>0.72297720987659231</v>
      </c>
      <c r="Q35" s="62">
        <f t="shared" si="4"/>
        <v>0.18339427273882858</v>
      </c>
      <c r="R35" s="62">
        <f t="shared" si="4"/>
        <v>7.5439026074750642E-2</v>
      </c>
      <c r="S35" s="62">
        <f t="shared" si="4"/>
        <v>1.4985231507699797E-2</v>
      </c>
      <c r="T35" s="62">
        <f t="shared" si="4"/>
        <v>0</v>
      </c>
      <c r="U35" s="62">
        <f t="shared" si="4"/>
        <v>3.2042598021286609E-3</v>
      </c>
      <c r="V35" s="62">
        <f t="shared" si="4"/>
        <v>0</v>
      </c>
      <c r="W35" s="38"/>
      <c r="X35" s="61">
        <f>SUM(X4*$H4,X5*$H5,X6*$H6,X7*$H7,X9*$H9,X10*$H10)</f>
        <v>0.1572439953198761</v>
      </c>
      <c r="Y35" s="38"/>
      <c r="Z35" s="62">
        <f t="shared" ref="Z35:AB35" si="5">SUM(Z4*$H4,Z5*$H5,Z6*$H6,Z7*$H7,Z9*$H9,Z10*$H10)</f>
        <v>0.92046644334203798</v>
      </c>
      <c r="AA35" s="62">
        <f t="shared" si="5"/>
        <v>7.1986184829585659E-2</v>
      </c>
      <c r="AB35" s="62">
        <f t="shared" si="5"/>
        <v>7.5473718283763898E-3</v>
      </c>
      <c r="AC35" s="38"/>
      <c r="AD35" s="62">
        <f t="shared" ref="AD35:AE35" si="6">SUM(AD4*$H4,AD5*$H5,AD6*$H6,AD7*$H7,AD9*$H9,AD10*$H10)</f>
        <v>0.18168613297092442</v>
      </c>
      <c r="AE35" s="62">
        <f t="shared" si="6"/>
        <v>0.81831386702907549</v>
      </c>
      <c r="AF35" s="38"/>
      <c r="AG35" s="62">
        <f t="shared" ref="AG35:AJ35" si="7">SUM(AG4*$H4,AG5*$H5,AG6*$H6,AG7*$H7,AG9*$H9,AG10*$H10)</f>
        <v>4.3113160965182293E-2</v>
      </c>
      <c r="AH35" s="62">
        <f t="shared" si="7"/>
        <v>4.549586474595909E-3</v>
      </c>
      <c r="AI35" s="62">
        <f t="shared" si="7"/>
        <v>3.2042598021286609E-3</v>
      </c>
      <c r="AJ35" s="62">
        <f t="shared" si="7"/>
        <v>4.549586474595909E-3</v>
      </c>
      <c r="AK35" s="38"/>
      <c r="AL35" s="62">
        <f t="shared" ref="AL35:AO35" si="8">SUM(AL4*$H4,AL5*$H5,AL6*$H6,AL7*$H7,AL9*$H9,AL10*$H10)</f>
        <v>0.11069080886759389</v>
      </c>
      <c r="AM35" s="62">
        <f t="shared" si="8"/>
        <v>8.422582775216883E-2</v>
      </c>
      <c r="AN35" s="62">
        <f t="shared" si="8"/>
        <v>0.38941560023846106</v>
      </c>
      <c r="AO35" s="62">
        <f t="shared" si="8"/>
        <v>0.41566776314177617</v>
      </c>
      <c r="AP35" s="38"/>
      <c r="AQ35" s="63">
        <f t="shared" ref="AQ35" si="9">SUM(AQ4*$H4,AQ5*$H5,AQ6*$H6,AQ7*$H7,AQ9*$H9,AQ10*$H10)</f>
        <v>27.12837351125593</v>
      </c>
      <c r="AR35" s="193"/>
      <c r="AS35" s="62">
        <f t="shared" ref="AS35:AV35" si="10">SUM(AS4*$H4,AS5*$H5,AS6*$H6,AS7*$H7,AS9*$H9,AS10*$H10)</f>
        <v>0.28487024313786946</v>
      </c>
      <c r="AT35" s="62">
        <f t="shared" si="10"/>
        <v>0.2054764749965125</v>
      </c>
      <c r="AU35" s="62">
        <f t="shared" si="10"/>
        <v>0.29290301970293708</v>
      </c>
      <c r="AV35" s="62">
        <f t="shared" si="10"/>
        <v>2.1833625542918199E-2</v>
      </c>
      <c r="AW35" s="38"/>
      <c r="AX35" s="62">
        <f t="shared" ref="AX35:BA35" si="11">SUM(AX4*$H4,AX5*$H5,AX6*$H6,AX7*$H7,AX9*$H9,AX10*$H10)</f>
        <v>0.57612126990509316</v>
      </c>
      <c r="AY35" s="62">
        <f t="shared" si="11"/>
        <v>0.10789940543990523</v>
      </c>
      <c r="AZ35" s="62">
        <f t="shared" si="11"/>
        <v>0.23855563061468849</v>
      </c>
      <c r="BA35" s="62">
        <f t="shared" si="11"/>
        <v>7.7423694040313226E-2</v>
      </c>
      <c r="BB35" s="38"/>
      <c r="BC35" s="63">
        <f t="shared" ref="BC35" si="12">SUM(BC4*$H4,BC5*$H5,BC6*$H6,BC7*$H7,BC9*$H9,BC10*$H10)</f>
        <v>23.221301621451978</v>
      </c>
      <c r="BD35" s="193"/>
      <c r="BE35" s="62">
        <f t="shared" ref="BE35:BH35" si="13">SUM(BE4*$H4,BE5*$H5,BE6*$H6,BE7*$H7,BE9*$H9,BE10*$H10)</f>
        <v>0.14705362015481202</v>
      </c>
      <c r="BF35" s="62">
        <f t="shared" si="13"/>
        <v>8.5504138372207855E-2</v>
      </c>
      <c r="BG35" s="62">
        <f t="shared" si="13"/>
        <v>6.6873704806277259E-2</v>
      </c>
      <c r="BH35" s="62">
        <f t="shared" si="13"/>
        <v>1.6547861321704535E-2</v>
      </c>
      <c r="BI35" s="38"/>
      <c r="BJ35" s="62">
        <f t="shared" ref="BJ35:BN35" si="14">SUM(BJ4*$H4,BJ5*$H5,BJ6*$H6,BJ7*$H7,BJ9*$H9,BJ10*$H10)</f>
        <v>0.95910345201822667</v>
      </c>
      <c r="BK35" s="62">
        <f t="shared" si="14"/>
        <v>0.2090769817332267</v>
      </c>
      <c r="BL35" s="62">
        <f t="shared" si="14"/>
        <v>7.9069511147814497E-4</v>
      </c>
      <c r="BM35" s="62">
        <f t="shared" si="14"/>
        <v>0</v>
      </c>
      <c r="BN35" s="62">
        <f t="shared" si="14"/>
        <v>1.0652511203098401E-2</v>
      </c>
      <c r="BO35" s="193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</row>
    <row r="36" spans="1:130" s="64" customFormat="1" ht="20.25" customHeight="1" x14ac:dyDescent="0.4">
      <c r="A36" s="59" t="s">
        <v>459</v>
      </c>
      <c r="B36" s="38"/>
      <c r="C36" s="141"/>
      <c r="D36" s="141"/>
      <c r="E36" s="141">
        <f>SUM(E12:E15)</f>
        <v>27047</v>
      </c>
      <c r="F36" s="163">
        <f>SUM(F12:F15)</f>
        <v>128942.39791695947</v>
      </c>
      <c r="G36" s="38"/>
      <c r="H36" s="60">
        <f t="shared" ref="H36:I37" si="15">E36/E$39</f>
        <v>0.20100775136187637</v>
      </c>
      <c r="I36" s="60">
        <f t="shared" si="15"/>
        <v>0.16760609195803539</v>
      </c>
      <c r="J36" s="38"/>
      <c r="K36" s="61">
        <f>SUM(K12*$C12,K13*$C13,K14*$C14,K15*$C15)</f>
        <v>4.7673456544888335</v>
      </c>
      <c r="L36" s="38"/>
      <c r="M36" s="62">
        <f t="shared" ref="M36:N36" si="16">SUM(M12*$H12,M13*$H13,M14*$H14,M15*$H15)</f>
        <v>8.2943928501617262E-2</v>
      </c>
      <c r="N36" s="62">
        <f t="shared" si="16"/>
        <v>0.91705607149838286</v>
      </c>
      <c r="O36" s="38"/>
      <c r="P36" s="62">
        <f t="shared" ref="P36:V36" si="17">SUM(P12*$H12,P13*$H13,P14*$H14,P15*$H15)</f>
        <v>0.79077604963245995</v>
      </c>
      <c r="Q36" s="62">
        <f t="shared" si="17"/>
        <v>6.3510898502059904E-2</v>
      </c>
      <c r="R36" s="62">
        <f t="shared" si="17"/>
        <v>1.9488604853836345E-2</v>
      </c>
      <c r="S36" s="62">
        <f t="shared" si="17"/>
        <v>0.11358293802295649</v>
      </c>
      <c r="T36" s="62">
        <f t="shared" si="17"/>
        <v>6.3207544943435735E-3</v>
      </c>
      <c r="U36" s="62">
        <f t="shared" si="17"/>
        <v>6.3207544943435735E-3</v>
      </c>
      <c r="V36" s="62">
        <f t="shared" si="17"/>
        <v>0</v>
      </c>
      <c r="W36" s="38"/>
      <c r="X36" s="61">
        <f t="shared" ref="X36" si="18">SUM(X12*$H12,X13*$H13,X14*$H14,X15*$H15)</f>
        <v>0.15565149467187464</v>
      </c>
      <c r="Y36" s="38"/>
      <c r="Z36" s="62">
        <f t="shared" ref="Z36:AB36" si="19">SUM(Z12*$H12,Z13*$H13,Z14*$H14,Z15*$H15)</f>
        <v>0.84434850532812533</v>
      </c>
      <c r="AA36" s="62">
        <f t="shared" si="19"/>
        <v>0.15565149467187464</v>
      </c>
      <c r="AB36" s="62">
        <f t="shared" si="19"/>
        <v>0</v>
      </c>
      <c r="AC36" s="38"/>
      <c r="AD36" s="62">
        <f t="shared" ref="AD36:AE36" si="20">SUM(AD12*$H12,AD13*$H13,AD14*$H14,AD15*$H15)</f>
        <v>0.41043026884163519</v>
      </c>
      <c r="AE36" s="62">
        <f t="shared" si="20"/>
        <v>0.58956973115836486</v>
      </c>
      <c r="AF36" s="38"/>
      <c r="AG36" s="62">
        <f t="shared" ref="AG36:AJ36" si="21">SUM(AG12*$H12,AG13*$H13,AG14*$H14,AG15*$H15)</f>
        <v>4.6464593047721992E-2</v>
      </c>
      <c r="AH36" s="62">
        <f t="shared" si="21"/>
        <v>2.7880416780162722E-3</v>
      </c>
      <c r="AI36" s="62">
        <f t="shared" si="21"/>
        <v>7.3395934408905059E-2</v>
      </c>
      <c r="AJ36" s="62">
        <f t="shared" si="21"/>
        <v>1.8567216327134248E-2</v>
      </c>
      <c r="AK36" s="38"/>
      <c r="AL36" s="62">
        <f t="shared" ref="AL36:AO36" si="22">SUM(AL12*$H12,AL13*$H13,AL14*$H14,AL15*$H15)</f>
        <v>2.951934200725178E-2</v>
      </c>
      <c r="AM36" s="62">
        <f t="shared" si="22"/>
        <v>0.34052089452517642</v>
      </c>
      <c r="AN36" s="62">
        <f t="shared" si="22"/>
        <v>0.18611185725994153</v>
      </c>
      <c r="AO36" s="62">
        <f t="shared" si="22"/>
        <v>0.44384790620763037</v>
      </c>
      <c r="AP36" s="38"/>
      <c r="AQ36" s="63">
        <f t="shared" ref="AQ36" si="23">SUM(AQ12*$H12,AQ13*$H13,AQ14*$H14,AQ15*$H15)</f>
        <v>14.664535232681031</v>
      </c>
      <c r="AR36" s="193"/>
      <c r="AS36" s="62">
        <f t="shared" ref="AS36:AV36" si="24">SUM(AS12*$H12,AS13*$H13,AS14*$H14,AS15*$H15)</f>
        <v>0.44428760019622932</v>
      </c>
      <c r="AT36" s="62">
        <f t="shared" si="24"/>
        <v>8.045793741758174E-2</v>
      </c>
      <c r="AU36" s="62">
        <f t="shared" si="24"/>
        <v>9.9025153744715988E-2</v>
      </c>
      <c r="AV36" s="62">
        <f t="shared" si="24"/>
        <v>6.1890721090447492E-3</v>
      </c>
      <c r="AW36" s="38"/>
      <c r="AX36" s="62">
        <f t="shared" ref="AX36:BA36" si="25">SUM(AX12*$H12,AX13*$H13,AX14*$H14,AX15*$H15)</f>
        <v>9.6259764050978622E-2</v>
      </c>
      <c r="AY36" s="62">
        <f t="shared" si="25"/>
        <v>0.34278259483238704</v>
      </c>
      <c r="AZ36" s="62">
        <f t="shared" si="25"/>
        <v>0.39951542491066522</v>
      </c>
      <c r="BA36" s="62">
        <f t="shared" si="25"/>
        <v>0.1614422162059691</v>
      </c>
      <c r="BB36" s="38"/>
      <c r="BC36" s="63">
        <f t="shared" ref="BC36" si="26">SUM(BC12*$H12,BC13*$H13,BC14*$H14,BC15*$H15)</f>
        <v>15.675888785042179</v>
      </c>
      <c r="BD36" s="193"/>
      <c r="BE36" s="62">
        <f t="shared" ref="BE36:BH36" si="27">SUM(BE12*$H12,BE13*$H13,BE14*$H14,BE15*$H15)</f>
        <v>0.45920804345710492</v>
      </c>
      <c r="BF36" s="62">
        <f t="shared" si="27"/>
        <v>3.0967268852900253E-2</v>
      </c>
      <c r="BG36" s="62">
        <f t="shared" si="27"/>
        <v>6.6358433256214822E-2</v>
      </c>
      <c r="BH36" s="62">
        <f t="shared" si="27"/>
        <v>4.4238955504143224E-3</v>
      </c>
      <c r="BI36" s="38"/>
      <c r="BJ36" s="62">
        <f t="shared" ref="BJ36:BN36" si="28">SUM(BJ12*$H12,BJ13*$H13,BJ14*$H14,BJ15*$H15)</f>
        <v>0.92106613012751448</v>
      </c>
      <c r="BK36" s="62">
        <f t="shared" si="28"/>
        <v>0.50687379544546629</v>
      </c>
      <c r="BL36" s="62">
        <f t="shared" si="28"/>
        <v>7.7680962214616281E-3</v>
      </c>
      <c r="BM36" s="62">
        <f t="shared" si="28"/>
        <v>2.5013532638621331E-3</v>
      </c>
      <c r="BN36" s="62">
        <f t="shared" si="28"/>
        <v>5.5550291323520342E-3</v>
      </c>
      <c r="BO36" s="193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</row>
    <row r="37" spans="1:130" s="64" customFormat="1" ht="20.25" customHeight="1" x14ac:dyDescent="0.4">
      <c r="A37" s="59" t="s">
        <v>481</v>
      </c>
      <c r="B37" s="38"/>
      <c r="C37" s="141"/>
      <c r="D37" s="141"/>
      <c r="E37" s="141">
        <f>SUM(E17:E27)</f>
        <v>22697</v>
      </c>
      <c r="F37" s="163">
        <f>SUM(F17:F27)</f>
        <v>139631.46310924509</v>
      </c>
      <c r="G37" s="38"/>
      <c r="H37" s="60">
        <f t="shared" si="15"/>
        <v>0.16867944439902793</v>
      </c>
      <c r="I37" s="60">
        <f t="shared" si="15"/>
        <v>0.1815002995461201</v>
      </c>
      <c r="J37" s="38"/>
      <c r="K37" s="61">
        <f>SUM(K17*$C17,K18*$C18,K19*$C19,K20*$C20,K21*$C21,K22*$C22,K23*$C23,K24*$C24,K26*$C26,K27*$C27)</f>
        <v>6.1519788125851473</v>
      </c>
      <c r="L37" s="38"/>
      <c r="M37" s="62">
        <f t="shared" ref="M37:N37" si="29">SUM(M17*$H17,M18*$H18,M19*$H19,M20*$H20,M21*$H21,M22*$H22,M23*$H23,M24*$H24,M26*$H26,M27*$H27)</f>
        <v>0.14129832563322769</v>
      </c>
      <c r="N37" s="62">
        <f t="shared" si="29"/>
        <v>0.85870167436677236</v>
      </c>
      <c r="O37" s="38"/>
      <c r="P37" s="62">
        <f t="shared" ref="P37:V37" si="30">SUM(P17*$H17,P18*$H18,P19*$H19,P20*$H20,P21*$H21,P22*$H22,P23*$H23,P24*$H24,P26*$H26,P27*$H27)</f>
        <v>0.56907294483636695</v>
      </c>
      <c r="Q37" s="62">
        <f t="shared" si="30"/>
        <v>0.15275782811689909</v>
      </c>
      <c r="R37" s="62">
        <f t="shared" si="30"/>
        <v>2.5819919068878972E-2</v>
      </c>
      <c r="S37" s="62">
        <f t="shared" si="30"/>
        <v>8.9739761833502199E-2</v>
      </c>
      <c r="T37" s="62">
        <f t="shared" si="30"/>
        <v>0</v>
      </c>
      <c r="U37" s="62">
        <f t="shared" si="30"/>
        <v>0.14572069229629031</v>
      </c>
      <c r="V37" s="62">
        <f t="shared" si="30"/>
        <v>1.6888853848062459E-2</v>
      </c>
      <c r="W37" s="38"/>
      <c r="X37" s="61">
        <f t="shared" ref="X37" si="31">SUM(X17*$H17,X18*$H18,X19*$H19,X20*$H20,X21*$H21,X22*$H22,X23*$H23,X24*$H24,X26*$H26,X27*$H27)</f>
        <v>0.57877673583334854</v>
      </c>
      <c r="Y37" s="38"/>
      <c r="Z37" s="62">
        <f t="shared" ref="Z37:AB37" si="32">SUM(Z17*$H17,Z18*$H18,Z19*$H19,Z20*$H20,Z21*$H21,Z22*$H22,Z23*$H23,Z24*$H24,Z26*$H26,Z27*$H27)</f>
        <v>0.6624767142862048</v>
      </c>
      <c r="AA37" s="62">
        <f t="shared" si="32"/>
        <v>0.32866563886821643</v>
      </c>
      <c r="AB37" s="62">
        <f t="shared" si="32"/>
        <v>8.8576468455788468E-3</v>
      </c>
      <c r="AC37" s="38"/>
      <c r="AD37" s="62">
        <f t="shared" ref="AD37:AE37" si="33">SUM(AD17*$H17,AD18*$H18,AD19*$H19,AD20*$H20,AD21*$H21,AD22*$H22,AD23*$H23,AD24*$H24,AD26*$H26,AD27*$H27)</f>
        <v>0.27752093159056823</v>
      </c>
      <c r="AE37" s="62">
        <f t="shared" si="33"/>
        <v>0.72247906840943188</v>
      </c>
      <c r="AF37" s="38"/>
      <c r="AG37" s="62">
        <f t="shared" ref="AG37:AJ37" si="34">SUM(AG17*$H17,AG18*$H18,AG19*$H19,AG20*$H20,AG21*$H21,AG22*$H22,AG23*$H23,AG24*$H24,AG26*$H26,AG27*$H27)</f>
        <v>3.3256604691360374E-2</v>
      </c>
      <c r="AH37" s="62">
        <f t="shared" si="34"/>
        <v>5.8975832434701551E-2</v>
      </c>
      <c r="AI37" s="62">
        <f t="shared" si="34"/>
        <v>3.5422174788700071E-2</v>
      </c>
      <c r="AJ37" s="62">
        <f t="shared" si="34"/>
        <v>1.7888913887894597E-2</v>
      </c>
      <c r="AK37" s="38"/>
      <c r="AL37" s="62">
        <f t="shared" ref="AL37:AO37" si="35">SUM(AL17*$H17,AL18*$H18,AL19*$H19,AL20*$H20,AL21*$H21,AL22*$H22,AL23*$H23,AL24*$H24,AL26*$H26,AL27*$H27)</f>
        <v>0.15785947281872192</v>
      </c>
      <c r="AM37" s="62">
        <f t="shared" si="35"/>
        <v>0.5753802481740149</v>
      </c>
      <c r="AN37" s="62">
        <f t="shared" si="35"/>
        <v>2.7016138351436254E-2</v>
      </c>
      <c r="AO37" s="62">
        <f t="shared" si="35"/>
        <v>0.23974414065582705</v>
      </c>
      <c r="AP37" s="38"/>
      <c r="AQ37" s="63">
        <f t="shared" ref="AQ37" si="36">SUM(AQ17*$H17,AQ18*$H18,AQ19*$H19,AQ20*$H20,AQ21*$H21,AQ22*$H22,AQ23*$H23,AQ24*$H24,AQ26*$H26,AQ27*$H27)</f>
        <v>3.2164058876314376</v>
      </c>
      <c r="AR37" s="193"/>
      <c r="AS37" s="62">
        <f t="shared" ref="AS37:AV37" si="37">SUM(AS17*$H17,AS18*$H18,AS19*$H19,AS20*$H20,AS21*$H21,AS22*$H22,AS23*$H23,AS24*$H24,AS26*$H26,AS27*$H27)</f>
        <v>0.26253806554524767</v>
      </c>
      <c r="AT37" s="62">
        <f t="shared" si="37"/>
        <v>0</v>
      </c>
      <c r="AU37" s="62">
        <f t="shared" si="37"/>
        <v>4.222213462015614E-3</v>
      </c>
      <c r="AV37" s="62">
        <f t="shared" si="37"/>
        <v>0</v>
      </c>
      <c r="AW37" s="38"/>
      <c r="AX37" s="62">
        <f t="shared" ref="AX37:BA37" si="38">SUM(AX17*$H17,AX18*$H18,AX19*$H19,AX20*$H20,AX21*$H21,AX22*$H22,AX23*$H23,AX24*$H24,AX26*$H26,AX27*$H27)</f>
        <v>0.15454922886977751</v>
      </c>
      <c r="AY37" s="62">
        <f t="shared" si="38"/>
        <v>0.60295684538128325</v>
      </c>
      <c r="AZ37" s="62">
        <f t="shared" si="38"/>
        <v>0.21994344242199682</v>
      </c>
      <c r="BA37" s="62">
        <f t="shared" si="38"/>
        <v>2.2550483326942629E-2</v>
      </c>
      <c r="BB37" s="38"/>
      <c r="BC37" s="63">
        <f t="shared" ref="BC37" si="39">SUM(BC17*$H17,BC18*$H18,BC19*$H19,BC20*$H20,BC21*$H21,BC22*$H22,BC23*$H23,BC24*$H24,BC26*$H26,BC27*$H27)</f>
        <v>2.6839103182515132</v>
      </c>
      <c r="BD37" s="193"/>
      <c r="BE37" s="62">
        <f t="shared" ref="BE37:BH37" si="40">SUM(BE17*$H17,BE18*$H18,BE19*$H19,BE20*$H20,BE21*$H21,BE22*$H22,BE23*$H23,BE24*$H24,BE26*$H26,BE27*$H27)</f>
        <v>0.24249392574893944</v>
      </c>
      <c r="BF37" s="62">
        <f t="shared" si="40"/>
        <v>0</v>
      </c>
      <c r="BG37" s="62">
        <f t="shared" si="40"/>
        <v>0</v>
      </c>
      <c r="BH37" s="62">
        <f t="shared" si="40"/>
        <v>0</v>
      </c>
      <c r="BI37" s="38"/>
      <c r="BJ37" s="62">
        <f t="shared" ref="BJ37:BN37" si="41">SUM(BJ17*$H17,BJ18*$H18,BJ19*$H19,BJ20*$H20,BJ21*$H21,BJ22*$H22,BJ23*$H23,BJ24*$H24,BJ26*$H26,BJ27*$H27)</f>
        <v>0.71624385769250365</v>
      </c>
      <c r="BK37" s="62">
        <f t="shared" si="41"/>
        <v>0.15494946441987401</v>
      </c>
      <c r="BL37" s="62">
        <f t="shared" si="41"/>
        <v>0.1147750937192131</v>
      </c>
      <c r="BM37" s="62">
        <f t="shared" si="41"/>
        <v>0.16069505887520955</v>
      </c>
      <c r="BN37" s="62">
        <f t="shared" si="41"/>
        <v>0.11832240747325652</v>
      </c>
      <c r="BO37" s="193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</row>
    <row r="38" spans="1:130" s="57" customFormat="1" ht="7.5" customHeight="1" x14ac:dyDescent="0.4">
      <c r="A38" s="17"/>
      <c r="C38" s="137"/>
      <c r="D38" s="137"/>
      <c r="E38" s="137"/>
      <c r="F38" s="165"/>
      <c r="H38" s="58"/>
      <c r="I38" s="58"/>
      <c r="K38" s="45"/>
      <c r="M38" s="38"/>
      <c r="N38" s="38"/>
      <c r="P38" s="38"/>
      <c r="Q38" s="38"/>
      <c r="R38" s="38"/>
      <c r="S38" s="38"/>
      <c r="T38" s="38"/>
      <c r="U38" s="38"/>
      <c r="V38" s="38"/>
      <c r="X38" s="45"/>
      <c r="Z38" s="38"/>
      <c r="AA38" s="38"/>
      <c r="AB38" s="38"/>
      <c r="AD38" s="38"/>
      <c r="AE38" s="38"/>
      <c r="AG38" s="38"/>
      <c r="AH38" s="38"/>
      <c r="AI38" s="38"/>
      <c r="AJ38" s="38"/>
      <c r="AL38" s="38"/>
      <c r="AM38" s="38"/>
      <c r="AN38" s="38"/>
      <c r="AO38" s="38"/>
      <c r="AQ38" s="46"/>
      <c r="AR38" s="196"/>
      <c r="AS38" s="38"/>
      <c r="AT38" s="38"/>
      <c r="AU38" s="38"/>
      <c r="AV38" s="38"/>
      <c r="AX38" s="38"/>
      <c r="AY38" s="38"/>
      <c r="AZ38" s="38"/>
      <c r="BA38" s="38"/>
      <c r="BC38" s="46"/>
      <c r="BD38" s="196"/>
      <c r="BE38" s="38"/>
      <c r="BF38" s="38"/>
      <c r="BG38" s="38"/>
      <c r="BH38" s="38"/>
      <c r="BJ38" s="38"/>
      <c r="BK38" s="38"/>
      <c r="BL38" s="38"/>
      <c r="BM38" s="38"/>
      <c r="BN38" s="38"/>
      <c r="BO38" s="196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</row>
    <row r="39" spans="1:130" s="70" customFormat="1" ht="20.25" customHeight="1" x14ac:dyDescent="0.4">
      <c r="A39" s="65" t="s">
        <v>472</v>
      </c>
      <c r="B39" s="38"/>
      <c r="C39" s="142"/>
      <c r="D39" s="142"/>
      <c r="E39" s="142">
        <f>SUM(E35:E37)</f>
        <v>134557</v>
      </c>
      <c r="F39" s="166">
        <f>SUM(F35:F37)</f>
        <v>769318.0862975053</v>
      </c>
      <c r="G39" s="38"/>
      <c r="H39" s="66">
        <v>1</v>
      </c>
      <c r="I39" s="66">
        <v>1</v>
      </c>
      <c r="J39" s="38"/>
      <c r="K39" s="67">
        <f>SUM(K35*$I35,K36*$I36,K37*$I37)</f>
        <v>5.7585615288608718</v>
      </c>
      <c r="L39" s="38"/>
      <c r="M39" s="68">
        <f t="shared" ref="M39:N39" si="42">SUM(M35*$H35,M36*$H36,M37*$H37)</f>
        <v>7.1150653573780032E-2</v>
      </c>
      <c r="N39" s="68">
        <f t="shared" si="42"/>
        <v>0.92884934642622008</v>
      </c>
      <c r="O39" s="38"/>
      <c r="P39" s="68">
        <f t="shared" ref="P39:V39" si="43">SUM(P35*$H35,P36*$H36,P37*$H37)</f>
        <v>0.71064481628323761</v>
      </c>
      <c r="Q39" s="68">
        <f t="shared" si="43"/>
        <v>0.15412904680063275</v>
      </c>
      <c r="R39" s="68">
        <f t="shared" si="43"/>
        <v>5.5822834316058507E-2</v>
      </c>
      <c r="S39" s="68">
        <f t="shared" si="43"/>
        <v>4.7413687425436404E-2</v>
      </c>
      <c r="T39" s="68">
        <f t="shared" si="43"/>
        <v>1.2705206478184758E-3</v>
      </c>
      <c r="U39" s="68">
        <f t="shared" si="43"/>
        <v>2.7870292043188763E-2</v>
      </c>
      <c r="V39" s="68">
        <f t="shared" si="43"/>
        <v>2.8488024836275604E-3</v>
      </c>
      <c r="W39" s="38"/>
      <c r="X39" s="67">
        <f t="shared" ref="X39" si="44">SUM(X35*$H35,X36*$H36,X37*$H37)</f>
        <v>0.22802779881139112</v>
      </c>
      <c r="Y39" s="38"/>
      <c r="Z39" s="68">
        <f t="shared" ref="Z39:AB39" si="45">SUM(Z35*$H35,Z36*$H36,Z37*$H37)</f>
        <v>0.86164858362576502</v>
      </c>
      <c r="AA39" s="68">
        <f t="shared" si="45"/>
        <v>0.1321001083238609</v>
      </c>
      <c r="AB39" s="68">
        <f t="shared" si="45"/>
        <v>6.251308050374116E-3</v>
      </c>
      <c r="AC39" s="38"/>
      <c r="AD39" s="68">
        <f t="shared" ref="AD39:AE39" si="46">SUM(AD35*$H35,AD36*$H36,AD37*$H37)</f>
        <v>0.24383083794476579</v>
      </c>
      <c r="AE39" s="68">
        <f t="shared" si="46"/>
        <v>0.75616916205523421</v>
      </c>
      <c r="AF39" s="38"/>
      <c r="AG39" s="68">
        <f t="shared" ref="AG39:AJ39" si="47">SUM(AG35*$H35,AG36*$H36,AG37*$H37)</f>
        <v>4.2124226355979615E-2</v>
      </c>
      <c r="AH39" s="68">
        <f t="shared" si="47"/>
        <v>1.337609124538768E-2</v>
      </c>
      <c r="AI39" s="68">
        <f t="shared" si="47"/>
        <v>2.2747830478791281E-2</v>
      </c>
      <c r="AJ39" s="68">
        <f t="shared" si="47"/>
        <v>9.6173090674096968E-3</v>
      </c>
      <c r="AK39" s="38"/>
      <c r="AL39" s="68">
        <f t="shared" ref="AL39:AO39" si="48">SUM(AL35*$H35,AL36*$H36,AL37*$H37)</f>
        <v>0.10233109886757219</v>
      </c>
      <c r="AM39" s="68">
        <f t="shared" si="48"/>
        <v>0.21859077756023662</v>
      </c>
      <c r="AN39" s="68">
        <f t="shared" si="48"/>
        <v>0.28742063213728597</v>
      </c>
      <c r="AO39" s="68">
        <f t="shared" si="48"/>
        <v>0.39165749143490525</v>
      </c>
      <c r="AP39" s="38"/>
      <c r="AQ39" s="69">
        <f t="shared" ref="AQ39" si="49">SUM(AQ35*$H35,AQ36*$H36,AQ37*$H37)</f>
        <v>20.589587992300984</v>
      </c>
      <c r="AR39" s="193"/>
      <c r="AS39" s="68">
        <f t="shared" ref="AS39:AV39" si="50">SUM(AS35*$H35,AS36*$H36,AS37*$H37)</f>
        <v>0.31314738829967986</v>
      </c>
      <c r="AT39" s="68">
        <f t="shared" si="50"/>
        <v>0.1456871222397389</v>
      </c>
      <c r="AU39" s="68">
        <f t="shared" si="50"/>
        <v>0.20523754782245371</v>
      </c>
      <c r="AV39" s="68">
        <f t="shared" si="50"/>
        <v>1.5006065210318709E-2</v>
      </c>
      <c r="AW39" s="38"/>
      <c r="AX39" s="68">
        <f t="shared" ref="AX39:BA39" si="51">SUM(AX35*$H35,AX36*$H36,AX37*$H37)</f>
        <v>0.40855484999223246</v>
      </c>
      <c r="AY39" s="68">
        <f t="shared" si="51"/>
        <v>0.23861876108731053</v>
      </c>
      <c r="AZ39" s="68">
        <f t="shared" si="51"/>
        <v>0.2677703033623996</v>
      </c>
      <c r="BA39" s="68">
        <f t="shared" si="51"/>
        <v>8.5056085558057534E-2</v>
      </c>
      <c r="BB39" s="38"/>
      <c r="BC39" s="69">
        <f t="shared" ref="BC39" si="52">SUM(BC35*$H35,BC36*$H36,BC37*$H37)</f>
        <v>18.240379399678929</v>
      </c>
      <c r="BD39" s="193"/>
      <c r="BE39" s="68">
        <f t="shared" ref="BE39:BH39" si="53">SUM(BE35*$H35,BE36*$H36,BE37*$H37)</f>
        <v>0.22589789658136006</v>
      </c>
      <c r="BF39" s="68">
        <f t="shared" si="53"/>
        <v>6.0119014309374157E-2</v>
      </c>
      <c r="BG39" s="68">
        <f t="shared" si="53"/>
        <v>5.5489911859031009E-2</v>
      </c>
      <c r="BH39" s="68">
        <f t="shared" si="53"/>
        <v>1.1319566170691849E-2</v>
      </c>
      <c r="BI39" s="38"/>
      <c r="BJ39" s="68">
        <f t="shared" ref="BJ39:BN39" si="54">SUM(BJ35*$H35,BJ36*$H36,BJ37*$H37)</f>
        <v>0.91049223403931046</v>
      </c>
      <c r="BK39" s="68">
        <f t="shared" si="54"/>
        <v>0.25980625007314051</v>
      </c>
      <c r="BL39" s="68">
        <f t="shared" si="54"/>
        <v>2.1420031846255849E-2</v>
      </c>
      <c r="BM39" s="68">
        <f t="shared" si="54"/>
        <v>2.7608744643670049E-2</v>
      </c>
      <c r="BN39" s="68">
        <f t="shared" si="54"/>
        <v>2.7789576075801438E-2</v>
      </c>
      <c r="BO39" s="193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</row>
    <row r="40" spans="1:130" s="22" customFormat="1" ht="20.25" customHeight="1" x14ac:dyDescent="0.4">
      <c r="A40" s="17"/>
      <c r="B40" s="18"/>
      <c r="C40" s="137"/>
      <c r="D40" s="137"/>
      <c r="E40" s="137"/>
      <c r="F40" s="137"/>
      <c r="G40" s="18"/>
      <c r="H40" s="19"/>
      <c r="I40" s="19"/>
      <c r="J40" s="18"/>
      <c r="K40" s="20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20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26"/>
      <c r="AR40" s="188"/>
      <c r="AS40" s="27"/>
      <c r="AT40" s="27"/>
      <c r="AU40" s="27"/>
      <c r="AV40" s="27"/>
      <c r="AW40" s="18"/>
      <c r="AX40" s="18"/>
      <c r="AY40" s="18"/>
      <c r="AZ40" s="18"/>
      <c r="BA40" s="18"/>
      <c r="BB40" s="18"/>
      <c r="BC40" s="26"/>
      <c r="BD40" s="188"/>
      <c r="BE40" s="24"/>
      <c r="BF40" s="24"/>
      <c r="BG40" s="24"/>
      <c r="BH40" s="24"/>
      <c r="BI40" s="18"/>
      <c r="BJ40" s="18"/>
      <c r="BK40" s="18"/>
      <c r="BL40" s="18"/>
      <c r="BM40" s="18"/>
      <c r="BN40" s="18"/>
      <c r="BO40" s="18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</row>
    <row r="41" spans="1:130" s="3" customFormat="1" ht="74.25" customHeight="1" x14ac:dyDescent="0.35">
      <c r="A41" s="89" t="s">
        <v>540</v>
      </c>
      <c r="B41" s="1"/>
      <c r="C41" s="162" t="s">
        <v>615</v>
      </c>
      <c r="D41" s="162"/>
      <c r="E41" s="162"/>
      <c r="F41" s="162"/>
      <c r="G41" s="1"/>
      <c r="H41" s="215" t="s">
        <v>621</v>
      </c>
      <c r="I41" s="215"/>
      <c r="J41" s="1"/>
      <c r="K41" s="169"/>
      <c r="L41" s="1"/>
      <c r="M41" s="212" t="s">
        <v>57</v>
      </c>
      <c r="N41" s="212"/>
      <c r="O41" s="1"/>
      <c r="P41" s="212" t="s">
        <v>58</v>
      </c>
      <c r="Q41" s="212"/>
      <c r="R41" s="212"/>
      <c r="S41" s="212"/>
      <c r="T41" s="212"/>
      <c r="U41" s="212"/>
      <c r="V41" s="212"/>
      <c r="W41" s="1"/>
      <c r="Y41" s="1"/>
      <c r="Z41" s="212" t="s">
        <v>59</v>
      </c>
      <c r="AA41" s="212"/>
      <c r="AB41" s="212"/>
      <c r="AC41" s="1"/>
      <c r="AD41" s="212" t="s">
        <v>60</v>
      </c>
      <c r="AE41" s="212"/>
      <c r="AF41" s="1"/>
      <c r="AG41" s="212" t="s">
        <v>61</v>
      </c>
      <c r="AH41" s="212"/>
      <c r="AI41" s="212"/>
      <c r="AJ41" s="212"/>
      <c r="AK41" s="1"/>
      <c r="AL41" s="212" t="s">
        <v>62</v>
      </c>
      <c r="AM41" s="212"/>
      <c r="AN41" s="212"/>
      <c r="AO41" s="212"/>
      <c r="AP41" s="1"/>
      <c r="AQ41" s="5"/>
      <c r="AR41" s="185"/>
      <c r="AS41" s="212" t="s">
        <v>64</v>
      </c>
      <c r="AT41" s="212"/>
      <c r="AU41" s="212"/>
      <c r="AV41" s="212"/>
      <c r="AW41" s="1"/>
      <c r="AX41" s="212" t="s">
        <v>65</v>
      </c>
      <c r="AY41" s="212"/>
      <c r="AZ41" s="212"/>
      <c r="BA41" s="212"/>
      <c r="BB41" s="1"/>
      <c r="BD41" s="185"/>
      <c r="BE41" s="212" t="s">
        <v>67</v>
      </c>
      <c r="BF41" s="212"/>
      <c r="BG41" s="212"/>
      <c r="BH41" s="212"/>
      <c r="BI41" s="1"/>
      <c r="BJ41" s="212" t="s">
        <v>68</v>
      </c>
      <c r="BK41" s="212"/>
      <c r="BL41" s="212"/>
      <c r="BM41" s="212"/>
      <c r="BN41" s="212"/>
      <c r="BO41" s="185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</row>
    <row r="42" spans="1:130" s="9" customFormat="1" ht="63" customHeight="1" x14ac:dyDescent="0.4">
      <c r="A42" s="6" t="s">
        <v>488</v>
      </c>
      <c r="B42" s="7"/>
      <c r="C42" s="136" t="s">
        <v>616</v>
      </c>
      <c r="D42" s="136" t="s">
        <v>617</v>
      </c>
      <c r="E42" s="136" t="s">
        <v>618</v>
      </c>
      <c r="F42" s="136" t="s">
        <v>619</v>
      </c>
      <c r="G42" s="7"/>
      <c r="H42" s="170" t="s">
        <v>620</v>
      </c>
      <c r="I42" s="170" t="s">
        <v>622</v>
      </c>
      <c r="J42" s="7"/>
      <c r="K42" s="9" t="s">
        <v>493</v>
      </c>
      <c r="L42" s="7"/>
      <c r="M42" s="9" t="s">
        <v>146</v>
      </c>
      <c r="N42" s="9" t="s">
        <v>145</v>
      </c>
      <c r="O42" s="7"/>
      <c r="P42" s="9" t="s">
        <v>314</v>
      </c>
      <c r="Q42" s="9" t="s">
        <v>315</v>
      </c>
      <c r="R42" s="9" t="s">
        <v>316</v>
      </c>
      <c r="S42" s="9" t="s">
        <v>317</v>
      </c>
      <c r="T42" s="9" t="s">
        <v>318</v>
      </c>
      <c r="U42" s="9" t="s">
        <v>319</v>
      </c>
      <c r="V42" s="9" t="s">
        <v>320</v>
      </c>
      <c r="W42" s="7"/>
      <c r="X42" s="15"/>
      <c r="Y42" s="7"/>
      <c r="Z42" s="12" t="s">
        <v>322</v>
      </c>
      <c r="AA42" s="12" t="s">
        <v>323</v>
      </c>
      <c r="AB42" s="12" t="s">
        <v>324</v>
      </c>
      <c r="AC42" s="7"/>
      <c r="AD42" s="12" t="s">
        <v>146</v>
      </c>
      <c r="AE42" s="12" t="s">
        <v>145</v>
      </c>
      <c r="AF42" s="7"/>
      <c r="AG42" s="12" t="s">
        <v>325</v>
      </c>
      <c r="AH42" s="12" t="s">
        <v>326</v>
      </c>
      <c r="AI42" s="12" t="s">
        <v>327</v>
      </c>
      <c r="AJ42" s="12" t="s">
        <v>328</v>
      </c>
      <c r="AK42" s="7"/>
      <c r="AL42" s="12" t="s">
        <v>473</v>
      </c>
      <c r="AM42" s="12" t="s">
        <v>474</v>
      </c>
      <c r="AN42" s="12" t="s">
        <v>478</v>
      </c>
      <c r="AO42" s="12" t="s">
        <v>329</v>
      </c>
      <c r="AP42" s="7"/>
      <c r="AQ42" s="12"/>
      <c r="AR42" s="186"/>
      <c r="AS42" s="12" t="s">
        <v>330</v>
      </c>
      <c r="AT42" s="12" t="s">
        <v>331</v>
      </c>
      <c r="AU42" s="12" t="s">
        <v>332</v>
      </c>
      <c r="AV42" s="12" t="s">
        <v>333</v>
      </c>
      <c r="AW42" s="7"/>
      <c r="AX42" s="12" t="s">
        <v>475</v>
      </c>
      <c r="AY42" s="12" t="s">
        <v>476</v>
      </c>
      <c r="AZ42" s="12" t="s">
        <v>479</v>
      </c>
      <c r="BA42" s="12" t="s">
        <v>477</v>
      </c>
      <c r="BB42" s="7"/>
      <c r="BD42" s="186"/>
      <c r="BE42" s="12" t="s">
        <v>330</v>
      </c>
      <c r="BF42" s="12" t="s">
        <v>331</v>
      </c>
      <c r="BG42" s="12" t="s">
        <v>332</v>
      </c>
      <c r="BH42" s="12" t="s">
        <v>333</v>
      </c>
      <c r="BI42" s="7"/>
      <c r="BJ42" s="12" t="s">
        <v>334</v>
      </c>
      <c r="BK42" s="12" t="s">
        <v>335</v>
      </c>
      <c r="BL42" s="12" t="s">
        <v>336</v>
      </c>
      <c r="BM42" s="12" t="s">
        <v>337</v>
      </c>
      <c r="BN42" s="12" t="s">
        <v>338</v>
      </c>
      <c r="BO42" s="186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</row>
    <row r="43" spans="1:130" s="22" customFormat="1" ht="20.25" customHeight="1" x14ac:dyDescent="0.4">
      <c r="A43" s="17"/>
      <c r="B43" s="18"/>
      <c r="C43" s="137"/>
      <c r="D43" s="137"/>
      <c r="E43" s="137"/>
      <c r="F43" s="137"/>
      <c r="G43" s="18"/>
      <c r="H43" s="19"/>
      <c r="I43" s="19"/>
      <c r="J43" s="18"/>
      <c r="K43" s="20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20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26"/>
      <c r="AR43" s="188"/>
      <c r="AS43" s="27"/>
      <c r="AT43" s="27"/>
      <c r="AU43" s="27"/>
      <c r="AV43" s="27"/>
      <c r="AW43" s="18"/>
      <c r="AX43" s="18"/>
      <c r="AY43" s="18"/>
      <c r="AZ43" s="18"/>
      <c r="BA43" s="18"/>
      <c r="BB43" s="18"/>
      <c r="BC43" s="26"/>
      <c r="BD43" s="188"/>
      <c r="BE43" s="24"/>
      <c r="BF43" s="24"/>
      <c r="BG43" s="24"/>
      <c r="BH43" s="24"/>
      <c r="BI43" s="18"/>
      <c r="BJ43" s="18"/>
      <c r="BK43" s="18"/>
      <c r="BL43" s="18"/>
      <c r="BM43" s="18"/>
      <c r="BN43" s="18"/>
      <c r="BO43" s="18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</row>
    <row r="44" spans="1:130" ht="20.25" customHeight="1" x14ac:dyDescent="0.4">
      <c r="A44" s="29" t="s">
        <v>455</v>
      </c>
      <c r="B44" s="77"/>
      <c r="C44" s="146">
        <f>VLOOKUP($A44,Sample!$B$2:$F$29,4)</f>
        <v>0.20584108568261941</v>
      </c>
      <c r="D44" s="138">
        <f>VLOOKUP($A44,Sample!$B$2:$F$29,5)</f>
        <v>0.12974427194423183</v>
      </c>
      <c r="E44" s="138">
        <f>VLOOKUP($A44,Sample!$B$2:$F$29,2)</f>
        <v>17458</v>
      </c>
      <c r="F44" s="160">
        <f>E44*$K4</f>
        <v>98746.8125</v>
      </c>
      <c r="G44" s="77"/>
      <c r="H44" s="171">
        <f>E44/SUM(E$4:E$10)</f>
        <v>0.20584108568261941</v>
      </c>
      <c r="I44" s="171">
        <f>F44/SUM(F$4:F$10)</f>
        <v>0.19720010240058075</v>
      </c>
      <c r="J44" s="30"/>
      <c r="K44" s="32">
        <v>5.65625</v>
      </c>
      <c r="L44" s="77"/>
      <c r="M44" s="74">
        <f>M4*$E44</f>
        <v>727.41666666666663</v>
      </c>
      <c r="N44" s="74">
        <f>N4*$E44</f>
        <v>16730.583333333336</v>
      </c>
      <c r="O44" s="77"/>
      <c r="P44" s="74">
        <f t="shared" ref="P44:V44" si="55">P4*$E44</f>
        <v>13093.5</v>
      </c>
      <c r="Q44" s="74">
        <f t="shared" si="55"/>
        <v>1636.6875</v>
      </c>
      <c r="R44" s="74">
        <f t="shared" si="55"/>
        <v>2000.3958333333333</v>
      </c>
      <c r="S44" s="74">
        <f t="shared" si="55"/>
        <v>727.41666666666663</v>
      </c>
      <c r="T44" s="74">
        <f t="shared" si="55"/>
        <v>0</v>
      </c>
      <c r="U44" s="74">
        <f t="shared" si="55"/>
        <v>0</v>
      </c>
      <c r="V44" s="74">
        <f t="shared" si="55"/>
        <v>0</v>
      </c>
      <c r="W44" s="77"/>
      <c r="X44" s="74"/>
      <c r="Y44" s="77"/>
      <c r="Z44" s="74">
        <f t="shared" ref="Z44:AB44" si="56">Z4*$E44</f>
        <v>14366.479166666666</v>
      </c>
      <c r="AA44" s="74">
        <f t="shared" si="56"/>
        <v>3091.5208333333335</v>
      </c>
      <c r="AB44" s="74">
        <f t="shared" si="56"/>
        <v>0</v>
      </c>
      <c r="AC44" s="77"/>
      <c r="AD44" s="74">
        <f t="shared" ref="AD44:AE44" si="57">AD4*$E44</f>
        <v>5455.625</v>
      </c>
      <c r="AE44" s="74">
        <f t="shared" si="57"/>
        <v>12002.375</v>
      </c>
      <c r="AF44" s="77"/>
      <c r="AG44" s="199">
        <f t="shared" ref="AG44:AJ44" si="58">AG4*$E44</f>
        <v>2727.8125</v>
      </c>
      <c r="AH44" s="199">
        <f t="shared" si="58"/>
        <v>0</v>
      </c>
      <c r="AI44" s="199">
        <f t="shared" si="58"/>
        <v>0</v>
      </c>
      <c r="AJ44" s="199">
        <f t="shared" si="58"/>
        <v>0</v>
      </c>
      <c r="AK44" s="77"/>
      <c r="AL44" s="74">
        <f t="shared" ref="AL44:AO44" si="59">AL4*$E44</f>
        <v>2545.9583333333335</v>
      </c>
      <c r="AM44" s="74">
        <f t="shared" si="59"/>
        <v>0</v>
      </c>
      <c r="AN44" s="74">
        <f t="shared" si="59"/>
        <v>9820.125</v>
      </c>
      <c r="AO44" s="74">
        <f t="shared" si="59"/>
        <v>5091.916666666667</v>
      </c>
      <c r="AP44" s="77"/>
      <c r="AQ44" s="74"/>
      <c r="AR44" s="201"/>
      <c r="AS44" s="199">
        <f t="shared" ref="AS44:AV44" si="60">AS4*$E44</f>
        <v>1454.8333333333335</v>
      </c>
      <c r="AT44" s="199">
        <f t="shared" si="60"/>
        <v>5091.9166666666679</v>
      </c>
      <c r="AU44" s="199">
        <f t="shared" si="60"/>
        <v>7092.3125</v>
      </c>
      <c r="AV44" s="199">
        <f t="shared" si="60"/>
        <v>1272.979166666667</v>
      </c>
      <c r="AW44" s="77"/>
      <c r="AX44" s="74">
        <f t="shared" ref="AX44:BA44" si="61">AX4*$E44</f>
        <v>15093.895833333334</v>
      </c>
      <c r="AY44" s="74">
        <f t="shared" si="61"/>
        <v>0</v>
      </c>
      <c r="AZ44" s="74">
        <f t="shared" si="61"/>
        <v>909.27083333333337</v>
      </c>
      <c r="BA44" s="74">
        <f t="shared" si="61"/>
        <v>1454.8333333333333</v>
      </c>
      <c r="BB44" s="77"/>
      <c r="BC44" s="74"/>
      <c r="BD44" s="201"/>
      <c r="BE44" s="199">
        <f t="shared" ref="BE44:BH44" si="62">BE4*$E44</f>
        <v>1588.3824869791665</v>
      </c>
      <c r="BF44" s="199">
        <f t="shared" si="62"/>
        <v>406.33040364583331</v>
      </c>
      <c r="BG44" s="199">
        <f t="shared" si="62"/>
        <v>313.98258463541663</v>
      </c>
      <c r="BH44" s="199">
        <f t="shared" si="62"/>
        <v>55.40869140625</v>
      </c>
      <c r="BI44" s="77"/>
      <c r="BJ44" s="74">
        <f t="shared" ref="BJ44:BN44" si="63">BJ4*$E44</f>
        <v>16912.4375</v>
      </c>
      <c r="BK44" s="74">
        <f t="shared" si="63"/>
        <v>1454.8333333333333</v>
      </c>
      <c r="BL44" s="74">
        <f t="shared" si="63"/>
        <v>0</v>
      </c>
      <c r="BM44" s="74">
        <f t="shared" si="63"/>
        <v>0</v>
      </c>
      <c r="BN44" s="74">
        <f t="shared" si="63"/>
        <v>363.70833333333331</v>
      </c>
      <c r="BO44" s="201"/>
    </row>
    <row r="45" spans="1:130" ht="20.25" customHeight="1" x14ac:dyDescent="0.4">
      <c r="A45" s="29" t="s">
        <v>456</v>
      </c>
      <c r="B45" s="77"/>
      <c r="C45" s="146">
        <f>VLOOKUP($A45,Sample!$B$2:$F$29,4)</f>
        <v>0.31081320080648012</v>
      </c>
      <c r="D45" s="138">
        <f>VLOOKUP($A45,Sample!$B$2:$F$29,5)</f>
        <v>0.19590954019486165</v>
      </c>
      <c r="E45" s="138">
        <f>VLOOKUP($A45,Sample!$B$2:$F$29,2)</f>
        <v>26361</v>
      </c>
      <c r="F45" s="160">
        <f>E45*$K5</f>
        <v>153274.26804123711</v>
      </c>
      <c r="G45" s="77"/>
      <c r="H45" s="171">
        <f t="shared" ref="H45:I47" si="64">E45/SUM(E$4:E$10)</f>
        <v>0.31081320080648012</v>
      </c>
      <c r="I45" s="171">
        <f t="shared" si="64"/>
        <v>0.30609293189191317</v>
      </c>
      <c r="J45" s="30"/>
      <c r="K45" s="32">
        <v>5.8144329896907214</v>
      </c>
      <c r="L45" s="77"/>
      <c r="M45" s="74">
        <f t="shared" ref="M45:N47" si="65">M5*$E45</f>
        <v>1358.8144329896907</v>
      </c>
      <c r="N45" s="74">
        <f t="shared" si="65"/>
        <v>25002.185567010307</v>
      </c>
      <c r="O45" s="77"/>
      <c r="P45" s="74">
        <f t="shared" ref="P45:V45" si="66">P5*$E45</f>
        <v>18479.876288659794</v>
      </c>
      <c r="Q45" s="74">
        <f t="shared" si="66"/>
        <v>4348.2061855670099</v>
      </c>
      <c r="R45" s="74">
        <f t="shared" si="66"/>
        <v>2717.6288659793813</v>
      </c>
      <c r="S45" s="74">
        <f t="shared" si="66"/>
        <v>543.52577319587624</v>
      </c>
      <c r="T45" s="74">
        <f t="shared" si="66"/>
        <v>0</v>
      </c>
      <c r="U45" s="74">
        <f t="shared" si="66"/>
        <v>271.76288659793812</v>
      </c>
      <c r="V45" s="74">
        <f t="shared" si="66"/>
        <v>0</v>
      </c>
      <c r="W45" s="77"/>
      <c r="X45" s="74"/>
      <c r="Y45" s="77"/>
      <c r="Z45" s="74">
        <f t="shared" ref="Z45:AB45" si="67">Z5*$E45</f>
        <v>25273.948453608249</v>
      </c>
      <c r="AA45" s="74">
        <f t="shared" si="67"/>
        <v>543.52577319587624</v>
      </c>
      <c r="AB45" s="74">
        <f t="shared" si="67"/>
        <v>543.52577319587624</v>
      </c>
      <c r="AC45" s="77"/>
      <c r="AD45" s="74">
        <f t="shared" ref="AD45:AE45" si="68">AD5*$E45</f>
        <v>4619.9690721649486</v>
      </c>
      <c r="AE45" s="74">
        <f t="shared" si="68"/>
        <v>21741.030927835051</v>
      </c>
      <c r="AF45" s="77"/>
      <c r="AG45" s="199">
        <f t="shared" ref="AG45:AJ45" si="69">AG5*$E45</f>
        <v>0</v>
      </c>
      <c r="AH45" s="199">
        <f t="shared" si="69"/>
        <v>0</v>
      </c>
      <c r="AI45" s="199">
        <f t="shared" si="69"/>
        <v>271.76288659793812</v>
      </c>
      <c r="AJ45" s="199">
        <f t="shared" si="69"/>
        <v>0</v>
      </c>
      <c r="AK45" s="77"/>
      <c r="AL45" s="74">
        <f t="shared" ref="AL45:AO45" si="70">AL5*$E45</f>
        <v>5163.4948453608249</v>
      </c>
      <c r="AM45" s="74">
        <f t="shared" si="70"/>
        <v>543.52577319587624</v>
      </c>
      <c r="AN45" s="74">
        <f t="shared" si="70"/>
        <v>7065.8350515463917</v>
      </c>
      <c r="AO45" s="74">
        <f t="shared" si="70"/>
        <v>13588.144329896908</v>
      </c>
      <c r="AP45" s="77"/>
      <c r="AQ45" s="74"/>
      <c r="AR45" s="201"/>
      <c r="AS45" s="199">
        <f t="shared" ref="AS45:AV45" si="71">AS5*$E45</f>
        <v>9239.9381443298971</v>
      </c>
      <c r="AT45" s="199">
        <f t="shared" si="71"/>
        <v>3261.1546391752577</v>
      </c>
      <c r="AU45" s="199">
        <f t="shared" si="71"/>
        <v>8152.8865979381462</v>
      </c>
      <c r="AV45" s="199">
        <f t="shared" si="71"/>
        <v>0</v>
      </c>
      <c r="AW45" s="77"/>
      <c r="AX45" s="74">
        <f t="shared" ref="AX45:BA45" si="72">AX5*$E45</f>
        <v>15762.247422680412</v>
      </c>
      <c r="AY45" s="74">
        <f t="shared" si="72"/>
        <v>2989.3917525773195</v>
      </c>
      <c r="AZ45" s="74">
        <f t="shared" si="72"/>
        <v>6794.072164948454</v>
      </c>
      <c r="BA45" s="74">
        <f t="shared" si="72"/>
        <v>815.28865979381442</v>
      </c>
      <c r="BB45" s="77"/>
      <c r="BC45" s="74"/>
      <c r="BD45" s="201"/>
      <c r="BE45" s="199">
        <f t="shared" ref="BE45:BH45" si="73">BE5*$E45</f>
        <v>585.33544805709766</v>
      </c>
      <c r="BF45" s="199">
        <f t="shared" si="73"/>
        <v>3512.012688342586</v>
      </c>
      <c r="BG45" s="199">
        <f t="shared" si="73"/>
        <v>2341.3417922283907</v>
      </c>
      <c r="BH45" s="199">
        <f t="shared" si="73"/>
        <v>1170.6708961141953</v>
      </c>
      <c r="BI45" s="77"/>
      <c r="BJ45" s="74">
        <f t="shared" ref="BJ45:BN45" si="74">BJ5*$E45</f>
        <v>26089.237113402061</v>
      </c>
      <c r="BK45" s="74">
        <f t="shared" si="74"/>
        <v>5163.4948453608249</v>
      </c>
      <c r="BL45" s="74">
        <f t="shared" si="74"/>
        <v>0</v>
      </c>
      <c r="BM45" s="74">
        <f t="shared" si="74"/>
        <v>0</v>
      </c>
      <c r="BN45" s="74">
        <f t="shared" si="74"/>
        <v>271.76288659793812</v>
      </c>
      <c r="BO45" s="201"/>
    </row>
    <row r="46" spans="1:130" ht="20.25" customHeight="1" x14ac:dyDescent="0.4">
      <c r="A46" s="29" t="s">
        <v>457</v>
      </c>
      <c r="B46" s="77"/>
      <c r="C46" s="146">
        <f>VLOOKUP($A46,Sample!$B$2:$F$29,4)</f>
        <v>0.23430370344168935</v>
      </c>
      <c r="D46" s="138">
        <f>VLOOKUP($A46,Sample!$B$2:$F$29,5)</f>
        <v>0.14768462435993668</v>
      </c>
      <c r="E46" s="138">
        <f>VLOOKUP($A46,Sample!$B$2:$F$29,2)</f>
        <v>19872</v>
      </c>
      <c r="F46" s="160">
        <f>E46*$K6</f>
        <v>125212.8932038835</v>
      </c>
      <c r="G46" s="77"/>
      <c r="H46" s="171">
        <f t="shared" si="64"/>
        <v>0.23430370344168935</v>
      </c>
      <c r="I46" s="171">
        <f t="shared" si="64"/>
        <v>0.25005359400009808</v>
      </c>
      <c r="J46" s="30"/>
      <c r="K46" s="32">
        <v>6.3009708737864081</v>
      </c>
      <c r="L46" s="77"/>
      <c r="M46" s="74">
        <f>M6*$E46</f>
        <v>578.79611650485435</v>
      </c>
      <c r="N46" s="74">
        <f>N6*$E46</f>
        <v>19293.203883495145</v>
      </c>
      <c r="O46" s="77"/>
      <c r="P46" s="74">
        <f t="shared" ref="P46:V46" si="75">P6*$E46</f>
        <v>15627.495145631068</v>
      </c>
      <c r="Q46" s="74">
        <f t="shared" si="75"/>
        <v>4051.5728155339802</v>
      </c>
      <c r="R46" s="74">
        <f t="shared" si="75"/>
        <v>192.93203883495144</v>
      </c>
      <c r="S46" s="74">
        <f t="shared" si="75"/>
        <v>0</v>
      </c>
      <c r="T46" s="74">
        <f t="shared" si="75"/>
        <v>0</v>
      </c>
      <c r="U46" s="74">
        <f t="shared" si="75"/>
        <v>0</v>
      </c>
      <c r="V46" s="74">
        <f t="shared" si="75"/>
        <v>0</v>
      </c>
      <c r="W46" s="77"/>
      <c r="X46" s="74"/>
      <c r="Y46" s="77"/>
      <c r="Z46" s="74">
        <f t="shared" ref="Z46:AB46" si="76">Z6*$E46</f>
        <v>19293.203883495145</v>
      </c>
      <c r="AA46" s="74">
        <f t="shared" si="76"/>
        <v>578.79611650485435</v>
      </c>
      <c r="AB46" s="74">
        <f t="shared" si="76"/>
        <v>0</v>
      </c>
      <c r="AC46" s="77"/>
      <c r="AD46" s="74">
        <f t="shared" ref="AD46:AE46" si="77">AD6*$E46</f>
        <v>3086.9126213592231</v>
      </c>
      <c r="AE46" s="74">
        <f t="shared" si="77"/>
        <v>16785.087378640776</v>
      </c>
      <c r="AF46" s="77"/>
      <c r="AG46" s="199">
        <f t="shared" ref="AG46:AJ46" si="78">AG6*$E46</f>
        <v>578.79611650485435</v>
      </c>
      <c r="AH46" s="199">
        <f t="shared" si="78"/>
        <v>385.86407766990288</v>
      </c>
      <c r="AI46" s="199">
        <f t="shared" si="78"/>
        <v>0</v>
      </c>
      <c r="AJ46" s="199">
        <f t="shared" si="78"/>
        <v>385.86407766990288</v>
      </c>
      <c r="AK46" s="77"/>
      <c r="AL46" s="74">
        <f t="shared" ref="AL46:AO46" si="79">AL6*$E46</f>
        <v>771.72815533980577</v>
      </c>
      <c r="AM46" s="74">
        <f t="shared" si="79"/>
        <v>2315.1844660194174</v>
      </c>
      <c r="AN46" s="74">
        <f t="shared" si="79"/>
        <v>11382.990291262135</v>
      </c>
      <c r="AO46" s="74">
        <f t="shared" si="79"/>
        <v>5402.0970873786409</v>
      </c>
      <c r="AP46" s="77"/>
      <c r="AQ46" s="74"/>
      <c r="AR46" s="201"/>
      <c r="AS46" s="199">
        <f t="shared" ref="AS46:AV46" si="80">AS6*$E46</f>
        <v>1736.3883495145628</v>
      </c>
      <c r="AT46" s="199">
        <f t="shared" si="80"/>
        <v>5787.9611650485431</v>
      </c>
      <c r="AU46" s="199">
        <f t="shared" si="80"/>
        <v>8681.9417475728169</v>
      </c>
      <c r="AV46" s="199">
        <f t="shared" si="80"/>
        <v>578.79611650485435</v>
      </c>
      <c r="AW46" s="77"/>
      <c r="AX46" s="74">
        <f t="shared" ref="AX46:BA46" si="81">AX6*$E46</f>
        <v>14084.038834951456</v>
      </c>
      <c r="AY46" s="74">
        <f t="shared" si="81"/>
        <v>1929.3203883495144</v>
      </c>
      <c r="AZ46" s="74">
        <f t="shared" si="81"/>
        <v>1543.4563106796115</v>
      </c>
      <c r="BA46" s="74">
        <f t="shared" si="81"/>
        <v>2315.1844660194174</v>
      </c>
      <c r="BB46" s="77"/>
      <c r="BC46" s="74"/>
      <c r="BD46" s="201"/>
      <c r="BE46" s="199">
        <f t="shared" ref="BE46:BH46" si="82">BE6*$E46</f>
        <v>3715.7281553398052</v>
      </c>
      <c r="BF46" s="199">
        <f t="shared" si="82"/>
        <v>142.91262135922329</v>
      </c>
      <c r="BG46" s="199">
        <f t="shared" si="82"/>
        <v>0</v>
      </c>
      <c r="BH46" s="199">
        <f t="shared" si="82"/>
        <v>0</v>
      </c>
      <c r="BI46" s="77"/>
      <c r="BJ46" s="74">
        <f t="shared" ref="BJ46:BN46" si="83">BJ6*$E46</f>
        <v>18328.543689320388</v>
      </c>
      <c r="BK46" s="74">
        <f t="shared" si="83"/>
        <v>4437.4368932038833</v>
      </c>
      <c r="BL46" s="74">
        <f t="shared" si="83"/>
        <v>0</v>
      </c>
      <c r="BM46" s="74">
        <f t="shared" si="83"/>
        <v>0</v>
      </c>
      <c r="BN46" s="74">
        <f t="shared" si="83"/>
        <v>0</v>
      </c>
      <c r="BO46" s="201"/>
    </row>
    <row r="47" spans="1:130" ht="20.25" customHeight="1" x14ac:dyDescent="0.4">
      <c r="A47" s="29" t="s">
        <v>458</v>
      </c>
      <c r="B47" s="77"/>
      <c r="C47" s="146">
        <f>VLOOKUP($A47,Sample!$B$2:$F$29,4)</f>
        <v>6.3362927853041401E-2</v>
      </c>
      <c r="D47" s="138">
        <f>VLOOKUP($A47,Sample!$B$2:$F$29,5)</f>
        <v>3.9938464739850028E-2</v>
      </c>
      <c r="E47" s="138">
        <f>VLOOKUP($A47,Sample!$B$2:$F$29,2)</f>
        <v>5374</v>
      </c>
      <c r="F47" s="160">
        <f>E47*$K7</f>
        <v>28435.2427184466</v>
      </c>
      <c r="G47" s="77"/>
      <c r="H47" s="171">
        <f t="shared" si="64"/>
        <v>6.3362927853041401E-2</v>
      </c>
      <c r="I47" s="171">
        <f t="shared" si="64"/>
        <v>5.6785962340435425E-2</v>
      </c>
      <c r="J47" s="30"/>
      <c r="K47" s="32">
        <v>5.29126213592233</v>
      </c>
      <c r="L47" s="77"/>
      <c r="M47" s="74">
        <f t="shared" si="65"/>
        <v>417.39805825242712</v>
      </c>
      <c r="N47" s="74">
        <f t="shared" si="65"/>
        <v>4956.6019417475727</v>
      </c>
      <c r="O47" s="77"/>
      <c r="P47" s="74">
        <f t="shared" ref="P47:V47" si="84">P7*$E47</f>
        <v>3495.7087378640781</v>
      </c>
      <c r="Q47" s="74">
        <f t="shared" si="84"/>
        <v>1721.7669902912623</v>
      </c>
      <c r="R47" s="74">
        <f t="shared" si="84"/>
        <v>156.52427184466021</v>
      </c>
      <c r="S47" s="74">
        <f t="shared" si="84"/>
        <v>0</v>
      </c>
      <c r="T47" s="74">
        <f t="shared" si="84"/>
        <v>0</v>
      </c>
      <c r="U47" s="74">
        <f t="shared" si="84"/>
        <v>0</v>
      </c>
      <c r="V47" s="74">
        <f t="shared" si="84"/>
        <v>0</v>
      </c>
      <c r="W47" s="77"/>
      <c r="X47" s="74"/>
      <c r="Y47" s="77"/>
      <c r="Z47" s="74">
        <f t="shared" ref="Z47:AB47" si="85">Z7*$E47</f>
        <v>4434.8543689320386</v>
      </c>
      <c r="AA47" s="74">
        <f t="shared" si="85"/>
        <v>939.14563106796118</v>
      </c>
      <c r="AB47" s="74">
        <f t="shared" si="85"/>
        <v>0</v>
      </c>
      <c r="AC47" s="77"/>
      <c r="AD47" s="74">
        <f t="shared" ref="AD47:AE47" si="86">AD7*$E47</f>
        <v>521.747572815534</v>
      </c>
      <c r="AE47" s="74">
        <f t="shared" si="86"/>
        <v>4852.2524271844659</v>
      </c>
      <c r="AF47" s="77"/>
      <c r="AG47" s="199">
        <f t="shared" ref="AG47:AJ47" si="87">AG7*$E47</f>
        <v>52.174757281553404</v>
      </c>
      <c r="AH47" s="199">
        <f t="shared" si="87"/>
        <v>0</v>
      </c>
      <c r="AI47" s="199">
        <f t="shared" si="87"/>
        <v>0</v>
      </c>
      <c r="AJ47" s="199">
        <f t="shared" si="87"/>
        <v>0</v>
      </c>
      <c r="AK47" s="77"/>
      <c r="AL47" s="74">
        <f t="shared" ref="AL47:AO47" si="88">AL7*$E47</f>
        <v>0</v>
      </c>
      <c r="AM47" s="74">
        <f t="shared" si="88"/>
        <v>939.14563106796118</v>
      </c>
      <c r="AN47" s="74">
        <f t="shared" si="88"/>
        <v>1721.7669902912623</v>
      </c>
      <c r="AO47" s="74">
        <f t="shared" si="88"/>
        <v>2713.0873786407765</v>
      </c>
      <c r="AP47" s="77"/>
      <c r="AQ47" s="74"/>
      <c r="AR47" s="201"/>
      <c r="AS47" s="199">
        <f t="shared" ref="AS47:AV47" si="89">AS7*$E47</f>
        <v>3391.3592233009713</v>
      </c>
      <c r="AT47" s="199">
        <f t="shared" si="89"/>
        <v>1043.495145631068</v>
      </c>
      <c r="AU47" s="199">
        <f t="shared" si="89"/>
        <v>0</v>
      </c>
      <c r="AV47" s="199">
        <f t="shared" si="89"/>
        <v>0</v>
      </c>
      <c r="AW47" s="77"/>
      <c r="AX47" s="74">
        <f t="shared" ref="AX47:BA47" si="90">AX7*$E47</f>
        <v>939.14563106796118</v>
      </c>
      <c r="AY47" s="74">
        <f t="shared" si="90"/>
        <v>886.97087378640776</v>
      </c>
      <c r="AZ47" s="74">
        <f t="shared" si="90"/>
        <v>2556.5631067961162</v>
      </c>
      <c r="BA47" s="74">
        <f t="shared" si="90"/>
        <v>991.32038834951459</v>
      </c>
      <c r="BB47" s="77"/>
      <c r="BC47" s="74"/>
      <c r="BD47" s="201"/>
      <c r="BE47" s="199">
        <f t="shared" ref="BE47:BH47" si="91">BE7*$E47</f>
        <v>886.97087378640765</v>
      </c>
      <c r="BF47" s="199">
        <f t="shared" si="91"/>
        <v>177.39417475728155</v>
      </c>
      <c r="BG47" s="199">
        <f t="shared" si="91"/>
        <v>2306.1242718446601</v>
      </c>
      <c r="BH47" s="199">
        <f t="shared" si="91"/>
        <v>177.39417475728155</v>
      </c>
      <c r="BI47" s="77"/>
      <c r="BJ47" s="74">
        <f t="shared" ref="BJ47:BN47" si="92">BJ7*$E47</f>
        <v>5269.6504854368932</v>
      </c>
      <c r="BK47" s="74">
        <f t="shared" si="92"/>
        <v>417.39805825242712</v>
      </c>
      <c r="BL47" s="74">
        <f t="shared" si="92"/>
        <v>0</v>
      </c>
      <c r="BM47" s="74">
        <f t="shared" si="92"/>
        <v>0</v>
      </c>
      <c r="BN47" s="74">
        <f t="shared" si="92"/>
        <v>104.34951456310678</v>
      </c>
      <c r="BO47" s="201"/>
    </row>
    <row r="48" spans="1:130" s="22" customFormat="1" ht="7.5" customHeight="1" x14ac:dyDescent="0.4">
      <c r="A48" s="37"/>
      <c r="B48" s="77"/>
      <c r="C48" s="148"/>
      <c r="D48" s="139"/>
      <c r="E48" s="139"/>
      <c r="F48" s="161"/>
      <c r="G48" s="77"/>
      <c r="H48" s="39"/>
      <c r="I48" s="39"/>
      <c r="J48" s="38"/>
      <c r="K48" s="40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4"/>
      <c r="Y48" s="77"/>
      <c r="Z48" s="77"/>
      <c r="AA48" s="77"/>
      <c r="AB48" s="77"/>
      <c r="AC48" s="77"/>
      <c r="AD48" s="77"/>
      <c r="AE48" s="77"/>
      <c r="AF48" s="77"/>
      <c r="AG48" s="201"/>
      <c r="AH48" s="201"/>
      <c r="AI48" s="201"/>
      <c r="AJ48" s="201"/>
      <c r="AK48" s="77"/>
      <c r="AL48" s="77"/>
      <c r="AM48" s="77"/>
      <c r="AN48" s="77"/>
      <c r="AO48" s="77"/>
      <c r="AP48" s="77"/>
      <c r="AQ48" s="74"/>
      <c r="AR48" s="201"/>
      <c r="AS48" s="201"/>
      <c r="AT48" s="201"/>
      <c r="AU48" s="201"/>
      <c r="AV48" s="201"/>
      <c r="AW48" s="77"/>
      <c r="AX48" s="77"/>
      <c r="AY48" s="77"/>
      <c r="AZ48" s="77"/>
      <c r="BA48" s="77"/>
      <c r="BB48" s="77"/>
      <c r="BC48" s="74"/>
      <c r="BD48" s="201"/>
      <c r="BE48" s="201"/>
      <c r="BF48" s="201"/>
      <c r="BG48" s="201"/>
      <c r="BH48" s="201"/>
      <c r="BI48" s="77"/>
      <c r="BJ48" s="77"/>
      <c r="BK48" s="77"/>
      <c r="BL48" s="77"/>
      <c r="BM48" s="77"/>
      <c r="BN48" s="77"/>
      <c r="BO48" s="201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</row>
    <row r="49" spans="1:130" ht="20.25" customHeight="1" x14ac:dyDescent="0.4">
      <c r="A49" s="29" t="s">
        <v>113</v>
      </c>
      <c r="B49" s="77"/>
      <c r="C49" s="146">
        <f>VLOOKUP($A49,Sample!$B$2:$F$29,4)</f>
        <v>7.7488120924858211E-2</v>
      </c>
      <c r="D49" s="138">
        <f>VLOOKUP($A49,Sample!$B$2:$F$29,5)</f>
        <v>4.8841754795365531E-2</v>
      </c>
      <c r="E49" s="138">
        <f>VLOOKUP($A49,Sample!$B$2:$F$29,2)</f>
        <v>6572</v>
      </c>
      <c r="F49" s="160">
        <f>E49*$K9</f>
        <v>42047.387755102041</v>
      </c>
      <c r="G49" s="77"/>
      <c r="H49" s="171">
        <f t="shared" ref="H49:I50" si="93">E49/SUM(E$4:E$10)</f>
        <v>7.7488120924858211E-2</v>
      </c>
      <c r="I49" s="171">
        <f t="shared" si="93"/>
        <v>8.3969790629779037E-2</v>
      </c>
      <c r="J49" s="30"/>
      <c r="K49" s="32">
        <v>6.3979591836734695</v>
      </c>
      <c r="L49" s="77"/>
      <c r="M49" s="74">
        <f t="shared" ref="M49:N50" si="94">M9*$E49</f>
        <v>268.24489795918367</v>
      </c>
      <c r="N49" s="74">
        <f t="shared" si="94"/>
        <v>6303.7551020408164</v>
      </c>
      <c r="O49" s="77"/>
      <c r="P49" s="74">
        <f t="shared" ref="P49:V49" si="95">P9*$E49</f>
        <v>3956.612244897959</v>
      </c>
      <c r="Q49" s="74">
        <f t="shared" si="95"/>
        <v>2347.1428571428573</v>
      </c>
      <c r="R49" s="74">
        <f t="shared" si="95"/>
        <v>268.24489795918367</v>
      </c>
      <c r="S49" s="74">
        <f t="shared" si="95"/>
        <v>0</v>
      </c>
      <c r="T49" s="74">
        <f t="shared" si="95"/>
        <v>0</v>
      </c>
      <c r="U49" s="74">
        <f t="shared" si="95"/>
        <v>0</v>
      </c>
      <c r="V49" s="74">
        <f t="shared" si="95"/>
        <v>0</v>
      </c>
      <c r="W49" s="77"/>
      <c r="X49" s="74"/>
      <c r="Y49" s="77"/>
      <c r="Z49" s="74">
        <f t="shared" ref="Z49:AB49" si="96">Z9*$E49</f>
        <v>6102.5714285714284</v>
      </c>
      <c r="AA49" s="74">
        <f t="shared" si="96"/>
        <v>469.42857142857139</v>
      </c>
      <c r="AB49" s="74">
        <f t="shared" si="96"/>
        <v>0</v>
      </c>
      <c r="AC49" s="77"/>
      <c r="AD49" s="74">
        <f t="shared" ref="AD49:AE49" si="97">AD9*$E49</f>
        <v>469.42857142857139</v>
      </c>
      <c r="AE49" s="74">
        <f t="shared" si="97"/>
        <v>6102.5714285714284</v>
      </c>
      <c r="AF49" s="77"/>
      <c r="AG49" s="199">
        <f t="shared" ref="AG49:AJ49" si="98">AG9*$E49</f>
        <v>201.18367346938774</v>
      </c>
      <c r="AH49" s="199">
        <f t="shared" si="98"/>
        <v>0</v>
      </c>
      <c r="AI49" s="199">
        <f t="shared" si="98"/>
        <v>0</v>
      </c>
      <c r="AJ49" s="199">
        <f t="shared" si="98"/>
        <v>0</v>
      </c>
      <c r="AK49" s="77"/>
      <c r="AL49" s="74">
        <f t="shared" ref="AL49:AO49" si="99">AL9*$E49</f>
        <v>134.12244897959184</v>
      </c>
      <c r="AM49" s="74">
        <f t="shared" si="99"/>
        <v>737.67346938775506</v>
      </c>
      <c r="AN49" s="74">
        <f t="shared" si="99"/>
        <v>1877.7142857142856</v>
      </c>
      <c r="AO49" s="74">
        <f t="shared" si="99"/>
        <v>3822.4897959183672</v>
      </c>
      <c r="AP49" s="77"/>
      <c r="AQ49" s="74"/>
      <c r="AR49" s="201"/>
      <c r="AS49" s="199">
        <f t="shared" ref="AS49:AV49" si="100">AS9*$E49</f>
        <v>3218.9387755102039</v>
      </c>
      <c r="AT49" s="199">
        <f t="shared" si="100"/>
        <v>2145.9591836734694</v>
      </c>
      <c r="AU49" s="199">
        <f t="shared" si="100"/>
        <v>335.30612244897958</v>
      </c>
      <c r="AV49" s="199">
        <f t="shared" si="100"/>
        <v>0</v>
      </c>
      <c r="AW49" s="77"/>
      <c r="AX49" s="74">
        <f t="shared" ref="AX49:BA49" si="101">AX9*$E49</f>
        <v>1341.2244897959183</v>
      </c>
      <c r="AY49" s="74">
        <f t="shared" si="101"/>
        <v>737.67346938775506</v>
      </c>
      <c r="AZ49" s="74">
        <f t="shared" si="101"/>
        <v>3889.5510204081634</v>
      </c>
      <c r="BA49" s="74">
        <f t="shared" si="101"/>
        <v>603.55102040816325</v>
      </c>
      <c r="BB49" s="77"/>
      <c r="BC49" s="74"/>
      <c r="BD49" s="201"/>
      <c r="BE49" s="199">
        <f t="shared" ref="BE49:BH49" si="102">BE9*$E49</f>
        <v>3122.3251470079558</v>
      </c>
      <c r="BF49" s="199">
        <f t="shared" si="102"/>
        <v>1028.0826703562782</v>
      </c>
      <c r="BG49" s="199">
        <f t="shared" si="102"/>
        <v>342.69422345209273</v>
      </c>
      <c r="BH49" s="199">
        <f t="shared" si="102"/>
        <v>0</v>
      </c>
      <c r="BI49" s="77"/>
      <c r="BJ49" s="74">
        <f t="shared" ref="BJ49:BN49" si="103">BJ9*$E49</f>
        <v>6437.8775510204077</v>
      </c>
      <c r="BK49" s="74">
        <f t="shared" si="103"/>
        <v>1140.0408163265306</v>
      </c>
      <c r="BL49" s="74">
        <f t="shared" si="103"/>
        <v>67.061224489795919</v>
      </c>
      <c r="BM49" s="74">
        <f t="shared" si="103"/>
        <v>0</v>
      </c>
      <c r="BN49" s="74">
        <f t="shared" si="103"/>
        <v>67.061224489795919</v>
      </c>
      <c r="BO49" s="201"/>
    </row>
    <row r="50" spans="1:130" ht="20.25" customHeight="1" x14ac:dyDescent="0.4">
      <c r="A50" s="29" t="s">
        <v>108</v>
      </c>
      <c r="B50" s="77"/>
      <c r="C50" s="146">
        <f>VLOOKUP($A50,Sample!$B$2:$F$29,4)</f>
        <v>0.10819096129131148</v>
      </c>
      <c r="D50" s="138">
        <f>VLOOKUP($A50,Sample!$B$2:$F$29,5)</f>
        <v>6.8194148204849994E-2</v>
      </c>
      <c r="E50" s="138">
        <f>VLOOKUP($A50,Sample!$B$2:$F$29,2)</f>
        <v>9176</v>
      </c>
      <c r="F50" s="160">
        <f>E50*$K10</f>
        <v>53027.621052631577</v>
      </c>
      <c r="G50" s="77"/>
      <c r="H50" s="171">
        <f t="shared" si="93"/>
        <v>0.10819096129131148</v>
      </c>
      <c r="I50" s="171">
        <f t="shared" si="93"/>
        <v>0.10589761873719356</v>
      </c>
      <c r="J50" s="30"/>
      <c r="K50" s="32">
        <v>5.7789473684210524</v>
      </c>
      <c r="L50" s="77"/>
      <c r="M50" s="74">
        <f t="shared" si="94"/>
        <v>772.71578947368414</v>
      </c>
      <c r="N50" s="74">
        <f t="shared" si="94"/>
        <v>8403.2842105263153</v>
      </c>
      <c r="O50" s="77"/>
      <c r="P50" s="74">
        <f t="shared" ref="P50:V50" si="104">P10*$E50</f>
        <v>6664.6736842105265</v>
      </c>
      <c r="Q50" s="74">
        <f t="shared" si="104"/>
        <v>1448.8421052631579</v>
      </c>
      <c r="R50" s="74">
        <f t="shared" si="104"/>
        <v>1062.4842105263158</v>
      </c>
      <c r="S50" s="74">
        <f t="shared" si="104"/>
        <v>0</v>
      </c>
      <c r="T50" s="74">
        <f t="shared" si="104"/>
        <v>0</v>
      </c>
      <c r="U50" s="74">
        <f t="shared" si="104"/>
        <v>0</v>
      </c>
      <c r="V50" s="74">
        <f t="shared" si="104"/>
        <v>0</v>
      </c>
      <c r="W50" s="77"/>
      <c r="X50" s="74"/>
      <c r="Y50" s="77"/>
      <c r="Z50" s="74">
        <f t="shared" ref="Z50:AB50" si="105">Z10*$E50</f>
        <v>8596.4631578947374</v>
      </c>
      <c r="AA50" s="74">
        <f t="shared" si="105"/>
        <v>482.9473684210526</v>
      </c>
      <c r="AB50" s="74">
        <f t="shared" si="105"/>
        <v>96.589473684210517</v>
      </c>
      <c r="AC50" s="77"/>
      <c r="AD50" s="74">
        <f t="shared" ref="AD50:AE50" si="106">AD10*$E50</f>
        <v>1255.663157894737</v>
      </c>
      <c r="AE50" s="74">
        <f t="shared" si="106"/>
        <v>7920.3368421052637</v>
      </c>
      <c r="AF50" s="77"/>
      <c r="AG50" s="199">
        <f t="shared" ref="AG50:AJ50" si="107">AG10*$E50</f>
        <v>96.589473684210546</v>
      </c>
      <c r="AH50" s="199">
        <f t="shared" si="107"/>
        <v>0</v>
      </c>
      <c r="AI50" s="199">
        <f t="shared" si="107"/>
        <v>0</v>
      </c>
      <c r="AJ50" s="199">
        <f t="shared" si="107"/>
        <v>0</v>
      </c>
      <c r="AK50" s="77"/>
      <c r="AL50" s="74">
        <f t="shared" ref="AL50:AO50" si="108">AL10*$E50</f>
        <v>772.71578947368414</v>
      </c>
      <c r="AM50" s="74">
        <f t="shared" si="108"/>
        <v>2607.9157894736841</v>
      </c>
      <c r="AN50" s="74">
        <f t="shared" si="108"/>
        <v>1159.0736842105264</v>
      </c>
      <c r="AO50" s="74">
        <f t="shared" si="108"/>
        <v>4636.2947368421055</v>
      </c>
      <c r="AP50" s="77"/>
      <c r="AQ50" s="74"/>
      <c r="AR50" s="201"/>
      <c r="AS50" s="199">
        <f t="shared" ref="AS50:AV50" si="109">AS10*$E50</f>
        <v>5119.2421052631571</v>
      </c>
      <c r="AT50" s="199">
        <f t="shared" si="109"/>
        <v>96.589473684210517</v>
      </c>
      <c r="AU50" s="199">
        <f t="shared" si="109"/>
        <v>579.53684210526319</v>
      </c>
      <c r="AV50" s="199">
        <f t="shared" si="109"/>
        <v>0</v>
      </c>
      <c r="AW50" s="77"/>
      <c r="AX50" s="74">
        <f t="shared" ref="AX50:BA50" si="110">AX10*$E50</f>
        <v>1642.0210526315789</v>
      </c>
      <c r="AY50" s="74">
        <f t="shared" si="110"/>
        <v>2607.9157894736841</v>
      </c>
      <c r="AZ50" s="74">
        <f t="shared" si="110"/>
        <v>4539.7052631578945</v>
      </c>
      <c r="BA50" s="74">
        <f t="shared" si="110"/>
        <v>386.35789473684207</v>
      </c>
      <c r="BB50" s="77"/>
      <c r="BC50" s="74"/>
      <c r="BD50" s="201"/>
      <c r="BE50" s="199">
        <f t="shared" ref="BE50:BH50" si="111">BE10*$E50</f>
        <v>2573.3165750196385</v>
      </c>
      <c r="BF50" s="199">
        <f t="shared" si="111"/>
        <v>1985.1299293008642</v>
      </c>
      <c r="BG50" s="199">
        <f t="shared" si="111"/>
        <v>367.61665357423408</v>
      </c>
      <c r="BH50" s="199">
        <f t="shared" si="111"/>
        <v>0</v>
      </c>
      <c r="BI50" s="77"/>
      <c r="BJ50" s="74">
        <f t="shared" ref="BJ50:BN50" si="112">BJ10*$E50</f>
        <v>8306.6947368421061</v>
      </c>
      <c r="BK50" s="74">
        <f t="shared" si="112"/>
        <v>5119.2421052631571</v>
      </c>
      <c r="BL50" s="74">
        <f t="shared" si="112"/>
        <v>0</v>
      </c>
      <c r="BM50" s="74">
        <f t="shared" si="112"/>
        <v>0</v>
      </c>
      <c r="BN50" s="74">
        <f t="shared" si="112"/>
        <v>96.589473684210517</v>
      </c>
      <c r="BO50" s="201"/>
    </row>
    <row r="51" spans="1:130" s="22" customFormat="1" ht="7.5" customHeight="1" x14ac:dyDescent="0.4">
      <c r="A51" s="37"/>
      <c r="B51" s="77"/>
      <c r="C51" s="149"/>
      <c r="D51" s="139"/>
      <c r="E51" s="139"/>
      <c r="F51" s="161"/>
      <c r="G51" s="77"/>
      <c r="H51" s="39"/>
      <c r="I51" s="39"/>
      <c r="J51" s="38"/>
      <c r="K51" s="40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4"/>
      <c r="Y51" s="77"/>
      <c r="Z51" s="77"/>
      <c r="AA51" s="77"/>
      <c r="AB51" s="77"/>
      <c r="AC51" s="77"/>
      <c r="AD51" s="77"/>
      <c r="AE51" s="77"/>
      <c r="AF51" s="77"/>
      <c r="AG51" s="201"/>
      <c r="AH51" s="201"/>
      <c r="AI51" s="201"/>
      <c r="AJ51" s="201"/>
      <c r="AK51" s="77"/>
      <c r="AL51" s="77"/>
      <c r="AM51" s="77"/>
      <c r="AN51" s="77"/>
      <c r="AO51" s="77"/>
      <c r="AP51" s="77"/>
      <c r="AQ51" s="74"/>
      <c r="AR51" s="201"/>
      <c r="AS51" s="201"/>
      <c r="AT51" s="201"/>
      <c r="AU51" s="201"/>
      <c r="AV51" s="201"/>
      <c r="AW51" s="77"/>
      <c r="AX51" s="77"/>
      <c r="AY51" s="77"/>
      <c r="AZ51" s="77"/>
      <c r="BA51" s="77"/>
      <c r="BB51" s="77"/>
      <c r="BC51" s="74"/>
      <c r="BD51" s="201"/>
      <c r="BE51" s="201"/>
      <c r="BF51" s="201"/>
      <c r="BG51" s="201"/>
      <c r="BH51" s="201"/>
      <c r="BI51" s="77"/>
      <c r="BJ51" s="77"/>
      <c r="BK51" s="77"/>
      <c r="BL51" s="77"/>
      <c r="BM51" s="77"/>
      <c r="BN51" s="77"/>
      <c r="BO51" s="201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</row>
    <row r="52" spans="1:130" ht="20.25" customHeight="1" x14ac:dyDescent="0.4">
      <c r="A52" s="29" t="s">
        <v>459</v>
      </c>
      <c r="B52" s="77"/>
      <c r="C52" s="147">
        <f>VLOOKUP($A52,Sample!$B$2:$F$29,4)</f>
        <v>0.59415092246829593</v>
      </c>
      <c r="D52" s="138">
        <f>VLOOKUP($A52,Sample!$B$2:$F$29,5)</f>
        <v>0.11942894089493672</v>
      </c>
      <c r="E52" s="138">
        <f>VLOOKUP($A52,Sample!$B$2:$F$29,2)</f>
        <v>16070</v>
      </c>
      <c r="F52" s="160">
        <f>E52*$K12</f>
        <v>71980.208333333343</v>
      </c>
      <c r="G52" s="77"/>
      <c r="H52" s="31">
        <f>E52/SUM(E$12:E$15)</f>
        <v>0.59415092246829593</v>
      </c>
      <c r="I52" s="31">
        <f>F52/SUM(F$12:F$15)</f>
        <v>0.55823537871297779</v>
      </c>
      <c r="J52" s="30"/>
      <c r="K52" s="32">
        <v>4.479166666666667</v>
      </c>
      <c r="L52" s="77"/>
      <c r="M52" s="74">
        <f t="shared" ref="M52:N53" si="113">M12*$E52</f>
        <v>1673.9583333333335</v>
      </c>
      <c r="N52" s="74">
        <f t="shared" si="113"/>
        <v>14396.041666666668</v>
      </c>
      <c r="O52" s="77"/>
      <c r="P52" s="74">
        <f t="shared" ref="P52:V52" si="114">P12*$E52</f>
        <v>11454.148936170212</v>
      </c>
      <c r="Q52" s="74">
        <f t="shared" si="114"/>
        <v>1367.6595744680851</v>
      </c>
      <c r="R52" s="74">
        <f t="shared" si="114"/>
        <v>512.87234042553189</v>
      </c>
      <c r="S52" s="74">
        <f t="shared" si="114"/>
        <v>2393.4042553191489</v>
      </c>
      <c r="T52" s="74">
        <f t="shared" si="114"/>
        <v>170.95744680851064</v>
      </c>
      <c r="U52" s="74">
        <f t="shared" si="114"/>
        <v>170.95744680851064</v>
      </c>
      <c r="V52" s="74">
        <f t="shared" si="114"/>
        <v>0</v>
      </c>
      <c r="W52" s="77"/>
      <c r="X52" s="74"/>
      <c r="Y52" s="77"/>
      <c r="Z52" s="74">
        <f t="shared" ref="Z52:AB52" si="115">Z12*$E52</f>
        <v>12554.6875</v>
      </c>
      <c r="AA52" s="74">
        <f t="shared" si="115"/>
        <v>3515.3125</v>
      </c>
      <c r="AB52" s="74">
        <f t="shared" si="115"/>
        <v>0</v>
      </c>
      <c r="AC52" s="77"/>
      <c r="AD52" s="74">
        <f t="shared" ref="AD52:AE52" si="116">AD12*$E52</f>
        <v>8537.1875</v>
      </c>
      <c r="AE52" s="74">
        <f t="shared" si="116"/>
        <v>7532.8125</v>
      </c>
      <c r="AF52" s="77"/>
      <c r="AG52" s="199">
        <f t="shared" ref="AG52:AJ52" si="117">AG12*$E52</f>
        <v>836.97916666666674</v>
      </c>
      <c r="AH52" s="199">
        <f t="shared" si="117"/>
        <v>0</v>
      </c>
      <c r="AI52" s="199">
        <f t="shared" si="117"/>
        <v>1339.1666666666665</v>
      </c>
      <c r="AJ52" s="199">
        <f t="shared" si="117"/>
        <v>502.1875</v>
      </c>
      <c r="AK52" s="77"/>
      <c r="AL52" s="74">
        <f t="shared" ref="AL52:AO52" si="118">AL12*$E52</f>
        <v>669.58333333333326</v>
      </c>
      <c r="AM52" s="74">
        <f t="shared" si="118"/>
        <v>3850.104166666667</v>
      </c>
      <c r="AN52" s="74">
        <f t="shared" si="118"/>
        <v>4854.479166666667</v>
      </c>
      <c r="AO52" s="74">
        <f t="shared" si="118"/>
        <v>6695.8333333333339</v>
      </c>
      <c r="AP52" s="77"/>
      <c r="AQ52" s="74"/>
      <c r="AR52" s="201"/>
      <c r="AS52" s="199">
        <f t="shared" ref="AS52:AV52" si="119">AS12*$E52</f>
        <v>6528.4374999999991</v>
      </c>
      <c r="AT52" s="199">
        <f t="shared" si="119"/>
        <v>2176.145833333333</v>
      </c>
      <c r="AU52" s="199">
        <f t="shared" si="119"/>
        <v>2678.333333333333</v>
      </c>
      <c r="AV52" s="199">
        <f t="shared" si="119"/>
        <v>167.39583333333331</v>
      </c>
      <c r="AW52" s="77"/>
      <c r="AX52" s="74">
        <f t="shared" ref="AX52:BA52" si="120">AX12*$E52</f>
        <v>2510.9375</v>
      </c>
      <c r="AY52" s="74">
        <f t="shared" si="120"/>
        <v>3850.1041666666665</v>
      </c>
      <c r="AZ52" s="74">
        <f t="shared" si="120"/>
        <v>5356.6666666666661</v>
      </c>
      <c r="BA52" s="74">
        <f t="shared" si="120"/>
        <v>4352.2916666666661</v>
      </c>
      <c r="BB52" s="77"/>
      <c r="BC52" s="74"/>
      <c r="BD52" s="201"/>
      <c r="BE52" s="199">
        <f t="shared" ref="BE52:BH52" si="121">BE12*$E52</f>
        <v>8482.0020604395613</v>
      </c>
      <c r="BF52" s="199">
        <f t="shared" si="121"/>
        <v>373.42147435897436</v>
      </c>
      <c r="BG52" s="199">
        <f t="shared" si="121"/>
        <v>800.18887362637361</v>
      </c>
      <c r="BH52" s="199">
        <f t="shared" si="121"/>
        <v>53.345924908424905</v>
      </c>
      <c r="BI52" s="77"/>
      <c r="BJ52" s="74">
        <f t="shared" ref="BJ52:BN52" si="122">BJ12*$E52</f>
        <v>15567.8125</v>
      </c>
      <c r="BK52" s="74">
        <f t="shared" si="122"/>
        <v>8035</v>
      </c>
      <c r="BL52" s="74">
        <f t="shared" si="122"/>
        <v>167.39583333333331</v>
      </c>
      <c r="BM52" s="74">
        <f t="shared" si="122"/>
        <v>0</v>
      </c>
      <c r="BN52" s="74">
        <f t="shared" si="122"/>
        <v>0</v>
      </c>
      <c r="BO52" s="201"/>
    </row>
    <row r="53" spans="1:130" ht="20.25" customHeight="1" x14ac:dyDescent="0.4">
      <c r="A53" s="29" t="s">
        <v>460</v>
      </c>
      <c r="B53" s="77"/>
      <c r="C53" s="147">
        <f>VLOOKUP($A53,Sample!$B$2:$F$29,4)</f>
        <v>0.27322808444559471</v>
      </c>
      <c r="D53" s="138">
        <f>VLOOKUP($A53,Sample!$B$2:$F$29,5)</f>
        <v>5.4920962863321862E-2</v>
      </c>
      <c r="E53" s="138">
        <f>VLOOKUP($A53,Sample!$B$2:$F$29,2)</f>
        <v>7390</v>
      </c>
      <c r="F53" s="160">
        <f>E53*$K13</f>
        <v>38835.204081632648</v>
      </c>
      <c r="G53" s="77"/>
      <c r="H53" s="31">
        <f t="shared" ref="H53:I55" si="123">E53/SUM(E$12:E$15)</f>
        <v>0.27322808444559471</v>
      </c>
      <c r="I53" s="31">
        <f t="shared" si="123"/>
        <v>0.30118258004355564</v>
      </c>
      <c r="J53" s="30"/>
      <c r="K53" s="32">
        <v>5.2551020408163263</v>
      </c>
      <c r="L53" s="77"/>
      <c r="M53" s="74">
        <f t="shared" si="113"/>
        <v>377.0408163265306</v>
      </c>
      <c r="N53" s="74">
        <f t="shared" si="113"/>
        <v>7012.9591836734699</v>
      </c>
      <c r="O53" s="77"/>
      <c r="P53" s="74">
        <f t="shared" ref="P53:V53" si="124">P13*$E53</f>
        <v>6560.5102040816328</v>
      </c>
      <c r="Q53" s="74">
        <f t="shared" si="124"/>
        <v>150.81632653061223</v>
      </c>
      <c r="R53" s="74">
        <f t="shared" si="124"/>
        <v>0</v>
      </c>
      <c r="S53" s="74">
        <f t="shared" si="124"/>
        <v>678.67346938775518</v>
      </c>
      <c r="T53" s="74">
        <f t="shared" si="124"/>
        <v>0</v>
      </c>
      <c r="U53" s="74">
        <f t="shared" si="124"/>
        <v>0</v>
      </c>
      <c r="V53" s="74">
        <f t="shared" si="124"/>
        <v>0</v>
      </c>
      <c r="W53" s="77"/>
      <c r="X53" s="74"/>
      <c r="Y53" s="77"/>
      <c r="Z53" s="74">
        <f t="shared" ref="Z53:AB53" si="125">Z13*$E53</f>
        <v>6937.5510204081638</v>
      </c>
      <c r="AA53" s="74">
        <f t="shared" si="125"/>
        <v>452.44897959183675</v>
      </c>
      <c r="AB53" s="74">
        <f t="shared" si="125"/>
        <v>0</v>
      </c>
      <c r="AC53" s="77"/>
      <c r="AD53" s="74">
        <f t="shared" ref="AD53:AE53" si="126">AD13*$E53</f>
        <v>2111.4285714285711</v>
      </c>
      <c r="AE53" s="74">
        <f t="shared" si="126"/>
        <v>5278.5714285714284</v>
      </c>
      <c r="AF53" s="77"/>
      <c r="AG53" s="199">
        <f t="shared" ref="AG53:AJ53" si="127">AG13*$E53</f>
        <v>377.0408163265306</v>
      </c>
      <c r="AH53" s="199">
        <f t="shared" si="127"/>
        <v>75.408163265306115</v>
      </c>
      <c r="AI53" s="199">
        <f t="shared" si="127"/>
        <v>603.26530612244892</v>
      </c>
      <c r="AJ53" s="199">
        <f t="shared" si="127"/>
        <v>0</v>
      </c>
      <c r="AK53" s="77"/>
      <c r="AL53" s="74">
        <f t="shared" ref="AL53:AO53" si="128">AL13*$E53</f>
        <v>75.408163265306115</v>
      </c>
      <c r="AM53" s="74">
        <f t="shared" si="128"/>
        <v>3468.7755102040815</v>
      </c>
      <c r="AN53" s="74">
        <f t="shared" si="128"/>
        <v>150.81632653061223</v>
      </c>
      <c r="AO53" s="74">
        <f t="shared" si="128"/>
        <v>3695</v>
      </c>
      <c r="AP53" s="77"/>
      <c r="AQ53" s="74"/>
      <c r="AR53" s="201"/>
      <c r="AS53" s="199">
        <f t="shared" ref="AS53:AV53" si="129">AS13*$E53</f>
        <v>3845.8163265306125</v>
      </c>
      <c r="AT53" s="199">
        <f t="shared" si="129"/>
        <v>0</v>
      </c>
      <c r="AU53" s="199">
        <f t="shared" si="129"/>
        <v>0</v>
      </c>
      <c r="AV53" s="199">
        <f t="shared" si="129"/>
        <v>0</v>
      </c>
      <c r="AW53" s="77"/>
      <c r="AX53" s="74">
        <f t="shared" ref="AX53:BA53" si="130">AX13*$E53</f>
        <v>0</v>
      </c>
      <c r="AY53" s="74">
        <f t="shared" si="130"/>
        <v>3544.1836734693875</v>
      </c>
      <c r="AZ53" s="74">
        <f t="shared" si="130"/>
        <v>3845.8163265306125</v>
      </c>
      <c r="BA53" s="74">
        <f t="shared" si="130"/>
        <v>0</v>
      </c>
      <c r="BB53" s="77"/>
      <c r="BC53" s="74"/>
      <c r="BD53" s="201"/>
      <c r="BE53" s="199">
        <f t="shared" ref="BE53:BH53" si="131">BE13*$E53</f>
        <v>2320.7512315270938</v>
      </c>
      <c r="BF53" s="199">
        <f t="shared" si="131"/>
        <v>464.15024630541876</v>
      </c>
      <c r="BG53" s="199">
        <f t="shared" si="131"/>
        <v>994.60767065446885</v>
      </c>
      <c r="BH53" s="199">
        <f t="shared" si="131"/>
        <v>66.307178043631254</v>
      </c>
      <c r="BI53" s="77"/>
      <c r="BJ53" s="74">
        <f t="shared" ref="BJ53:BN53" si="132">BJ13*$E53</f>
        <v>6334.2857142857138</v>
      </c>
      <c r="BK53" s="74">
        <f t="shared" si="132"/>
        <v>3996.632653061225</v>
      </c>
      <c r="BL53" s="74">
        <f t="shared" si="132"/>
        <v>0</v>
      </c>
      <c r="BM53" s="74">
        <f t="shared" si="132"/>
        <v>0</v>
      </c>
      <c r="BN53" s="74">
        <f t="shared" si="132"/>
        <v>75.408163265306115</v>
      </c>
      <c r="BO53" s="201"/>
    </row>
    <row r="54" spans="1:130" ht="20.25" customHeight="1" x14ac:dyDescent="0.4">
      <c r="A54" s="29" t="s">
        <v>461</v>
      </c>
      <c r="B54" s="77"/>
      <c r="C54" s="147">
        <f>VLOOKUP($A54,Sample!$B$2:$F$29,4)</f>
        <v>8.5776611084408622E-2</v>
      </c>
      <c r="D54" s="138">
        <f>VLOOKUP($A54,Sample!$B$2:$F$29,5)</f>
        <v>1.7241763713519178E-2</v>
      </c>
      <c r="E54" s="138">
        <f>VLOOKUP($A54,Sample!$B$2:$F$29,2)</f>
        <v>2320</v>
      </c>
      <c r="F54" s="160">
        <f>E54*$K14</f>
        <v>11450.322580645161</v>
      </c>
      <c r="G54" s="77"/>
      <c r="H54" s="31">
        <f t="shared" si="123"/>
        <v>8.5776611084408622E-2</v>
      </c>
      <c r="I54" s="31">
        <f t="shared" si="123"/>
        <v>8.8801843037069256E-2</v>
      </c>
      <c r="J54" s="30"/>
      <c r="K54" s="32">
        <v>4.935483870967742</v>
      </c>
      <c r="L54" s="77"/>
      <c r="M54" s="74">
        <f>M14*$E54</f>
        <v>149.67741935483872</v>
      </c>
      <c r="N54" s="74">
        <f>N14*$E54</f>
        <v>2170.322580645161</v>
      </c>
      <c r="O54" s="77"/>
      <c r="P54" s="74">
        <f t="shared" ref="P54:V54" si="133">P14*$E54</f>
        <v>2320</v>
      </c>
      <c r="Q54" s="74">
        <f t="shared" si="133"/>
        <v>0</v>
      </c>
      <c r="R54" s="74">
        <f t="shared" si="133"/>
        <v>0</v>
      </c>
      <c r="S54" s="74">
        <f t="shared" si="133"/>
        <v>0</v>
      </c>
      <c r="T54" s="74">
        <f t="shared" si="133"/>
        <v>0</v>
      </c>
      <c r="U54" s="74">
        <f t="shared" si="133"/>
        <v>0</v>
      </c>
      <c r="V54" s="74">
        <f t="shared" si="133"/>
        <v>0</v>
      </c>
      <c r="W54" s="77"/>
      <c r="X54" s="74"/>
      <c r="Y54" s="77"/>
      <c r="Z54" s="74">
        <f t="shared" ref="Z54:AB54" si="134">Z14*$E54</f>
        <v>2220.2150537634411</v>
      </c>
      <c r="AA54" s="74">
        <f t="shared" si="134"/>
        <v>99.784946236559151</v>
      </c>
      <c r="AB54" s="74">
        <f t="shared" si="134"/>
        <v>0</v>
      </c>
      <c r="AC54" s="77"/>
      <c r="AD54" s="74">
        <f t="shared" ref="AD54:AE54" si="135">AD14*$E54</f>
        <v>224.51612903225805</v>
      </c>
      <c r="AE54" s="74">
        <f t="shared" si="135"/>
        <v>2095.483870967742</v>
      </c>
      <c r="AF54" s="77"/>
      <c r="AG54" s="199">
        <f t="shared" ref="AG54:AJ54" si="136">AG14*$E54</f>
        <v>0</v>
      </c>
      <c r="AH54" s="199">
        <f t="shared" si="136"/>
        <v>0</v>
      </c>
      <c r="AI54" s="199">
        <f t="shared" si="136"/>
        <v>0</v>
      </c>
      <c r="AJ54" s="199">
        <f t="shared" si="136"/>
        <v>0</v>
      </c>
      <c r="AK54" s="77"/>
      <c r="AL54" s="74">
        <f t="shared" ref="AL54:AO54" si="137">AL14*$E54</f>
        <v>24.946236559139788</v>
      </c>
      <c r="AM54" s="74">
        <f t="shared" si="137"/>
        <v>1022.7956989247311</v>
      </c>
      <c r="AN54" s="74">
        <f t="shared" si="137"/>
        <v>0</v>
      </c>
      <c r="AO54" s="74">
        <f t="shared" si="137"/>
        <v>1272.2580645161293</v>
      </c>
      <c r="AP54" s="77"/>
      <c r="AQ54" s="74"/>
      <c r="AR54" s="201"/>
      <c r="AS54" s="199">
        <f t="shared" ref="AS54:AV54" si="138">AS14*$E54</f>
        <v>1272.2580645161293</v>
      </c>
      <c r="AT54" s="199">
        <f t="shared" si="138"/>
        <v>0</v>
      </c>
      <c r="AU54" s="199">
        <f t="shared" si="138"/>
        <v>0</v>
      </c>
      <c r="AV54" s="199">
        <f t="shared" si="138"/>
        <v>0</v>
      </c>
      <c r="AW54" s="77"/>
      <c r="AX54" s="74">
        <f t="shared" ref="AX54:BA54" si="139">AX14*$E54</f>
        <v>49.892473118279575</v>
      </c>
      <c r="AY54" s="74">
        <f t="shared" si="139"/>
        <v>1022.7956989247311</v>
      </c>
      <c r="AZ54" s="74">
        <f t="shared" si="139"/>
        <v>1247.3118279569894</v>
      </c>
      <c r="BA54" s="74">
        <f t="shared" si="139"/>
        <v>0</v>
      </c>
      <c r="BB54" s="77"/>
      <c r="BC54" s="74"/>
      <c r="BD54" s="201"/>
      <c r="BE54" s="199">
        <f t="shared" ref="BE54:BH54" si="140">BE14*$E54</f>
        <v>1247.3118279569894</v>
      </c>
      <c r="BF54" s="199">
        <f t="shared" si="140"/>
        <v>0</v>
      </c>
      <c r="BG54" s="199">
        <f t="shared" si="140"/>
        <v>0</v>
      </c>
      <c r="BH54" s="199">
        <f t="shared" si="140"/>
        <v>0</v>
      </c>
      <c r="BI54" s="77"/>
      <c r="BJ54" s="74">
        <f t="shared" ref="BJ54:BN54" si="141">BJ14*$E54</f>
        <v>1970.752688172043</v>
      </c>
      <c r="BK54" s="74">
        <f t="shared" si="141"/>
        <v>1122.5806451612902</v>
      </c>
      <c r="BL54" s="74">
        <f t="shared" si="141"/>
        <v>0</v>
      </c>
      <c r="BM54" s="74">
        <f t="shared" si="141"/>
        <v>24.946236559139788</v>
      </c>
      <c r="BN54" s="74">
        <f t="shared" si="141"/>
        <v>74.838709677419359</v>
      </c>
      <c r="BO54" s="201"/>
    </row>
    <row r="55" spans="1:130" ht="20.25" customHeight="1" x14ac:dyDescent="0.4">
      <c r="A55" s="29" t="s">
        <v>462</v>
      </c>
      <c r="B55" s="77"/>
      <c r="C55" s="147">
        <f>VLOOKUP($A55,Sample!$B$2:$F$29,4)</f>
        <v>4.6844382001700741E-2</v>
      </c>
      <c r="D55" s="138">
        <f>VLOOKUP($A55,Sample!$B$2:$F$29,5)</f>
        <v>9.4160838900986202E-3</v>
      </c>
      <c r="E55" s="138">
        <f>VLOOKUP($A55,Sample!$B$2:$F$29,2)</f>
        <v>1267</v>
      </c>
      <c r="F55" s="160">
        <f>E55*$K15</f>
        <v>6676.6629213483147</v>
      </c>
      <c r="G55" s="77"/>
      <c r="H55" s="31">
        <f t="shared" si="123"/>
        <v>4.6844382001700741E-2</v>
      </c>
      <c r="I55" s="31">
        <f t="shared" si="123"/>
        <v>5.1780198206397322E-2</v>
      </c>
      <c r="J55" s="30"/>
      <c r="K55" s="32">
        <v>5.2696629213483144</v>
      </c>
      <c r="L55" s="77"/>
      <c r="M55" s="74">
        <f>M15*$E55</f>
        <v>42.707865168539321</v>
      </c>
      <c r="N55" s="74">
        <f>N15*$E55</f>
        <v>1224.2921348314608</v>
      </c>
      <c r="O55" s="77"/>
      <c r="P55" s="74">
        <f t="shared" ref="P55:V55" si="142">P15*$E55</f>
        <v>1053.4606741573034</v>
      </c>
      <c r="Q55" s="74">
        <f t="shared" si="142"/>
        <v>199.30337078651684</v>
      </c>
      <c r="R55" s="74">
        <f t="shared" si="142"/>
        <v>14.235955056179774</v>
      </c>
      <c r="S55" s="74">
        <f t="shared" si="142"/>
        <v>0</v>
      </c>
      <c r="T55" s="74">
        <f t="shared" si="142"/>
        <v>0</v>
      </c>
      <c r="U55" s="74">
        <f t="shared" si="142"/>
        <v>0</v>
      </c>
      <c r="V55" s="74">
        <f t="shared" si="142"/>
        <v>0</v>
      </c>
      <c r="W55" s="77"/>
      <c r="X55" s="74"/>
      <c r="Y55" s="77"/>
      <c r="Z55" s="74">
        <f t="shared" ref="Z55:AB55" si="143">Z15*$E55</f>
        <v>1124.6404494382023</v>
      </c>
      <c r="AA55" s="74">
        <f t="shared" si="143"/>
        <v>142.35955056179776</v>
      </c>
      <c r="AB55" s="74">
        <f t="shared" si="143"/>
        <v>0</v>
      </c>
      <c r="AC55" s="77"/>
      <c r="AD55" s="74">
        <f t="shared" ref="AD55:AE55" si="144">AD15*$E55</f>
        <v>227.77528089887639</v>
      </c>
      <c r="AE55" s="74">
        <f t="shared" si="144"/>
        <v>1039.2247191011236</v>
      </c>
      <c r="AF55" s="77"/>
      <c r="AG55" s="199">
        <f t="shared" ref="AG55:AJ55" si="145">AG15*$E55</f>
        <v>42.707865168539321</v>
      </c>
      <c r="AH55" s="199">
        <f t="shared" si="145"/>
        <v>0</v>
      </c>
      <c r="AI55" s="199">
        <f t="shared" si="145"/>
        <v>42.707865168539321</v>
      </c>
      <c r="AJ55" s="199">
        <f t="shared" si="145"/>
        <v>0</v>
      </c>
      <c r="AK55" s="77"/>
      <c r="AL55" s="74">
        <f t="shared" ref="AL55:AO55" si="146">AL15*$E55</f>
        <v>28.471910112359549</v>
      </c>
      <c r="AM55" s="74">
        <f t="shared" si="146"/>
        <v>868.39325842696633</v>
      </c>
      <c r="AN55" s="74">
        <f t="shared" si="146"/>
        <v>28.471910112359549</v>
      </c>
      <c r="AO55" s="74">
        <f t="shared" si="146"/>
        <v>341.66292134831457</v>
      </c>
      <c r="AP55" s="77"/>
      <c r="AQ55" s="74"/>
      <c r="AR55" s="201"/>
      <c r="AS55" s="199">
        <f t="shared" ref="AS55:AV55" si="147">AS15*$E55</f>
        <v>370.13483146067415</v>
      </c>
      <c r="AT55" s="199">
        <f t="shared" si="147"/>
        <v>0</v>
      </c>
      <c r="AU55" s="199">
        <f t="shared" si="147"/>
        <v>0</v>
      </c>
      <c r="AV55" s="199">
        <f t="shared" si="147"/>
        <v>0</v>
      </c>
      <c r="AW55" s="77"/>
      <c r="AX55" s="74">
        <f t="shared" ref="AX55:BA55" si="148">AX15*$E55</f>
        <v>42.707865168539321</v>
      </c>
      <c r="AY55" s="74">
        <f t="shared" si="148"/>
        <v>854.15730337078662</v>
      </c>
      <c r="AZ55" s="74">
        <f t="shared" si="148"/>
        <v>355.89887640449439</v>
      </c>
      <c r="BA55" s="74">
        <f t="shared" si="148"/>
        <v>14.235955056179774</v>
      </c>
      <c r="BB55" s="77"/>
      <c r="BC55" s="74"/>
      <c r="BD55" s="201"/>
      <c r="BE55" s="199">
        <f t="shared" ref="BE55:BH55" si="149">BE15*$E55</f>
        <v>370.13483146067421</v>
      </c>
      <c r="BF55" s="199">
        <f t="shared" si="149"/>
        <v>0</v>
      </c>
      <c r="BG55" s="199">
        <f t="shared" si="149"/>
        <v>0</v>
      </c>
      <c r="BH55" s="199">
        <f t="shared" si="149"/>
        <v>0</v>
      </c>
      <c r="BI55" s="77"/>
      <c r="BJ55" s="74">
        <f t="shared" ref="BJ55:BN55" si="150">BJ15*$E55</f>
        <v>1039.2247191011236</v>
      </c>
      <c r="BK55" s="74">
        <f t="shared" si="150"/>
        <v>555.20224719101122</v>
      </c>
      <c r="BL55" s="74">
        <f t="shared" si="150"/>
        <v>42.707865168539321</v>
      </c>
      <c r="BM55" s="74">
        <f t="shared" si="150"/>
        <v>42.707865168539321</v>
      </c>
      <c r="BN55" s="74">
        <f t="shared" si="150"/>
        <v>0</v>
      </c>
      <c r="BO55" s="201"/>
    </row>
    <row r="56" spans="1:130" s="22" customFormat="1" ht="7.5" customHeight="1" x14ac:dyDescent="0.4">
      <c r="A56" s="37"/>
      <c r="B56" s="77"/>
      <c r="C56" s="149"/>
      <c r="D56" s="139"/>
      <c r="E56" s="139"/>
      <c r="F56" s="161"/>
      <c r="G56" s="77"/>
      <c r="H56" s="39"/>
      <c r="I56" s="39"/>
      <c r="J56" s="38"/>
      <c r="K56" s="40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4"/>
      <c r="Y56" s="77"/>
      <c r="Z56" s="77"/>
      <c r="AA56" s="77"/>
      <c r="AB56" s="77"/>
      <c r="AC56" s="77"/>
      <c r="AD56" s="77"/>
      <c r="AE56" s="77"/>
      <c r="AF56" s="77"/>
      <c r="AG56" s="201"/>
      <c r="AH56" s="201"/>
      <c r="AI56" s="201"/>
      <c r="AJ56" s="201"/>
      <c r="AK56" s="77"/>
      <c r="AL56" s="77"/>
      <c r="AM56" s="77"/>
      <c r="AN56" s="77"/>
      <c r="AO56" s="77"/>
      <c r="AP56" s="77"/>
      <c r="AQ56" s="74"/>
      <c r="AR56" s="201"/>
      <c r="AS56" s="201"/>
      <c r="AT56" s="201"/>
      <c r="AU56" s="201"/>
      <c r="AV56" s="201"/>
      <c r="AW56" s="77"/>
      <c r="AX56" s="77"/>
      <c r="AY56" s="77"/>
      <c r="AZ56" s="77"/>
      <c r="BA56" s="77"/>
      <c r="BB56" s="77"/>
      <c r="BC56" s="74"/>
      <c r="BD56" s="201"/>
      <c r="BE56" s="201"/>
      <c r="BF56" s="201"/>
      <c r="BG56" s="201"/>
      <c r="BH56" s="201"/>
      <c r="BI56" s="77"/>
      <c r="BJ56" s="77"/>
      <c r="BK56" s="77"/>
      <c r="BL56" s="77"/>
      <c r="BM56" s="77"/>
      <c r="BN56" s="77"/>
      <c r="BO56" s="201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</row>
    <row r="57" spans="1:130" ht="20.25" customHeight="1" x14ac:dyDescent="0.4">
      <c r="A57" s="29" t="s">
        <v>463</v>
      </c>
      <c r="B57" s="77"/>
      <c r="C57" s="147">
        <f>VLOOKUP($A57,Sample!$B$2:$F$29,4)</f>
        <v>6.8731550425166323E-3</v>
      </c>
      <c r="D57" s="138">
        <f>VLOOKUP($A57,Sample!$B$2:$F$29,5)</f>
        <v>1.1593599738400826E-3</v>
      </c>
      <c r="E57" s="138">
        <f>VLOOKUP($A57,Sample!$B$2:$F$29,2)</f>
        <v>156</v>
      </c>
      <c r="F57" s="160">
        <f t="shared" ref="F57:F64" si="151">E57*$K17</f>
        <v>782.68965517241384</v>
      </c>
      <c r="G57" s="77"/>
      <c r="H57" s="31">
        <f>E57/SUM(E$17:E$27)</f>
        <v>6.8731550425166323E-3</v>
      </c>
      <c r="I57" s="31">
        <f>F57/SUM(F$17:F$27)</f>
        <v>5.6053960743793962E-3</v>
      </c>
      <c r="J57" s="30"/>
      <c r="K57" s="32">
        <v>5.0172413793103452</v>
      </c>
      <c r="L57" s="77"/>
      <c r="M57" s="74">
        <f t="shared" ref="M57:N64" si="152">M17*$E57</f>
        <v>2.6896551724137931</v>
      </c>
      <c r="N57" s="74">
        <f t="shared" si="152"/>
        <v>153.31034482758619</v>
      </c>
      <c r="O57" s="77"/>
      <c r="P57" s="74">
        <f t="shared" ref="P57:V57" si="153">P17*$E57</f>
        <v>59.172413793103445</v>
      </c>
      <c r="Q57" s="74">
        <f t="shared" si="153"/>
        <v>96.827586206896555</v>
      </c>
      <c r="R57" s="74">
        <f t="shared" si="153"/>
        <v>0</v>
      </c>
      <c r="S57" s="74">
        <f t="shared" si="153"/>
        <v>0</v>
      </c>
      <c r="T57" s="74">
        <f t="shared" si="153"/>
        <v>0</v>
      </c>
      <c r="U57" s="74">
        <f t="shared" si="153"/>
        <v>0</v>
      </c>
      <c r="V57" s="74">
        <f t="shared" si="153"/>
        <v>0</v>
      </c>
      <c r="W57" s="77"/>
      <c r="X57" s="74"/>
      <c r="Y57" s="77"/>
      <c r="Z57" s="74">
        <f t="shared" ref="Z57:AB57" si="154">Z17*$E57</f>
        <v>67.241379310344826</v>
      </c>
      <c r="AA57" s="74">
        <f t="shared" si="154"/>
        <v>88.758620689655174</v>
      </c>
      <c r="AB57" s="74">
        <f t="shared" si="154"/>
        <v>0</v>
      </c>
      <c r="AC57" s="77"/>
      <c r="AD57" s="74">
        <f t="shared" ref="AD57:AE57" si="155">AD17*$E57</f>
        <v>0</v>
      </c>
      <c r="AE57" s="74">
        <f t="shared" si="155"/>
        <v>156</v>
      </c>
      <c r="AF57" s="77"/>
      <c r="AG57" s="199">
        <f t="shared" ref="AG57:AJ57" si="156">AG17*$E57</f>
        <v>0</v>
      </c>
      <c r="AH57" s="199">
        <f t="shared" si="156"/>
        <v>0</v>
      </c>
      <c r="AI57" s="199">
        <f t="shared" si="156"/>
        <v>0</v>
      </c>
      <c r="AJ57" s="199">
        <f t="shared" si="156"/>
        <v>0</v>
      </c>
      <c r="AK57" s="77"/>
      <c r="AL57" s="74">
        <f t="shared" ref="AL57:AO57" si="157">AL17*$E57</f>
        <v>5.3793103448275863</v>
      </c>
      <c r="AM57" s="74">
        <f t="shared" si="157"/>
        <v>145.24137931034485</v>
      </c>
      <c r="AN57" s="74">
        <f t="shared" si="157"/>
        <v>5.3793103448275863</v>
      </c>
      <c r="AO57" s="74">
        <f t="shared" si="157"/>
        <v>0</v>
      </c>
      <c r="AP57" s="77"/>
      <c r="AQ57" s="74"/>
      <c r="AR57" s="201"/>
      <c r="AS57" s="199">
        <f t="shared" ref="AS57:AV57" si="158">AS17*$E57</f>
        <v>5.3793103448275863</v>
      </c>
      <c r="AT57" s="199">
        <f t="shared" si="158"/>
        <v>0</v>
      </c>
      <c r="AU57" s="199">
        <f t="shared" si="158"/>
        <v>0</v>
      </c>
      <c r="AV57" s="199">
        <f t="shared" si="158"/>
        <v>0</v>
      </c>
      <c r="AW57" s="77"/>
      <c r="AX57" s="74">
        <f t="shared" ref="AX57:BA57" si="159">AX17*$E57</f>
        <v>8.068965517241379</v>
      </c>
      <c r="AY57" s="74">
        <f t="shared" si="159"/>
        <v>142.55172413793105</v>
      </c>
      <c r="AZ57" s="74">
        <f t="shared" si="159"/>
        <v>0</v>
      </c>
      <c r="BA57" s="74">
        <f t="shared" si="159"/>
        <v>5.3793103448275863</v>
      </c>
      <c r="BB57" s="77"/>
      <c r="BC57" s="74"/>
      <c r="BD57" s="201"/>
      <c r="BE57" s="199">
        <f t="shared" ref="BE57:BH57" si="160">BE17*$E57</f>
        <v>5.3793103448275863</v>
      </c>
      <c r="BF57" s="199">
        <f t="shared" si="160"/>
        <v>0</v>
      </c>
      <c r="BG57" s="199">
        <f t="shared" si="160"/>
        <v>0</v>
      </c>
      <c r="BH57" s="199">
        <f t="shared" si="160"/>
        <v>0</v>
      </c>
      <c r="BI57" s="77"/>
      <c r="BJ57" s="74">
        <f t="shared" ref="BJ57:BN57" si="161">BJ17*$E57</f>
        <v>139.86206896551724</v>
      </c>
      <c r="BK57" s="74">
        <f t="shared" si="161"/>
        <v>32.275862068965516</v>
      </c>
      <c r="BL57" s="74">
        <f t="shared" si="161"/>
        <v>32.275862068965516</v>
      </c>
      <c r="BM57" s="74">
        <f t="shared" si="161"/>
        <v>37.655172413793103</v>
      </c>
      <c r="BN57" s="74">
        <f t="shared" si="161"/>
        <v>8.068965517241379</v>
      </c>
      <c r="BO57" s="201"/>
    </row>
    <row r="58" spans="1:130" ht="20.25" customHeight="1" x14ac:dyDescent="0.4">
      <c r="A58" s="29" t="s">
        <v>464</v>
      </c>
      <c r="B58" s="77"/>
      <c r="C58" s="147">
        <f>VLOOKUP($A58,Sample!$B$2:$F$29,4)</f>
        <v>2.2029343084989206E-3</v>
      </c>
      <c r="D58" s="138">
        <f>VLOOKUP($A58,Sample!$B$2:$F$29,5)</f>
        <v>3.715897352051547E-4</v>
      </c>
      <c r="E58" s="138">
        <f>VLOOKUP($A58,Sample!$B$2:$F$29,2)</f>
        <v>50</v>
      </c>
      <c r="F58" s="160">
        <f t="shared" si="151"/>
        <v>252.94117647058823</v>
      </c>
      <c r="G58" s="77"/>
      <c r="H58" s="31">
        <f t="shared" ref="H58:I64" si="162">E58/SUM(E$17:E$27)</f>
        <v>2.2029343084989206E-3</v>
      </c>
      <c r="I58" s="31">
        <f t="shared" si="162"/>
        <v>1.8114912702210369E-3</v>
      </c>
      <c r="J58" s="30"/>
      <c r="K58" s="32">
        <v>5.0588235294117645</v>
      </c>
      <c r="L58" s="77"/>
      <c r="M58" s="74">
        <f t="shared" si="152"/>
        <v>1.4705882352941175</v>
      </c>
      <c r="N58" s="74">
        <f t="shared" si="152"/>
        <v>48.529411764705884</v>
      </c>
      <c r="O58" s="77"/>
      <c r="P58" s="74">
        <f t="shared" ref="P58:V58" si="163">P18*$E58</f>
        <v>22.058823529411764</v>
      </c>
      <c r="Q58" s="74">
        <f t="shared" si="163"/>
        <v>27.941176470588236</v>
      </c>
      <c r="R58" s="74">
        <f t="shared" si="163"/>
        <v>0</v>
      </c>
      <c r="S58" s="74">
        <f t="shared" si="163"/>
        <v>0</v>
      </c>
      <c r="T58" s="74">
        <f t="shared" si="163"/>
        <v>0</v>
      </c>
      <c r="U58" s="74">
        <f t="shared" si="163"/>
        <v>0</v>
      </c>
      <c r="V58" s="74">
        <f t="shared" si="163"/>
        <v>0</v>
      </c>
      <c r="W58" s="77"/>
      <c r="X58" s="74"/>
      <c r="Y58" s="77"/>
      <c r="Z58" s="74">
        <f t="shared" ref="Z58:AB58" si="164">Z18*$E58</f>
        <v>25</v>
      </c>
      <c r="AA58" s="74">
        <f t="shared" si="164"/>
        <v>25</v>
      </c>
      <c r="AB58" s="74">
        <f t="shared" si="164"/>
        <v>0</v>
      </c>
      <c r="AC58" s="77"/>
      <c r="AD58" s="74">
        <f t="shared" ref="AD58:AE58" si="165">AD18*$E58</f>
        <v>13.23529411764706</v>
      </c>
      <c r="AE58" s="74">
        <f t="shared" si="165"/>
        <v>36.764705882352942</v>
      </c>
      <c r="AF58" s="77"/>
      <c r="AG58" s="199">
        <f t="shared" ref="AG58:AJ58" si="166">AG18*$E58</f>
        <v>13.23529411764706</v>
      </c>
      <c r="AH58" s="199">
        <f t="shared" si="166"/>
        <v>0</v>
      </c>
      <c r="AI58" s="199">
        <f t="shared" si="166"/>
        <v>1.4705882352941175</v>
      </c>
      <c r="AJ58" s="199">
        <f t="shared" si="166"/>
        <v>0</v>
      </c>
      <c r="AK58" s="77"/>
      <c r="AL58" s="74">
        <f t="shared" ref="AL58:AO58" si="167">AL18*$E58</f>
        <v>2.9411764705882351</v>
      </c>
      <c r="AM58" s="74">
        <f t="shared" si="167"/>
        <v>44.117647058823529</v>
      </c>
      <c r="AN58" s="74">
        <f t="shared" si="167"/>
        <v>1.4705882352941175</v>
      </c>
      <c r="AO58" s="74">
        <f t="shared" si="167"/>
        <v>1.4705882352941175</v>
      </c>
      <c r="AP58" s="77"/>
      <c r="AQ58" s="74"/>
      <c r="AR58" s="201"/>
      <c r="AS58" s="199">
        <f t="shared" ref="AS58:AV58" si="168">AS18*$E58</f>
        <v>2.9411764705882351</v>
      </c>
      <c r="AT58" s="199">
        <f t="shared" si="168"/>
        <v>0</v>
      </c>
      <c r="AU58" s="199">
        <f t="shared" si="168"/>
        <v>0</v>
      </c>
      <c r="AV58" s="199">
        <f t="shared" si="168"/>
        <v>0</v>
      </c>
      <c r="AW58" s="77"/>
      <c r="AX58" s="74">
        <f t="shared" ref="AX58:BA58" si="169">AX18*$E58</f>
        <v>1.4705882352941175</v>
      </c>
      <c r="AY58" s="74">
        <f t="shared" si="169"/>
        <v>44.117647058823529</v>
      </c>
      <c r="AZ58" s="74">
        <f t="shared" si="169"/>
        <v>1.4705882352941175</v>
      </c>
      <c r="BA58" s="74">
        <f t="shared" si="169"/>
        <v>2.9411764705882351</v>
      </c>
      <c r="BB58" s="77"/>
      <c r="BC58" s="74"/>
      <c r="BD58" s="201"/>
      <c r="BE58" s="199">
        <f t="shared" ref="BE58:BH58" si="170">BE18*$E58</f>
        <v>4.4117647058823524</v>
      </c>
      <c r="BF58" s="199">
        <f t="shared" si="170"/>
        <v>0</v>
      </c>
      <c r="BG58" s="199">
        <f t="shared" si="170"/>
        <v>0</v>
      </c>
      <c r="BH58" s="199">
        <f t="shared" si="170"/>
        <v>0</v>
      </c>
      <c r="BI58" s="77"/>
      <c r="BJ58" s="74">
        <f t="shared" ref="BJ58:BN58" si="171">BJ18*$E58</f>
        <v>48.529411764705884</v>
      </c>
      <c r="BK58" s="74">
        <f t="shared" si="171"/>
        <v>8.8235294117647065</v>
      </c>
      <c r="BL58" s="74">
        <f t="shared" si="171"/>
        <v>4.4117647058823533</v>
      </c>
      <c r="BM58" s="74">
        <f t="shared" si="171"/>
        <v>5.8823529411764701</v>
      </c>
      <c r="BN58" s="74">
        <f t="shared" si="171"/>
        <v>5.8823529411764701</v>
      </c>
      <c r="BO58" s="201"/>
    </row>
    <row r="59" spans="1:130" ht="20.25" customHeight="1" x14ac:dyDescent="0.4">
      <c r="A59" s="29" t="s">
        <v>465</v>
      </c>
      <c r="B59" s="77"/>
      <c r="C59" s="147">
        <f>VLOOKUP($A59,Sample!$B$2:$F$29,4)</f>
        <v>5.5513944574172795E-2</v>
      </c>
      <c r="D59" s="138">
        <f>VLOOKUP($A59,Sample!$B$2:$F$29,5)</f>
        <v>9.3640613271698987E-3</v>
      </c>
      <c r="E59" s="138">
        <f>VLOOKUP($A59,Sample!$B$2:$F$29,2)</f>
        <v>1260</v>
      </c>
      <c r="F59" s="160">
        <f t="shared" si="151"/>
        <v>6972</v>
      </c>
      <c r="G59" s="77"/>
      <c r="H59" s="31">
        <f t="shared" si="162"/>
        <v>5.5513944574172795E-2</v>
      </c>
      <c r="I59" s="31">
        <f t="shared" si="162"/>
        <v>4.9931439839925158E-2</v>
      </c>
      <c r="J59" s="30"/>
      <c r="K59" s="32">
        <v>5.5333333333333332</v>
      </c>
      <c r="L59" s="77"/>
      <c r="M59" s="74">
        <f t="shared" si="152"/>
        <v>42</v>
      </c>
      <c r="N59" s="74">
        <f t="shared" si="152"/>
        <v>1218</v>
      </c>
      <c r="O59" s="77"/>
      <c r="P59" s="74">
        <f t="shared" ref="P59:V59" si="172">P19*$E59</f>
        <v>518</v>
      </c>
      <c r="Q59" s="74">
        <f t="shared" si="172"/>
        <v>504</v>
      </c>
      <c r="R59" s="74">
        <f t="shared" si="172"/>
        <v>0</v>
      </c>
      <c r="S59" s="74">
        <f t="shared" si="172"/>
        <v>210</v>
      </c>
      <c r="T59" s="74">
        <f t="shared" si="172"/>
        <v>0</v>
      </c>
      <c r="U59" s="74">
        <f t="shared" si="172"/>
        <v>28</v>
      </c>
      <c r="V59" s="74">
        <f t="shared" si="172"/>
        <v>0</v>
      </c>
      <c r="W59" s="77"/>
      <c r="X59" s="74"/>
      <c r="Y59" s="77"/>
      <c r="Z59" s="74">
        <f t="shared" ref="Z59:AB59" si="173">Z19*$E59</f>
        <v>238</v>
      </c>
      <c r="AA59" s="74">
        <f t="shared" si="173"/>
        <v>1022</v>
      </c>
      <c r="AB59" s="74">
        <f t="shared" si="173"/>
        <v>0</v>
      </c>
      <c r="AC59" s="77"/>
      <c r="AD59" s="74">
        <f t="shared" ref="AD59:AE59" si="174">AD19*$E59</f>
        <v>28</v>
      </c>
      <c r="AE59" s="74">
        <f t="shared" si="174"/>
        <v>1232</v>
      </c>
      <c r="AF59" s="77"/>
      <c r="AG59" s="199">
        <f t="shared" ref="AG59:AJ59" si="175">AG19*$E59</f>
        <v>14</v>
      </c>
      <c r="AH59" s="199">
        <f t="shared" si="175"/>
        <v>0</v>
      </c>
      <c r="AI59" s="199">
        <f t="shared" si="175"/>
        <v>14</v>
      </c>
      <c r="AJ59" s="199">
        <f t="shared" si="175"/>
        <v>0</v>
      </c>
      <c r="AK59" s="77"/>
      <c r="AL59" s="74">
        <f t="shared" ref="AL59:AO59" si="176">AL19*$E59</f>
        <v>0</v>
      </c>
      <c r="AM59" s="74">
        <f t="shared" si="176"/>
        <v>1176</v>
      </c>
      <c r="AN59" s="74">
        <f t="shared" si="176"/>
        <v>56</v>
      </c>
      <c r="AO59" s="74">
        <f t="shared" si="176"/>
        <v>28</v>
      </c>
      <c r="AP59" s="77"/>
      <c r="AQ59" s="74"/>
      <c r="AR59" s="201"/>
      <c r="AS59" s="199">
        <f t="shared" ref="AS59:AV59" si="177">AS19*$E59</f>
        <v>84</v>
      </c>
      <c r="AT59" s="199">
        <f t="shared" si="177"/>
        <v>0</v>
      </c>
      <c r="AU59" s="199">
        <f t="shared" si="177"/>
        <v>0</v>
      </c>
      <c r="AV59" s="199">
        <f t="shared" si="177"/>
        <v>0</v>
      </c>
      <c r="AW59" s="77"/>
      <c r="AX59" s="74">
        <f t="shared" ref="AX59:BA59" si="178">AX19*$E59</f>
        <v>0</v>
      </c>
      <c r="AY59" s="74">
        <f t="shared" si="178"/>
        <v>1162</v>
      </c>
      <c r="AZ59" s="74">
        <f t="shared" si="178"/>
        <v>28</v>
      </c>
      <c r="BA59" s="74">
        <f t="shared" si="178"/>
        <v>70</v>
      </c>
      <c r="BB59" s="77"/>
      <c r="BC59" s="74"/>
      <c r="BD59" s="201"/>
      <c r="BE59" s="199">
        <f t="shared" ref="BE59:BH59" si="179">BE19*$E59</f>
        <v>98</v>
      </c>
      <c r="BF59" s="199">
        <f t="shared" si="179"/>
        <v>0</v>
      </c>
      <c r="BG59" s="199">
        <f t="shared" si="179"/>
        <v>0</v>
      </c>
      <c r="BH59" s="199">
        <f t="shared" si="179"/>
        <v>0</v>
      </c>
      <c r="BI59" s="77"/>
      <c r="BJ59" s="74">
        <f t="shared" ref="BJ59:BN59" si="180">BJ19*$E59</f>
        <v>1176</v>
      </c>
      <c r="BK59" s="74">
        <f t="shared" si="180"/>
        <v>84</v>
      </c>
      <c r="BL59" s="74">
        <f t="shared" si="180"/>
        <v>210</v>
      </c>
      <c r="BM59" s="74">
        <f t="shared" si="180"/>
        <v>252</v>
      </c>
      <c r="BN59" s="74">
        <f t="shared" si="180"/>
        <v>252</v>
      </c>
      <c r="BO59" s="201"/>
    </row>
    <row r="60" spans="1:130" ht="20.25" customHeight="1" x14ac:dyDescent="0.4">
      <c r="A60" s="29" t="s">
        <v>466</v>
      </c>
      <c r="B60" s="77"/>
      <c r="C60" s="147">
        <f>VLOOKUP($A60,Sample!$B$2:$F$29,4)</f>
        <v>7.8865048244261354E-2</v>
      </c>
      <c r="D60" s="138">
        <f>VLOOKUP($A60,Sample!$B$2:$F$29,5)</f>
        <v>1.3302912520344538E-2</v>
      </c>
      <c r="E60" s="138">
        <f>VLOOKUP($A60,Sample!$B$2:$F$29,2)</f>
        <v>1790</v>
      </c>
      <c r="F60" s="160">
        <f t="shared" si="151"/>
        <v>14221.648351648351</v>
      </c>
      <c r="G60" s="77"/>
      <c r="H60" s="31">
        <f t="shared" si="162"/>
        <v>7.8865048244261354E-2</v>
      </c>
      <c r="I60" s="31">
        <f t="shared" si="162"/>
        <v>0.10185131656553363</v>
      </c>
      <c r="J60" s="30"/>
      <c r="K60" s="32">
        <v>7.9450549450549453</v>
      </c>
      <c r="L60" s="77"/>
      <c r="M60" s="74">
        <f t="shared" si="152"/>
        <v>216.37362637362637</v>
      </c>
      <c r="N60" s="74">
        <f t="shared" si="152"/>
        <v>1573.6263736263736</v>
      </c>
      <c r="O60" s="77"/>
      <c r="P60" s="74">
        <f t="shared" ref="P60:V60" si="181">P20*$E60</f>
        <v>1396.5934065934066</v>
      </c>
      <c r="Q60" s="74">
        <f t="shared" si="181"/>
        <v>236.04395604395606</v>
      </c>
      <c r="R60" s="74">
        <f t="shared" si="181"/>
        <v>157.36263736263737</v>
      </c>
      <c r="S60" s="74">
        <f t="shared" si="181"/>
        <v>0</v>
      </c>
      <c r="T60" s="74">
        <f t="shared" si="181"/>
        <v>0</v>
      </c>
      <c r="U60" s="74">
        <f t="shared" si="181"/>
        <v>0</v>
      </c>
      <c r="V60" s="74">
        <f t="shared" si="181"/>
        <v>0</v>
      </c>
      <c r="W60" s="77"/>
      <c r="X60" s="74"/>
      <c r="Y60" s="77"/>
      <c r="Z60" s="74">
        <f t="shared" ref="Z60:AB60" si="182">Z20*$E60</f>
        <v>1730.9890109890109</v>
      </c>
      <c r="AA60" s="74">
        <f t="shared" si="182"/>
        <v>59.010989010989015</v>
      </c>
      <c r="AB60" s="74">
        <f t="shared" si="182"/>
        <v>0</v>
      </c>
      <c r="AC60" s="77"/>
      <c r="AD60" s="74">
        <f t="shared" ref="AD60:AE60" si="183">AD20*$E60</f>
        <v>118.02197802197803</v>
      </c>
      <c r="AE60" s="74">
        <f t="shared" si="183"/>
        <v>1671.9780219780221</v>
      </c>
      <c r="AF60" s="77"/>
      <c r="AG60" s="199">
        <f t="shared" ref="AG60:AJ60" si="184">AG20*$E60</f>
        <v>0</v>
      </c>
      <c r="AH60" s="199">
        <f t="shared" si="184"/>
        <v>118.02197802197803</v>
      </c>
      <c r="AI60" s="199">
        <f t="shared" si="184"/>
        <v>0</v>
      </c>
      <c r="AJ60" s="199">
        <f t="shared" si="184"/>
        <v>0</v>
      </c>
      <c r="AK60" s="77"/>
      <c r="AL60" s="74">
        <f t="shared" ref="AL60:AO60" si="185">AL20*$E60</f>
        <v>39.340659340659343</v>
      </c>
      <c r="AM60" s="74">
        <f t="shared" si="185"/>
        <v>1534.2857142857142</v>
      </c>
      <c r="AN60" s="74">
        <f t="shared" si="185"/>
        <v>137.69230769230768</v>
      </c>
      <c r="AO60" s="74">
        <f t="shared" si="185"/>
        <v>78.681318681318672</v>
      </c>
      <c r="AP60" s="77"/>
      <c r="AQ60" s="74"/>
      <c r="AR60" s="201"/>
      <c r="AS60" s="199">
        <f t="shared" ref="AS60:AV60" si="186">AS20*$E60</f>
        <v>216.37362637362634</v>
      </c>
      <c r="AT60" s="199">
        <f t="shared" si="186"/>
        <v>0</v>
      </c>
      <c r="AU60" s="199">
        <f t="shared" si="186"/>
        <v>0</v>
      </c>
      <c r="AV60" s="199">
        <f t="shared" si="186"/>
        <v>0</v>
      </c>
      <c r="AW60" s="77"/>
      <c r="AX60" s="74">
        <f t="shared" ref="AX60:BA60" si="187">AX20*$E60</f>
        <v>59.010989010989015</v>
      </c>
      <c r="AY60" s="74">
        <f t="shared" si="187"/>
        <v>1514.6153846153845</v>
      </c>
      <c r="AZ60" s="74">
        <f t="shared" si="187"/>
        <v>78.681318681318686</v>
      </c>
      <c r="BA60" s="74">
        <f t="shared" si="187"/>
        <v>137.69230769230771</v>
      </c>
      <c r="BB60" s="77"/>
      <c r="BC60" s="74"/>
      <c r="BD60" s="201"/>
      <c r="BE60" s="199">
        <f t="shared" ref="BE60:BH60" si="188">BE20*$E60</f>
        <v>216.37362637362639</v>
      </c>
      <c r="BF60" s="199">
        <f t="shared" si="188"/>
        <v>0</v>
      </c>
      <c r="BG60" s="199">
        <f t="shared" si="188"/>
        <v>0</v>
      </c>
      <c r="BH60" s="199">
        <f t="shared" si="188"/>
        <v>0</v>
      </c>
      <c r="BI60" s="77"/>
      <c r="BJ60" s="74">
        <f t="shared" ref="BJ60:BN60" si="189">BJ20*$E60</f>
        <v>1258.901098901099</v>
      </c>
      <c r="BK60" s="74">
        <f t="shared" si="189"/>
        <v>845.82417582417577</v>
      </c>
      <c r="BL60" s="74">
        <f t="shared" si="189"/>
        <v>373.73626373626377</v>
      </c>
      <c r="BM60" s="74">
        <f t="shared" si="189"/>
        <v>236.04395604395606</v>
      </c>
      <c r="BN60" s="74">
        <f t="shared" si="189"/>
        <v>0</v>
      </c>
      <c r="BO60" s="201"/>
    </row>
    <row r="61" spans="1:130" ht="20.25" customHeight="1" x14ac:dyDescent="0.4">
      <c r="A61" s="29" t="s">
        <v>470</v>
      </c>
      <c r="B61" s="77"/>
      <c r="C61" s="147">
        <f>VLOOKUP($A61,Sample!$B$2:$F$29,4)</f>
        <v>0.42142133321584352</v>
      </c>
      <c r="D61" s="138">
        <f>VLOOKUP($A61,Sample!$B$2:$F$29,5)</f>
        <v>7.1085116344746097E-2</v>
      </c>
      <c r="E61" s="138">
        <f>VLOOKUP($A61,Sample!$B$2:$F$29,2)</f>
        <v>9565</v>
      </c>
      <c r="F61" s="160">
        <f t="shared" si="151"/>
        <v>55435.860215053763</v>
      </c>
      <c r="G61" s="77"/>
      <c r="H61" s="31">
        <f t="shared" si="162"/>
        <v>0.42142133321584352</v>
      </c>
      <c r="I61" s="31">
        <f t="shared" si="162"/>
        <v>0.39701553633139092</v>
      </c>
      <c r="J61" s="30"/>
      <c r="K61" s="32">
        <v>5.795698924731183</v>
      </c>
      <c r="L61" s="77"/>
      <c r="M61" s="74">
        <f t="shared" si="152"/>
        <v>1439.8924731182797</v>
      </c>
      <c r="N61" s="74">
        <f t="shared" si="152"/>
        <v>8125.1075268817203</v>
      </c>
      <c r="O61" s="77"/>
      <c r="P61" s="74">
        <f t="shared" ref="P61:V61" si="190">P21*$E61</f>
        <v>6788.0645161290322</v>
      </c>
      <c r="Q61" s="74">
        <f t="shared" si="190"/>
        <v>1131.3440860215055</v>
      </c>
      <c r="R61" s="74">
        <f t="shared" si="190"/>
        <v>308.54838709677421</v>
      </c>
      <c r="S61" s="74">
        <f t="shared" si="190"/>
        <v>1028.494623655914</v>
      </c>
      <c r="T61" s="74">
        <f t="shared" si="190"/>
        <v>0</v>
      </c>
      <c r="U61" s="74">
        <f t="shared" si="190"/>
        <v>308.54838709677421</v>
      </c>
      <c r="V61" s="74">
        <f t="shared" si="190"/>
        <v>0</v>
      </c>
      <c r="W61" s="77"/>
      <c r="X61" s="74"/>
      <c r="Y61" s="77"/>
      <c r="Z61" s="74">
        <f t="shared" ref="Z61:AB61" si="191">Z21*$E61</f>
        <v>4782.5</v>
      </c>
      <c r="AA61" s="74">
        <f t="shared" si="191"/>
        <v>4678.532608695652</v>
      </c>
      <c r="AB61" s="74">
        <f t="shared" si="191"/>
        <v>103.96739130434783</v>
      </c>
      <c r="AC61" s="77"/>
      <c r="AD61" s="74">
        <f t="shared" ref="AD61:AE61" si="192">AD21*$E61</f>
        <v>1645.5913978494625</v>
      </c>
      <c r="AE61" s="74">
        <f t="shared" si="192"/>
        <v>7919.4086021505382</v>
      </c>
      <c r="AF61" s="77"/>
      <c r="AG61" s="199">
        <f t="shared" ref="AG61:AJ61" si="193">AG21*$E61</f>
        <v>514.24731182795711</v>
      </c>
      <c r="AH61" s="199">
        <f t="shared" si="193"/>
        <v>617.09677419354841</v>
      </c>
      <c r="AI61" s="199">
        <f t="shared" si="193"/>
        <v>205.69892473118281</v>
      </c>
      <c r="AJ61" s="199">
        <f t="shared" si="193"/>
        <v>0</v>
      </c>
      <c r="AK61" s="77"/>
      <c r="AL61" s="74">
        <f t="shared" ref="AL61:AO61" si="194">AL21*$E61</f>
        <v>1439.8924731182797</v>
      </c>
      <c r="AM61" s="74">
        <f t="shared" si="194"/>
        <v>7816.5591397849466</v>
      </c>
      <c r="AN61" s="74">
        <f t="shared" si="194"/>
        <v>205.69892473118281</v>
      </c>
      <c r="AO61" s="74">
        <f t="shared" si="194"/>
        <v>102.84946236559141</v>
      </c>
      <c r="AP61" s="77"/>
      <c r="AQ61" s="74"/>
      <c r="AR61" s="201"/>
      <c r="AS61" s="199">
        <f t="shared" ref="AS61:AV61" si="195">AS21*$E61</f>
        <v>308.54838709677421</v>
      </c>
      <c r="AT61" s="199">
        <f t="shared" si="195"/>
        <v>0</v>
      </c>
      <c r="AU61" s="199">
        <f t="shared" si="195"/>
        <v>0</v>
      </c>
      <c r="AV61" s="199">
        <f t="shared" si="195"/>
        <v>0</v>
      </c>
      <c r="AW61" s="77"/>
      <c r="AX61" s="74">
        <f t="shared" ref="AX61:BA61" si="196">AX21*$E61</f>
        <v>719.94623655913983</v>
      </c>
      <c r="AY61" s="74">
        <f t="shared" si="196"/>
        <v>8536.5053763440865</v>
      </c>
      <c r="AZ61" s="74">
        <f t="shared" si="196"/>
        <v>102.84946236559139</v>
      </c>
      <c r="BA61" s="74">
        <f t="shared" si="196"/>
        <v>205.69892473118279</v>
      </c>
      <c r="BB61" s="77"/>
      <c r="BC61" s="74"/>
      <c r="BD61" s="201"/>
      <c r="BE61" s="199">
        <f t="shared" ref="BE61:BH61" si="197">BE21*$E61</f>
        <v>308.54838709677421</v>
      </c>
      <c r="BF61" s="199">
        <f t="shared" si="197"/>
        <v>0</v>
      </c>
      <c r="BG61" s="199">
        <f t="shared" si="197"/>
        <v>0</v>
      </c>
      <c r="BH61" s="199">
        <f t="shared" si="197"/>
        <v>0</v>
      </c>
      <c r="BI61" s="77"/>
      <c r="BJ61" s="74">
        <f t="shared" ref="BJ61:BN61" si="198">BJ21*$E61</f>
        <v>7713.7096774193542</v>
      </c>
      <c r="BK61" s="74">
        <f t="shared" si="198"/>
        <v>2262.688172043011</v>
      </c>
      <c r="BL61" s="74">
        <f t="shared" si="198"/>
        <v>411.39784946236563</v>
      </c>
      <c r="BM61" s="74">
        <f t="shared" si="198"/>
        <v>1337.0430107526881</v>
      </c>
      <c r="BN61" s="74">
        <f t="shared" si="198"/>
        <v>514.24731182795699</v>
      </c>
      <c r="BO61" s="201"/>
    </row>
    <row r="62" spans="1:130" ht="20.25" customHeight="1" x14ac:dyDescent="0.4">
      <c r="A62" s="29" t="s">
        <v>614</v>
      </c>
      <c r="B62" s="77"/>
      <c r="C62" s="147">
        <f>VLOOKUP($A62,Sample!$B$2:$F$29,4)</f>
        <v>3.828699828171124E-2</v>
      </c>
      <c r="D62" s="138">
        <f>VLOOKUP($A62,Sample!$B$2:$F$29,5)</f>
        <v>6.4582295978655889E-3</v>
      </c>
      <c r="E62" s="138">
        <f>VLOOKUP($A62,Sample!$B$2:$F$29,2)</f>
        <v>869</v>
      </c>
      <c r="F62" s="160">
        <f t="shared" si="151"/>
        <v>5483.6896551724139</v>
      </c>
      <c r="G62" s="77"/>
      <c r="H62" s="31">
        <f t="shared" si="162"/>
        <v>3.828699828171124E-2</v>
      </c>
      <c r="I62" s="31">
        <f t="shared" si="162"/>
        <v>3.9272593246996744E-2</v>
      </c>
      <c r="J62" s="30"/>
      <c r="K62" s="32">
        <v>6.3103448275862073</v>
      </c>
      <c r="L62" s="77"/>
      <c r="M62" s="74">
        <f t="shared" si="152"/>
        <v>129.85057471264369</v>
      </c>
      <c r="N62" s="74">
        <f t="shared" si="152"/>
        <v>739.14942528735628</v>
      </c>
      <c r="O62" s="77"/>
      <c r="P62" s="74">
        <f t="shared" ref="P62:V62" si="199">P22*$E62</f>
        <v>313.24418604651163</v>
      </c>
      <c r="Q62" s="74">
        <f t="shared" si="199"/>
        <v>242.51162790697674</v>
      </c>
      <c r="R62" s="74">
        <f t="shared" si="199"/>
        <v>90.941860465116278</v>
      </c>
      <c r="S62" s="74">
        <f t="shared" si="199"/>
        <v>20.209302325581394</v>
      </c>
      <c r="T62" s="74">
        <f t="shared" si="199"/>
        <v>0</v>
      </c>
      <c r="U62" s="74">
        <f t="shared" si="199"/>
        <v>202.09302325581396</v>
      </c>
      <c r="V62" s="74">
        <f t="shared" si="199"/>
        <v>0</v>
      </c>
      <c r="W62" s="77"/>
      <c r="X62" s="74"/>
      <c r="Y62" s="77"/>
      <c r="Z62" s="74">
        <f t="shared" ref="Z62:AB62" si="200">Z22*$E62</f>
        <v>749.13793103448268</v>
      </c>
      <c r="AA62" s="74">
        <f t="shared" si="200"/>
        <v>99.885057471264361</v>
      </c>
      <c r="AB62" s="74">
        <f t="shared" si="200"/>
        <v>19.977011494252874</v>
      </c>
      <c r="AC62" s="77"/>
      <c r="AD62" s="74">
        <f t="shared" ref="AD62:AE62" si="201">AD22*$E62</f>
        <v>299.65517241379314</v>
      </c>
      <c r="AE62" s="74">
        <f t="shared" si="201"/>
        <v>569.34482758620686</v>
      </c>
      <c r="AF62" s="77"/>
      <c r="AG62" s="199">
        <f t="shared" ref="AG62:AJ62" si="202">AG22*$E62</f>
        <v>29.965517241379317</v>
      </c>
      <c r="AH62" s="199">
        <f t="shared" si="202"/>
        <v>9.9885057471264371</v>
      </c>
      <c r="AI62" s="199">
        <f t="shared" si="202"/>
        <v>9.9885057471264371</v>
      </c>
      <c r="AJ62" s="199">
        <f t="shared" si="202"/>
        <v>29.965517241379317</v>
      </c>
      <c r="AK62" s="77"/>
      <c r="AL62" s="74">
        <f t="shared" ref="AL62:AO62" si="203">AL22*$E62</f>
        <v>149.82758620689657</v>
      </c>
      <c r="AM62" s="74">
        <f t="shared" si="203"/>
        <v>529.39080459770116</v>
      </c>
      <c r="AN62" s="74">
        <f t="shared" si="203"/>
        <v>49.94252873563218</v>
      </c>
      <c r="AO62" s="74">
        <f t="shared" si="203"/>
        <v>139.83908045977012</v>
      </c>
      <c r="AP62" s="77"/>
      <c r="AQ62" s="74"/>
      <c r="AR62" s="201"/>
      <c r="AS62" s="199">
        <f t="shared" ref="AS62:AV62" si="204">AS22*$E62</f>
        <v>189.7816091954023</v>
      </c>
      <c r="AT62" s="199">
        <f t="shared" si="204"/>
        <v>0</v>
      </c>
      <c r="AU62" s="199">
        <f t="shared" si="204"/>
        <v>0</v>
      </c>
      <c r="AV62" s="199">
        <f t="shared" si="204"/>
        <v>0</v>
      </c>
      <c r="AW62" s="77"/>
      <c r="AX62" s="74">
        <f t="shared" ref="AX62:BA62" si="205">AX22*$E62</f>
        <v>149.82758620689657</v>
      </c>
      <c r="AY62" s="74">
        <f t="shared" si="205"/>
        <v>539.37931034482756</v>
      </c>
      <c r="AZ62" s="74">
        <f t="shared" si="205"/>
        <v>149.82758620689657</v>
      </c>
      <c r="BA62" s="74">
        <f t="shared" si="205"/>
        <v>29.96551724137931</v>
      </c>
      <c r="BB62" s="77"/>
      <c r="BC62" s="74"/>
      <c r="BD62" s="201"/>
      <c r="BE62" s="199">
        <f t="shared" ref="BE62:BH62" si="206">BE22*$E62</f>
        <v>179.79310344827587</v>
      </c>
      <c r="BF62" s="199">
        <f t="shared" si="206"/>
        <v>0</v>
      </c>
      <c r="BG62" s="199">
        <f t="shared" si="206"/>
        <v>0</v>
      </c>
      <c r="BH62" s="199">
        <f t="shared" si="206"/>
        <v>0</v>
      </c>
      <c r="BI62" s="77"/>
      <c r="BJ62" s="74">
        <f t="shared" ref="BJ62:BN62" si="207">BJ22*$E62</f>
        <v>717.43023255813955</v>
      </c>
      <c r="BK62" s="74">
        <f t="shared" si="207"/>
        <v>131.36046511627907</v>
      </c>
      <c r="BL62" s="74">
        <f t="shared" si="207"/>
        <v>111.15116279069768</v>
      </c>
      <c r="BM62" s="74">
        <f t="shared" si="207"/>
        <v>151.56976744186048</v>
      </c>
      <c r="BN62" s="74">
        <f t="shared" si="207"/>
        <v>90.941860465116278</v>
      </c>
      <c r="BO62" s="201"/>
    </row>
    <row r="63" spans="1:130" ht="20.25" customHeight="1" x14ac:dyDescent="0.4">
      <c r="A63" s="29" t="s">
        <v>467</v>
      </c>
      <c r="B63" s="77"/>
      <c r="C63" s="147">
        <f>VLOOKUP($A63,Sample!$B$2:$F$29,4)</f>
        <v>9.1642067233555103E-3</v>
      </c>
      <c r="D63" s="138">
        <f>VLOOKUP($A63,Sample!$B$2:$F$29,5)</f>
        <v>1.5458132984534434E-3</v>
      </c>
      <c r="E63" s="138">
        <f>VLOOKUP($A63,Sample!$B$2:$F$29,2)</f>
        <v>208</v>
      </c>
      <c r="F63" s="160">
        <f t="shared" si="151"/>
        <v>1208.2352941176471</v>
      </c>
      <c r="G63" s="77"/>
      <c r="H63" s="31">
        <f t="shared" si="162"/>
        <v>9.1642067233555103E-3</v>
      </c>
      <c r="I63" s="31">
        <f t="shared" si="162"/>
        <v>8.6530303931023483E-3</v>
      </c>
      <c r="J63" s="30"/>
      <c r="K63" s="32">
        <v>5.8088235294117645</v>
      </c>
      <c r="L63" s="77"/>
      <c r="M63" s="74">
        <f t="shared" si="152"/>
        <v>9.1764705882352953</v>
      </c>
      <c r="N63" s="74">
        <f t="shared" si="152"/>
        <v>198.82352941176472</v>
      </c>
      <c r="O63" s="77"/>
      <c r="P63" s="74">
        <f t="shared" ref="P63:V63" si="208">P23*$E63</f>
        <v>149.88235294117646</v>
      </c>
      <c r="Q63" s="74">
        <f t="shared" si="208"/>
        <v>58.117647058823529</v>
      </c>
      <c r="R63" s="74">
        <f t="shared" si="208"/>
        <v>0</v>
      </c>
      <c r="S63" s="74">
        <f t="shared" si="208"/>
        <v>0</v>
      </c>
      <c r="T63" s="74">
        <f t="shared" si="208"/>
        <v>0</v>
      </c>
      <c r="U63" s="74">
        <f t="shared" si="208"/>
        <v>0</v>
      </c>
      <c r="V63" s="74">
        <f t="shared" si="208"/>
        <v>0</v>
      </c>
      <c r="W63" s="77"/>
      <c r="X63" s="74"/>
      <c r="Y63" s="77"/>
      <c r="Z63" s="74">
        <f t="shared" ref="Z63:AB63" si="209">Z23*$E63</f>
        <v>162.11764705882354</v>
      </c>
      <c r="AA63" s="74">
        <f t="shared" si="209"/>
        <v>45.882352941176471</v>
      </c>
      <c r="AB63" s="74">
        <f t="shared" si="209"/>
        <v>0</v>
      </c>
      <c r="AC63" s="77"/>
      <c r="AD63" s="74">
        <f t="shared" ref="AD63:AE63" si="210">AD23*$E63</f>
        <v>6.117647058823529</v>
      </c>
      <c r="AE63" s="74">
        <f t="shared" si="210"/>
        <v>201.88235294117646</v>
      </c>
      <c r="AF63" s="77"/>
      <c r="AG63" s="199">
        <f t="shared" ref="AG63:AJ63" si="211">AG23*$E63</f>
        <v>0</v>
      </c>
      <c r="AH63" s="199">
        <f t="shared" si="211"/>
        <v>3.0588235294117645</v>
      </c>
      <c r="AI63" s="199">
        <f t="shared" si="211"/>
        <v>3.0588235294117645</v>
      </c>
      <c r="AJ63" s="199">
        <f t="shared" si="211"/>
        <v>0</v>
      </c>
      <c r="AK63" s="77"/>
      <c r="AL63" s="74">
        <f t="shared" ref="AL63:AO63" si="212">AL23*$E63</f>
        <v>0</v>
      </c>
      <c r="AM63" s="74">
        <f t="shared" si="212"/>
        <v>174.35294117647058</v>
      </c>
      <c r="AN63" s="74">
        <f t="shared" si="212"/>
        <v>12.235294117647058</v>
      </c>
      <c r="AO63" s="74">
        <f t="shared" si="212"/>
        <v>21.411764705882351</v>
      </c>
      <c r="AP63" s="77"/>
      <c r="AQ63" s="74"/>
      <c r="AR63" s="201"/>
      <c r="AS63" s="199">
        <f t="shared" ref="AS63:AV63" si="213">AS23*$E63</f>
        <v>33.647058823529406</v>
      </c>
      <c r="AT63" s="199">
        <f t="shared" si="213"/>
        <v>0</v>
      </c>
      <c r="AU63" s="199">
        <f t="shared" si="213"/>
        <v>0</v>
      </c>
      <c r="AV63" s="199">
        <f t="shared" si="213"/>
        <v>0</v>
      </c>
      <c r="AW63" s="77"/>
      <c r="AX63" s="74">
        <f t="shared" ref="AX63:BA63" si="214">AX23*$E63</f>
        <v>0</v>
      </c>
      <c r="AY63" s="74">
        <f t="shared" si="214"/>
        <v>174.35294117647058</v>
      </c>
      <c r="AZ63" s="74">
        <f t="shared" si="214"/>
        <v>21.411764705882351</v>
      </c>
      <c r="BA63" s="74">
        <f t="shared" si="214"/>
        <v>12.235294117647058</v>
      </c>
      <c r="BB63" s="77"/>
      <c r="BC63" s="74"/>
      <c r="BD63" s="201"/>
      <c r="BE63" s="199">
        <f t="shared" ref="BE63:BH63" si="215">BE23*$E63</f>
        <v>33.647058823529406</v>
      </c>
      <c r="BF63" s="199">
        <f t="shared" si="215"/>
        <v>0</v>
      </c>
      <c r="BG63" s="199">
        <f t="shared" si="215"/>
        <v>0</v>
      </c>
      <c r="BH63" s="199">
        <f t="shared" si="215"/>
        <v>0</v>
      </c>
      <c r="BI63" s="77"/>
      <c r="BJ63" s="74">
        <f t="shared" ref="BJ63:BN63" si="216">BJ23*$E63</f>
        <v>146.82352941176472</v>
      </c>
      <c r="BK63" s="74">
        <f t="shared" si="216"/>
        <v>104</v>
      </c>
      <c r="BL63" s="74">
        <f t="shared" si="216"/>
        <v>61.176470588235297</v>
      </c>
      <c r="BM63" s="74">
        <f t="shared" si="216"/>
        <v>42.823529411764703</v>
      </c>
      <c r="BN63" s="74">
        <f t="shared" si="216"/>
        <v>9.1764705882352953</v>
      </c>
      <c r="BO63" s="201"/>
    </row>
    <row r="64" spans="1:130" ht="20.25" customHeight="1" x14ac:dyDescent="0.4">
      <c r="A64" s="29" t="s">
        <v>468</v>
      </c>
      <c r="B64" s="77"/>
      <c r="C64" s="147">
        <f>VLOOKUP($A64,Sample!$B$2:$F$29,4)</f>
        <v>7.397453407939375E-2</v>
      </c>
      <c r="D64" s="138">
        <f>VLOOKUP($A64,Sample!$B$2:$F$29,5)</f>
        <v>1.2477983308189094E-2</v>
      </c>
      <c r="E64" s="138">
        <f>VLOOKUP($A64,Sample!$B$2:$F$29,2)</f>
        <v>1679</v>
      </c>
      <c r="F64" s="160">
        <f t="shared" si="151"/>
        <v>10666.588235294117</v>
      </c>
      <c r="G64" s="77"/>
      <c r="H64" s="31">
        <f t="shared" si="162"/>
        <v>7.397453407939375E-2</v>
      </c>
      <c r="I64" s="31">
        <f t="shared" si="162"/>
        <v>7.6391008142260713E-2</v>
      </c>
      <c r="J64" s="30"/>
      <c r="K64" s="32">
        <v>6.3529411764705879</v>
      </c>
      <c r="L64" s="77"/>
      <c r="M64" s="74">
        <f t="shared" si="152"/>
        <v>59.258823529411764</v>
      </c>
      <c r="N64" s="74">
        <f t="shared" si="152"/>
        <v>1619.7411764705882</v>
      </c>
      <c r="O64" s="77"/>
      <c r="P64" s="74">
        <f t="shared" ref="P64:V64" si="217">P24*$E64</f>
        <v>1185.1764705882354</v>
      </c>
      <c r="Q64" s="74">
        <f t="shared" si="217"/>
        <v>395.05882352941177</v>
      </c>
      <c r="R64" s="74">
        <f t="shared" si="217"/>
        <v>0</v>
      </c>
      <c r="S64" s="74">
        <f t="shared" si="217"/>
        <v>19.752941176470589</v>
      </c>
      <c r="T64" s="74">
        <f t="shared" si="217"/>
        <v>0</v>
      </c>
      <c r="U64" s="74">
        <f t="shared" si="217"/>
        <v>79.011764705882356</v>
      </c>
      <c r="V64" s="74">
        <f t="shared" si="217"/>
        <v>0</v>
      </c>
      <c r="W64" s="77"/>
      <c r="X64" s="74"/>
      <c r="Y64" s="77"/>
      <c r="Z64" s="74">
        <f t="shared" ref="Z64:AB64" si="218">Z24*$E64</f>
        <v>1659.2470588235294</v>
      </c>
      <c r="AA64" s="74">
        <f t="shared" si="218"/>
        <v>19.752941176470589</v>
      </c>
      <c r="AB64" s="74">
        <f t="shared" si="218"/>
        <v>0</v>
      </c>
      <c r="AC64" s="77"/>
      <c r="AD64" s="74">
        <f t="shared" ref="AD64:AE64" si="219">AD24*$E64</f>
        <v>414.81176470588235</v>
      </c>
      <c r="AE64" s="74">
        <f t="shared" si="219"/>
        <v>1264.1882352941177</v>
      </c>
      <c r="AF64" s="77"/>
      <c r="AG64" s="199">
        <f t="shared" ref="AG64:AJ64" si="220">AG24*$E64</f>
        <v>0</v>
      </c>
      <c r="AH64" s="199">
        <f t="shared" si="220"/>
        <v>138.27058823529413</v>
      </c>
      <c r="AI64" s="199">
        <f t="shared" si="220"/>
        <v>59.258823529411764</v>
      </c>
      <c r="AJ64" s="199">
        <f t="shared" si="220"/>
        <v>19.752941176470589</v>
      </c>
      <c r="AK64" s="77"/>
      <c r="AL64" s="74">
        <f t="shared" ref="AL64:AO64" si="221">AL24*$E64</f>
        <v>197.52941176470588</v>
      </c>
      <c r="AM64" s="74">
        <f t="shared" si="221"/>
        <v>730.85882352941178</v>
      </c>
      <c r="AN64" s="74">
        <f t="shared" si="221"/>
        <v>19.752941176470589</v>
      </c>
      <c r="AO64" s="74">
        <f t="shared" si="221"/>
        <v>730.85882352941178</v>
      </c>
      <c r="AP64" s="77"/>
      <c r="AQ64" s="74"/>
      <c r="AR64" s="201"/>
      <c r="AS64" s="199">
        <f t="shared" ref="AS64:AV64" si="222">AS24*$E64</f>
        <v>750.61176470588236</v>
      </c>
      <c r="AT64" s="199">
        <f t="shared" si="222"/>
        <v>0</v>
      </c>
      <c r="AU64" s="199">
        <f t="shared" si="222"/>
        <v>0</v>
      </c>
      <c r="AV64" s="199">
        <f t="shared" si="222"/>
        <v>0</v>
      </c>
      <c r="AW64" s="77"/>
      <c r="AX64" s="74">
        <f t="shared" ref="AX64:BA64" si="223">AX24*$E64</f>
        <v>217.2823529411765</v>
      </c>
      <c r="AY64" s="74">
        <f t="shared" si="223"/>
        <v>711.10588235294131</v>
      </c>
      <c r="AZ64" s="74">
        <f t="shared" si="223"/>
        <v>750.61176470588225</v>
      </c>
      <c r="BA64" s="74">
        <f t="shared" si="223"/>
        <v>0</v>
      </c>
      <c r="BB64" s="77"/>
      <c r="BC64" s="74"/>
      <c r="BD64" s="201"/>
      <c r="BE64" s="199">
        <f t="shared" ref="BE64:BH64" si="224">BE24*$E64</f>
        <v>750.61176470588225</v>
      </c>
      <c r="BF64" s="199">
        <f t="shared" si="224"/>
        <v>0</v>
      </c>
      <c r="BG64" s="199">
        <f t="shared" si="224"/>
        <v>0</v>
      </c>
      <c r="BH64" s="199">
        <f t="shared" si="224"/>
        <v>0</v>
      </c>
      <c r="BI64" s="77"/>
      <c r="BJ64" s="74">
        <f t="shared" ref="BJ64:BN64" si="225">BJ24*$E64</f>
        <v>1599.9882352941177</v>
      </c>
      <c r="BK64" s="74">
        <f t="shared" si="225"/>
        <v>0</v>
      </c>
      <c r="BL64" s="74">
        <f t="shared" si="225"/>
        <v>59.258823529411764</v>
      </c>
      <c r="BM64" s="74">
        <f t="shared" si="225"/>
        <v>59.258823529411764</v>
      </c>
      <c r="BN64" s="74">
        <f t="shared" si="225"/>
        <v>19.752941176470589</v>
      </c>
      <c r="BO64" s="201"/>
    </row>
    <row r="65" spans="1:130" s="22" customFormat="1" ht="7.5" customHeight="1" x14ac:dyDescent="0.4">
      <c r="A65" s="37"/>
      <c r="B65" s="77"/>
      <c r="C65" s="149"/>
      <c r="D65" s="139"/>
      <c r="E65" s="139"/>
      <c r="F65" s="161"/>
      <c r="G65" s="77"/>
      <c r="H65" s="39"/>
      <c r="I65" s="39"/>
      <c r="J65" s="38"/>
      <c r="K65" s="40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4"/>
      <c r="Y65" s="77"/>
      <c r="Z65" s="77"/>
      <c r="AA65" s="77"/>
      <c r="AB65" s="77"/>
      <c r="AC65" s="77"/>
      <c r="AD65" s="77"/>
      <c r="AE65" s="77"/>
      <c r="AF65" s="77"/>
      <c r="AG65" s="201"/>
      <c r="AH65" s="201"/>
      <c r="AI65" s="201"/>
      <c r="AJ65" s="201"/>
      <c r="AK65" s="77"/>
      <c r="AL65" s="77"/>
      <c r="AM65" s="77"/>
      <c r="AN65" s="77"/>
      <c r="AO65" s="77"/>
      <c r="AP65" s="77"/>
      <c r="AQ65" s="74"/>
      <c r="AR65" s="201"/>
      <c r="AS65" s="201"/>
      <c r="AT65" s="201"/>
      <c r="AU65" s="201"/>
      <c r="AV65" s="201"/>
      <c r="AW65" s="77"/>
      <c r="AX65" s="77"/>
      <c r="AY65" s="77"/>
      <c r="AZ65" s="77"/>
      <c r="BA65" s="77"/>
      <c r="BB65" s="77"/>
      <c r="BC65" s="74"/>
      <c r="BD65" s="201"/>
      <c r="BE65" s="201"/>
      <c r="BF65" s="201"/>
      <c r="BG65" s="201"/>
      <c r="BH65" s="201"/>
      <c r="BI65" s="77"/>
      <c r="BJ65" s="77"/>
      <c r="BK65" s="77"/>
      <c r="BL65" s="77"/>
      <c r="BM65" s="77"/>
      <c r="BN65" s="77"/>
      <c r="BO65" s="201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</row>
    <row r="66" spans="1:130" ht="20.25" customHeight="1" x14ac:dyDescent="0.4">
      <c r="A66" s="29" t="s">
        <v>127</v>
      </c>
      <c r="B66" s="77"/>
      <c r="C66" s="147">
        <f>VLOOKUP($A66,Sample!$B$2:$F$29,4)</f>
        <v>0.11314270608450457</v>
      </c>
      <c r="D66" s="138">
        <f>VLOOKUP($A66,Sample!$B$2:$F$29,5)</f>
        <v>1.9084848800136747E-2</v>
      </c>
      <c r="E66" s="138">
        <f>VLOOKUP($A66,Sample!$B$2:$F$29,2)</f>
        <v>2568</v>
      </c>
      <c r="F66" s="160">
        <f>E66*$K26</f>
        <v>16050</v>
      </c>
      <c r="G66" s="77"/>
      <c r="H66" s="31">
        <f t="shared" ref="H66:H67" si="226">E66/SUM(E$17:E$27)</f>
        <v>0.11314270608450457</v>
      </c>
      <c r="I66" s="31">
        <f>F66/SUM(F$17:F$27)</f>
        <v>0.11494544025111858</v>
      </c>
      <c r="J66" s="30"/>
      <c r="K66" s="32">
        <v>6.25</v>
      </c>
      <c r="L66" s="77"/>
      <c r="M66" s="74">
        <f t="shared" ref="M66:N67" si="227">M26*$E66</f>
        <v>204.27272727272728</v>
      </c>
      <c r="N66" s="74">
        <f t="shared" si="227"/>
        <v>2363.7272727272725</v>
      </c>
      <c r="O66" s="77"/>
      <c r="P66" s="74">
        <f t="shared" ref="P66:V66" si="228">P26*$E66</f>
        <v>1429.9090909090908</v>
      </c>
      <c r="Q66" s="74">
        <f t="shared" si="228"/>
        <v>583.63636363636363</v>
      </c>
      <c r="R66" s="74">
        <f t="shared" si="228"/>
        <v>29.181818181818183</v>
      </c>
      <c r="S66" s="74">
        <f t="shared" si="228"/>
        <v>87.545454545454533</v>
      </c>
      <c r="T66" s="74">
        <f t="shared" si="228"/>
        <v>0</v>
      </c>
      <c r="U66" s="74">
        <f t="shared" si="228"/>
        <v>437.72727272727269</v>
      </c>
      <c r="V66" s="74">
        <f t="shared" si="228"/>
        <v>0</v>
      </c>
      <c r="W66" s="77"/>
      <c r="X66" s="74"/>
      <c r="Y66" s="77"/>
      <c r="Z66" s="74">
        <f t="shared" ref="Z66:AB66" si="229">Z26*$E66</f>
        <v>2363.7272727272725</v>
      </c>
      <c r="AA66" s="74">
        <f t="shared" si="229"/>
        <v>175.09090909090907</v>
      </c>
      <c r="AB66" s="74">
        <f t="shared" si="229"/>
        <v>29.181818181818183</v>
      </c>
      <c r="AC66" s="77"/>
      <c r="AD66" s="74">
        <f t="shared" ref="AD66:AE66" si="230">AD26*$E66</f>
        <v>1138.090909090909</v>
      </c>
      <c r="AE66" s="74">
        <f t="shared" si="230"/>
        <v>1429.9090909090908</v>
      </c>
      <c r="AF66" s="77"/>
      <c r="AG66" s="199">
        <f t="shared" ref="AG66:AJ66" si="231">AG26*$E66</f>
        <v>87.545454545454561</v>
      </c>
      <c r="AH66" s="199">
        <f t="shared" si="231"/>
        <v>116.72727272727273</v>
      </c>
      <c r="AI66" s="199">
        <f t="shared" si="231"/>
        <v>175.09090909090912</v>
      </c>
      <c r="AJ66" s="199">
        <f t="shared" si="231"/>
        <v>116.72727272727273</v>
      </c>
      <c r="AK66" s="77"/>
      <c r="AL66" s="74">
        <f t="shared" ref="AL66:AO66" si="232">AL26*$E66</f>
        <v>262.63636363636363</v>
      </c>
      <c r="AM66" s="74">
        <f t="shared" si="232"/>
        <v>525.27272727272725</v>
      </c>
      <c r="AN66" s="74">
        <f t="shared" si="232"/>
        <v>29.181818181818183</v>
      </c>
      <c r="AO66" s="74">
        <f t="shared" si="232"/>
        <v>1750.909090909091</v>
      </c>
      <c r="AP66" s="77"/>
      <c r="AQ66" s="74"/>
      <c r="AR66" s="201"/>
      <c r="AS66" s="199">
        <f t="shared" ref="AS66:AV66" si="233">AS26*$E66</f>
        <v>1780.0909090909092</v>
      </c>
      <c r="AT66" s="199">
        <f t="shared" si="233"/>
        <v>0</v>
      </c>
      <c r="AU66" s="199">
        <f t="shared" si="233"/>
        <v>0</v>
      </c>
      <c r="AV66" s="199">
        <f t="shared" si="233"/>
        <v>0</v>
      </c>
      <c r="AW66" s="77"/>
      <c r="AX66" s="74">
        <f t="shared" ref="AX66:BA66" si="234">AX26*$E66</f>
        <v>291.81818181818181</v>
      </c>
      <c r="AY66" s="74">
        <f t="shared" si="234"/>
        <v>525.27272727272725</v>
      </c>
      <c r="AZ66" s="74">
        <f t="shared" si="234"/>
        <v>1750.909090909091</v>
      </c>
      <c r="BA66" s="74">
        <f t="shared" si="234"/>
        <v>0</v>
      </c>
      <c r="BB66" s="77"/>
      <c r="BC66" s="74"/>
      <c r="BD66" s="201"/>
      <c r="BE66" s="199">
        <f t="shared" ref="BE66:BH66" si="235">BE26*$E66</f>
        <v>1750.909090909091</v>
      </c>
      <c r="BF66" s="199">
        <f t="shared" si="235"/>
        <v>0</v>
      </c>
      <c r="BG66" s="199">
        <f t="shared" si="235"/>
        <v>0</v>
      </c>
      <c r="BH66" s="199">
        <f t="shared" si="235"/>
        <v>0</v>
      </c>
      <c r="BI66" s="77"/>
      <c r="BJ66" s="74">
        <f t="shared" ref="BJ66:BN66" si="236">BJ26*$E66</f>
        <v>2305.3636363636365</v>
      </c>
      <c r="BK66" s="74">
        <f t="shared" si="236"/>
        <v>0</v>
      </c>
      <c r="BL66" s="74">
        <f t="shared" si="236"/>
        <v>0</v>
      </c>
      <c r="BM66" s="74">
        <f t="shared" si="236"/>
        <v>87.545454545454533</v>
      </c>
      <c r="BN66" s="74">
        <f t="shared" si="236"/>
        <v>204.27272727272728</v>
      </c>
      <c r="BO66" s="201"/>
    </row>
    <row r="67" spans="1:130" ht="20.25" customHeight="1" x14ac:dyDescent="0.4">
      <c r="A67" s="29" t="s">
        <v>126</v>
      </c>
      <c r="B67" s="77"/>
      <c r="C67" s="147">
        <f>VLOOKUP($A67,Sample!$B$2:$F$29,4)</f>
        <v>0.20055513944574171</v>
      </c>
      <c r="D67" s="138">
        <f>VLOOKUP($A67,Sample!$B$2:$F$29,5)</f>
        <v>3.3829529493077284E-2</v>
      </c>
      <c r="E67" s="138">
        <f>VLOOKUP($A67,Sample!$B$2:$F$29,2)</f>
        <v>4552</v>
      </c>
      <c r="F67" s="160">
        <f>E67*$K27</f>
        <v>28557.810526315789</v>
      </c>
      <c r="G67" s="77"/>
      <c r="H67" s="31">
        <f t="shared" si="226"/>
        <v>0.20055513944574171</v>
      </c>
      <c r="I67" s="31">
        <f>F67/SUM(F$17:F$27)</f>
        <v>0.20452274788507147</v>
      </c>
      <c r="J67" s="30"/>
      <c r="K67" s="32">
        <v>6.2736842105263158</v>
      </c>
      <c r="L67" s="77"/>
      <c r="M67" s="74">
        <f t="shared" si="227"/>
        <v>1102.0631578947368</v>
      </c>
      <c r="N67" s="74">
        <f t="shared" si="227"/>
        <v>3449.9368421052632</v>
      </c>
      <c r="O67" s="77"/>
      <c r="P67" s="74">
        <f t="shared" ref="P67:V67" si="237">P27*$E67</f>
        <v>1054.1473684210525</v>
      </c>
      <c r="Q67" s="74">
        <f t="shared" si="237"/>
        <v>191.66315789473683</v>
      </c>
      <c r="R67" s="74">
        <f t="shared" si="237"/>
        <v>0</v>
      </c>
      <c r="S67" s="74">
        <f t="shared" si="237"/>
        <v>670.82105263157894</v>
      </c>
      <c r="T67" s="74">
        <f t="shared" si="237"/>
        <v>0</v>
      </c>
      <c r="U67" s="74">
        <f t="shared" si="237"/>
        <v>2252.0421052631577</v>
      </c>
      <c r="V67" s="74">
        <f t="shared" si="237"/>
        <v>383.32631578947365</v>
      </c>
      <c r="W67" s="77"/>
      <c r="X67" s="74"/>
      <c r="Y67" s="77"/>
      <c r="Z67" s="74">
        <f t="shared" ref="Z67:AB67" si="238">Z27*$E67</f>
        <v>3258.2736842105264</v>
      </c>
      <c r="AA67" s="74">
        <f t="shared" si="238"/>
        <v>1245.8105263157895</v>
      </c>
      <c r="AB67" s="74">
        <f t="shared" si="238"/>
        <v>47.915789473684207</v>
      </c>
      <c r="AC67" s="77"/>
      <c r="AD67" s="74">
        <f t="shared" ref="AD67:AE67" si="239">AD27*$E67</f>
        <v>2635.3684210526317</v>
      </c>
      <c r="AE67" s="74">
        <f t="shared" si="239"/>
        <v>1916.6315789473683</v>
      </c>
      <c r="AF67" s="77"/>
      <c r="AG67" s="199">
        <f t="shared" ref="AG67:AJ67" si="240">AG27*$E67</f>
        <v>95.831578947368413</v>
      </c>
      <c r="AH67" s="199">
        <f t="shared" si="240"/>
        <v>335.41052631578947</v>
      </c>
      <c r="AI67" s="199">
        <f t="shared" si="240"/>
        <v>335.41052631578947</v>
      </c>
      <c r="AJ67" s="199">
        <f t="shared" si="240"/>
        <v>239.57894736842107</v>
      </c>
      <c r="AK67" s="77"/>
      <c r="AL67" s="74">
        <f t="shared" ref="AL67:AO67" si="241">AL27*$E67</f>
        <v>1485.3894736842105</v>
      </c>
      <c r="AM67" s="74">
        <f t="shared" si="241"/>
        <v>383.32631578947365</v>
      </c>
      <c r="AN67" s="74">
        <f t="shared" si="241"/>
        <v>95.831578947368413</v>
      </c>
      <c r="AO67" s="74">
        <f t="shared" si="241"/>
        <v>2587.4526315789471</v>
      </c>
      <c r="AP67" s="77"/>
      <c r="AQ67" s="74"/>
      <c r="AR67" s="201"/>
      <c r="AS67" s="199">
        <f t="shared" ref="AS67:AV67" si="242">AS27*$E67</f>
        <v>2587.4526315789471</v>
      </c>
      <c r="AT67" s="199">
        <f t="shared" si="242"/>
        <v>0</v>
      </c>
      <c r="AU67" s="199">
        <f t="shared" si="242"/>
        <v>95.831578947368399</v>
      </c>
      <c r="AV67" s="199">
        <f t="shared" si="242"/>
        <v>0</v>
      </c>
      <c r="AW67" s="77"/>
      <c r="AX67" s="74">
        <f t="shared" ref="AX67:BA67" si="243">AX27*$E67</f>
        <v>2060.378947368421</v>
      </c>
      <c r="AY67" s="74">
        <f t="shared" si="243"/>
        <v>335.41052631578953</v>
      </c>
      <c r="AZ67" s="74">
        <f t="shared" si="243"/>
        <v>2108.2947368421055</v>
      </c>
      <c r="BA67" s="74">
        <f t="shared" si="243"/>
        <v>47.915789473684214</v>
      </c>
      <c r="BB67" s="77"/>
      <c r="BC67" s="74"/>
      <c r="BD67" s="201"/>
      <c r="BE67" s="199">
        <f t="shared" ref="BE67:BH67" si="244">BE27*$E67</f>
        <v>2156.2105263157896</v>
      </c>
      <c r="BF67" s="199">
        <f t="shared" si="244"/>
        <v>0</v>
      </c>
      <c r="BG67" s="199">
        <f t="shared" si="244"/>
        <v>0</v>
      </c>
      <c r="BH67" s="199">
        <f t="shared" si="244"/>
        <v>0</v>
      </c>
      <c r="BI67" s="77"/>
      <c r="BJ67" s="74">
        <f t="shared" ref="BJ67:BN67" si="245">BJ27*$E67</f>
        <v>1149.9789473684211</v>
      </c>
      <c r="BK67" s="74">
        <f t="shared" si="245"/>
        <v>47.915789473684207</v>
      </c>
      <c r="BL67" s="74">
        <f t="shared" si="245"/>
        <v>1341.6421052631579</v>
      </c>
      <c r="BM67" s="74">
        <f t="shared" si="245"/>
        <v>1437.4736842105262</v>
      </c>
      <c r="BN67" s="74">
        <f t="shared" si="245"/>
        <v>1581.2210526315791</v>
      </c>
      <c r="BO67" s="201"/>
    </row>
    <row r="68" spans="1:130" s="22" customFormat="1" ht="7.5" customHeight="1" x14ac:dyDescent="0.4">
      <c r="A68" s="37"/>
      <c r="B68" s="77"/>
      <c r="C68" s="139"/>
      <c r="D68" s="139"/>
      <c r="E68" s="139"/>
      <c r="F68" s="161"/>
      <c r="G68" s="77"/>
      <c r="H68" s="43"/>
      <c r="I68" s="43"/>
      <c r="J68" s="38"/>
      <c r="K68" s="42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4"/>
      <c r="Y68" s="77"/>
      <c r="Z68" s="77"/>
      <c r="AA68" s="77"/>
      <c r="AB68" s="77"/>
      <c r="AC68" s="77"/>
      <c r="AD68" s="77"/>
      <c r="AE68" s="77"/>
      <c r="AF68" s="77"/>
      <c r="AG68" s="201"/>
      <c r="AH68" s="201"/>
      <c r="AI68" s="201"/>
      <c r="AJ68" s="201"/>
      <c r="AK68" s="77"/>
      <c r="AL68" s="77"/>
      <c r="AM68" s="77"/>
      <c r="AN68" s="77"/>
      <c r="AO68" s="77"/>
      <c r="AP68" s="77"/>
      <c r="AQ68" s="74"/>
      <c r="AR68" s="201"/>
      <c r="AS68" s="201"/>
      <c r="AT68" s="201"/>
      <c r="AU68" s="201"/>
      <c r="AV68" s="201"/>
      <c r="AW68" s="77"/>
      <c r="AX68" s="77"/>
      <c r="AY68" s="77"/>
      <c r="AZ68" s="77"/>
      <c r="BA68" s="77"/>
      <c r="BB68" s="77"/>
      <c r="BC68" s="74"/>
      <c r="BD68" s="201"/>
      <c r="BE68" s="201"/>
      <c r="BF68" s="201"/>
      <c r="BG68" s="201"/>
      <c r="BH68" s="201"/>
      <c r="BI68" s="77"/>
      <c r="BJ68" s="77"/>
      <c r="BK68" s="77"/>
      <c r="BL68" s="77"/>
      <c r="BM68" s="77"/>
      <c r="BN68" s="77"/>
      <c r="BO68" s="201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</row>
    <row r="69" spans="1:130" s="82" customFormat="1" ht="20.25" hidden="1" customHeight="1" x14ac:dyDescent="0.4">
      <c r="A69" s="49" t="s">
        <v>457</v>
      </c>
      <c r="B69" s="19"/>
      <c r="C69" s="140"/>
      <c r="D69" s="140"/>
      <c r="E69" s="140"/>
      <c r="F69" s="164"/>
      <c r="G69" s="19"/>
      <c r="H69" s="50">
        <v>0.50366327311245807</v>
      </c>
      <c r="I69" s="50">
        <v>0.50366327311245807</v>
      </c>
      <c r="J69" s="38"/>
      <c r="K69" s="51">
        <v>5.8151204277492949</v>
      </c>
      <c r="L69" s="19"/>
      <c r="M69" s="79">
        <v>44364.220589617747</v>
      </c>
      <c r="N69" s="79">
        <v>44364.220589617747</v>
      </c>
      <c r="O69" s="19"/>
      <c r="P69" s="79">
        <v>44364.220589617747</v>
      </c>
      <c r="Q69" s="79">
        <v>44364.220589617747</v>
      </c>
      <c r="R69" s="79">
        <v>44364.220589617747</v>
      </c>
      <c r="S69" s="79">
        <v>44364.220589617747</v>
      </c>
      <c r="T69" s="79">
        <v>44364.220589617747</v>
      </c>
      <c r="U69" s="79">
        <v>44364.220589617747</v>
      </c>
      <c r="V69" s="79">
        <v>44364.220589617747</v>
      </c>
      <c r="W69" s="19"/>
      <c r="X69" s="80"/>
      <c r="Y69" s="19"/>
      <c r="Z69" s="79">
        <v>44364.220589617747</v>
      </c>
      <c r="AA69" s="79">
        <v>44364.220589617747</v>
      </c>
      <c r="AB69" s="79">
        <v>44364.220589617747</v>
      </c>
      <c r="AC69" s="19"/>
      <c r="AD69" s="79">
        <v>44364.220589617747</v>
      </c>
      <c r="AE69" s="79">
        <v>44364.220589617747</v>
      </c>
      <c r="AF69" s="19"/>
      <c r="AG69" s="202">
        <v>44364.220589617747</v>
      </c>
      <c r="AH69" s="202">
        <v>44364.220589617747</v>
      </c>
      <c r="AI69" s="202">
        <v>44364.220589617747</v>
      </c>
      <c r="AJ69" s="202">
        <v>44364.220589617747</v>
      </c>
      <c r="AK69" s="19"/>
      <c r="AL69" s="79">
        <v>44364.220589617747</v>
      </c>
      <c r="AM69" s="79">
        <v>44364.220589617747</v>
      </c>
      <c r="AN69" s="79">
        <v>44364.220589617747</v>
      </c>
      <c r="AO69" s="79">
        <v>44364.220589617747</v>
      </c>
      <c r="AP69" s="19"/>
      <c r="AQ69" s="80"/>
      <c r="AR69" s="189"/>
      <c r="AS69" s="202">
        <v>44364.220589617747</v>
      </c>
      <c r="AT69" s="202">
        <v>44364.220589617747</v>
      </c>
      <c r="AU69" s="202">
        <v>44364.220589617747</v>
      </c>
      <c r="AV69" s="202">
        <v>44364.220589617747</v>
      </c>
      <c r="AW69" s="19"/>
      <c r="AX69" s="79">
        <v>44364.220589617747</v>
      </c>
      <c r="AY69" s="79">
        <v>44364.220589617747</v>
      </c>
      <c r="AZ69" s="79">
        <v>44364.220589617747</v>
      </c>
      <c r="BA69" s="79">
        <v>44364.220589617747</v>
      </c>
      <c r="BB69" s="19"/>
      <c r="BC69" s="80"/>
      <c r="BD69" s="189"/>
      <c r="BE69" s="202">
        <v>44364.220589617747</v>
      </c>
      <c r="BF69" s="202">
        <v>44364.220589617747</v>
      </c>
      <c r="BG69" s="202">
        <v>44364.220589617747</v>
      </c>
      <c r="BH69" s="202">
        <v>44364.220589617747</v>
      </c>
      <c r="BI69" s="19"/>
      <c r="BJ69" s="79">
        <v>44364.220589617747</v>
      </c>
      <c r="BK69" s="79">
        <v>44364.220589617747</v>
      </c>
      <c r="BL69" s="79">
        <v>44364.220589617747</v>
      </c>
      <c r="BM69" s="79">
        <v>44364.220589617747</v>
      </c>
      <c r="BN69" s="79">
        <v>44364.220589617747</v>
      </c>
      <c r="BO69" s="189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</row>
    <row r="70" spans="1:130" s="82" customFormat="1" ht="20.25" hidden="1" customHeight="1" x14ac:dyDescent="0.4">
      <c r="A70" s="49" t="s">
        <v>469</v>
      </c>
      <c r="B70" s="19"/>
      <c r="C70" s="140"/>
      <c r="D70" s="140"/>
      <c r="E70" s="140"/>
      <c r="F70" s="164"/>
      <c r="G70" s="19"/>
      <c r="H70" s="50">
        <v>0.14463308421114576</v>
      </c>
      <c r="I70" s="50">
        <v>0.14463308421114576</v>
      </c>
      <c r="J70" s="38"/>
      <c r="K70" s="51">
        <v>6.1047298048075858</v>
      </c>
      <c r="L70" s="19"/>
      <c r="M70" s="79">
        <v>11232.301892777836</v>
      </c>
      <c r="N70" s="79">
        <v>11232.301892777836</v>
      </c>
      <c r="O70" s="19"/>
      <c r="P70" s="79">
        <v>11232.301892777836</v>
      </c>
      <c r="Q70" s="79">
        <v>11232.301892777836</v>
      </c>
      <c r="R70" s="79">
        <v>11232.301892777836</v>
      </c>
      <c r="S70" s="79">
        <v>11232.301892777836</v>
      </c>
      <c r="T70" s="79">
        <v>11232.301892777836</v>
      </c>
      <c r="U70" s="79">
        <v>11232.301892777836</v>
      </c>
      <c r="V70" s="79">
        <v>11232.301892777836</v>
      </c>
      <c r="W70" s="19"/>
      <c r="X70" s="80"/>
      <c r="Y70" s="19"/>
      <c r="Z70" s="79">
        <v>11232.301892777836</v>
      </c>
      <c r="AA70" s="79">
        <v>11232.301892777836</v>
      </c>
      <c r="AB70" s="79">
        <v>11232.301892777836</v>
      </c>
      <c r="AC70" s="19"/>
      <c r="AD70" s="79">
        <v>11232.301892777836</v>
      </c>
      <c r="AE70" s="79">
        <v>11232.301892777836</v>
      </c>
      <c r="AF70" s="19"/>
      <c r="AG70" s="202">
        <v>11232.301892777836</v>
      </c>
      <c r="AH70" s="202">
        <v>11232.301892777836</v>
      </c>
      <c r="AI70" s="202">
        <v>11232.301892777836</v>
      </c>
      <c r="AJ70" s="202">
        <v>11232.301892777836</v>
      </c>
      <c r="AK70" s="19"/>
      <c r="AL70" s="79">
        <v>11232.301892777836</v>
      </c>
      <c r="AM70" s="79">
        <v>11232.301892777836</v>
      </c>
      <c r="AN70" s="79">
        <v>11232.301892777836</v>
      </c>
      <c r="AO70" s="79">
        <v>11232.301892777836</v>
      </c>
      <c r="AP70" s="19"/>
      <c r="AQ70" s="80"/>
      <c r="AR70" s="189"/>
      <c r="AS70" s="202">
        <v>11232.301892777836</v>
      </c>
      <c r="AT70" s="202">
        <v>11232.301892777836</v>
      </c>
      <c r="AU70" s="202">
        <v>11232.301892777836</v>
      </c>
      <c r="AV70" s="202">
        <v>11232.301892777836</v>
      </c>
      <c r="AW70" s="19"/>
      <c r="AX70" s="79">
        <v>11232.301892777836</v>
      </c>
      <c r="AY70" s="79">
        <v>11232.301892777836</v>
      </c>
      <c r="AZ70" s="79">
        <v>11232.301892777836</v>
      </c>
      <c r="BA70" s="79">
        <v>11232.301892777836</v>
      </c>
      <c r="BB70" s="19"/>
      <c r="BC70" s="80"/>
      <c r="BD70" s="189"/>
      <c r="BE70" s="202">
        <v>11232.301892777836</v>
      </c>
      <c r="BF70" s="202">
        <v>11232.301892777836</v>
      </c>
      <c r="BG70" s="202">
        <v>11232.301892777836</v>
      </c>
      <c r="BH70" s="202">
        <v>11232.301892777836</v>
      </c>
      <c r="BI70" s="19"/>
      <c r="BJ70" s="79">
        <v>11232.301892777836</v>
      </c>
      <c r="BK70" s="79">
        <v>11232.301892777836</v>
      </c>
      <c r="BL70" s="79">
        <v>11232.301892777836</v>
      </c>
      <c r="BM70" s="79">
        <v>11232.301892777836</v>
      </c>
      <c r="BN70" s="79">
        <v>11232.301892777836</v>
      </c>
      <c r="BO70" s="189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</row>
    <row r="71" spans="1:130" s="82" customFormat="1" ht="20.25" hidden="1" customHeight="1" x14ac:dyDescent="0.4">
      <c r="A71" s="49" t="s">
        <v>459</v>
      </c>
      <c r="B71" s="19"/>
      <c r="C71" s="140"/>
      <c r="D71" s="140"/>
      <c r="E71" s="140"/>
      <c r="F71" s="164"/>
      <c r="G71" s="19"/>
      <c r="H71" s="50">
        <v>0.18075089742835285</v>
      </c>
      <c r="I71" s="50">
        <v>0.18075089742835285</v>
      </c>
      <c r="J71" s="38"/>
      <c r="K71" s="51">
        <v>4.8265291601136102</v>
      </c>
      <c r="L71" s="19"/>
      <c r="M71" s="79">
        <v>12306.889316296183</v>
      </c>
      <c r="N71" s="79">
        <v>12306.889316296183</v>
      </c>
      <c r="O71" s="19"/>
      <c r="P71" s="79">
        <v>12306.889316296183</v>
      </c>
      <c r="Q71" s="79">
        <v>12306.889316296183</v>
      </c>
      <c r="R71" s="79">
        <v>12306.889316296183</v>
      </c>
      <c r="S71" s="79">
        <v>12306.889316296183</v>
      </c>
      <c r="T71" s="79">
        <v>12306.889316296183</v>
      </c>
      <c r="U71" s="79">
        <v>12306.889316296183</v>
      </c>
      <c r="V71" s="79">
        <v>12306.889316296183</v>
      </c>
      <c r="W71" s="19"/>
      <c r="X71" s="80"/>
      <c r="Y71" s="19"/>
      <c r="Z71" s="79">
        <v>12306.889316296183</v>
      </c>
      <c r="AA71" s="79">
        <v>12306.889316296183</v>
      </c>
      <c r="AB71" s="79">
        <v>12306.889316296183</v>
      </c>
      <c r="AC71" s="19"/>
      <c r="AD71" s="79">
        <v>12306.889316296183</v>
      </c>
      <c r="AE71" s="79">
        <v>12306.889316296183</v>
      </c>
      <c r="AF71" s="19"/>
      <c r="AG71" s="202">
        <v>12306.889316296183</v>
      </c>
      <c r="AH71" s="202">
        <v>12306.889316296183</v>
      </c>
      <c r="AI71" s="202">
        <v>12306.889316296183</v>
      </c>
      <c r="AJ71" s="202">
        <v>12306.889316296183</v>
      </c>
      <c r="AK71" s="19"/>
      <c r="AL71" s="79">
        <v>12306.889316296183</v>
      </c>
      <c r="AM71" s="79">
        <v>12306.889316296183</v>
      </c>
      <c r="AN71" s="79">
        <v>12306.889316296183</v>
      </c>
      <c r="AO71" s="79">
        <v>12306.889316296183</v>
      </c>
      <c r="AP71" s="19"/>
      <c r="AQ71" s="80"/>
      <c r="AR71" s="189"/>
      <c r="AS71" s="202">
        <v>12306.889316296183</v>
      </c>
      <c r="AT71" s="202">
        <v>12306.889316296183</v>
      </c>
      <c r="AU71" s="202">
        <v>12306.889316296183</v>
      </c>
      <c r="AV71" s="202">
        <v>12306.889316296183</v>
      </c>
      <c r="AW71" s="19"/>
      <c r="AX71" s="79">
        <v>12306.889316296183</v>
      </c>
      <c r="AY71" s="79">
        <v>12306.889316296183</v>
      </c>
      <c r="AZ71" s="79">
        <v>12306.889316296183</v>
      </c>
      <c r="BA71" s="79">
        <v>12306.889316296183</v>
      </c>
      <c r="BB71" s="19"/>
      <c r="BC71" s="80"/>
      <c r="BD71" s="189"/>
      <c r="BE71" s="202">
        <v>12306.889316296183</v>
      </c>
      <c r="BF71" s="202">
        <v>12306.889316296183</v>
      </c>
      <c r="BG71" s="202">
        <v>12306.889316296183</v>
      </c>
      <c r="BH71" s="202">
        <v>12306.889316296183</v>
      </c>
      <c r="BI71" s="19"/>
      <c r="BJ71" s="79">
        <v>12306.889316296183</v>
      </c>
      <c r="BK71" s="79">
        <v>12306.889316296183</v>
      </c>
      <c r="BL71" s="79">
        <v>12306.889316296183</v>
      </c>
      <c r="BM71" s="79">
        <v>12306.889316296183</v>
      </c>
      <c r="BN71" s="79">
        <v>12306.889316296183</v>
      </c>
      <c r="BO71" s="189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</row>
    <row r="72" spans="1:130" s="82" customFormat="1" ht="20.25" hidden="1" customHeight="1" x14ac:dyDescent="0.4">
      <c r="A72" s="49" t="s">
        <v>470</v>
      </c>
      <c r="B72" s="19"/>
      <c r="C72" s="140"/>
      <c r="D72" s="140"/>
      <c r="E72" s="140"/>
      <c r="F72" s="164"/>
      <c r="G72" s="19"/>
      <c r="H72" s="50">
        <v>0.11795298063908669</v>
      </c>
      <c r="I72" s="50">
        <v>0.11795298063908669</v>
      </c>
      <c r="J72" s="38"/>
      <c r="K72" s="51">
        <v>6.1047020923049002</v>
      </c>
      <c r="L72" s="19"/>
      <c r="M72" s="79">
        <v>12005.988593407807</v>
      </c>
      <c r="N72" s="79">
        <v>12005.988593407807</v>
      </c>
      <c r="O72" s="19"/>
      <c r="P72" s="79">
        <v>12005.988593407807</v>
      </c>
      <c r="Q72" s="79">
        <v>12005.988593407807</v>
      </c>
      <c r="R72" s="79">
        <v>12005.988593407807</v>
      </c>
      <c r="S72" s="79">
        <v>12005.988593407807</v>
      </c>
      <c r="T72" s="79">
        <v>12005.988593407807</v>
      </c>
      <c r="U72" s="79">
        <v>12005.988593407807</v>
      </c>
      <c r="V72" s="79">
        <v>12005.988593407807</v>
      </c>
      <c r="W72" s="19"/>
      <c r="X72" s="80"/>
      <c r="Y72" s="19"/>
      <c r="Z72" s="79">
        <v>12005.988593407807</v>
      </c>
      <c r="AA72" s="79">
        <v>12005.988593407807</v>
      </c>
      <c r="AB72" s="79">
        <v>12005.988593407807</v>
      </c>
      <c r="AC72" s="19"/>
      <c r="AD72" s="79">
        <v>12005.988593407807</v>
      </c>
      <c r="AE72" s="79">
        <v>12005.988593407807</v>
      </c>
      <c r="AF72" s="19"/>
      <c r="AG72" s="202">
        <v>12005.988593407807</v>
      </c>
      <c r="AH72" s="202">
        <v>12005.988593407807</v>
      </c>
      <c r="AI72" s="202">
        <v>12005.988593407807</v>
      </c>
      <c r="AJ72" s="202">
        <v>12005.988593407807</v>
      </c>
      <c r="AK72" s="19"/>
      <c r="AL72" s="79">
        <v>12005.988593407807</v>
      </c>
      <c r="AM72" s="79">
        <v>12005.988593407807</v>
      </c>
      <c r="AN72" s="79">
        <v>12005.988593407807</v>
      </c>
      <c r="AO72" s="79">
        <v>12005.988593407807</v>
      </c>
      <c r="AP72" s="19"/>
      <c r="AQ72" s="80"/>
      <c r="AR72" s="189"/>
      <c r="AS72" s="202">
        <v>12005.988593407807</v>
      </c>
      <c r="AT72" s="202">
        <v>12005.988593407807</v>
      </c>
      <c r="AU72" s="202">
        <v>12005.988593407807</v>
      </c>
      <c r="AV72" s="202">
        <v>12005.988593407807</v>
      </c>
      <c r="AW72" s="19"/>
      <c r="AX72" s="79">
        <v>12005.988593407807</v>
      </c>
      <c r="AY72" s="79">
        <v>12005.988593407807</v>
      </c>
      <c r="AZ72" s="79">
        <v>12005.988593407807</v>
      </c>
      <c r="BA72" s="79">
        <v>12005.988593407807</v>
      </c>
      <c r="BB72" s="19"/>
      <c r="BC72" s="80"/>
      <c r="BD72" s="189"/>
      <c r="BE72" s="202">
        <v>12005.988593407807</v>
      </c>
      <c r="BF72" s="202">
        <v>12005.988593407807</v>
      </c>
      <c r="BG72" s="202">
        <v>12005.988593407807</v>
      </c>
      <c r="BH72" s="202">
        <v>12005.988593407807</v>
      </c>
      <c r="BI72" s="19"/>
      <c r="BJ72" s="79">
        <v>12005.988593407807</v>
      </c>
      <c r="BK72" s="79">
        <v>12005.988593407807</v>
      </c>
      <c r="BL72" s="79">
        <v>12005.988593407807</v>
      </c>
      <c r="BM72" s="79">
        <v>12005.988593407807</v>
      </c>
      <c r="BN72" s="79">
        <v>12005.988593407807</v>
      </c>
      <c r="BO72" s="189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</row>
    <row r="73" spans="1:130" s="82" customFormat="1" ht="20.25" hidden="1" customHeight="1" x14ac:dyDescent="0.4">
      <c r="A73" s="49" t="s">
        <v>471</v>
      </c>
      <c r="B73" s="19"/>
      <c r="C73" s="140"/>
      <c r="D73" s="140"/>
      <c r="E73" s="140"/>
      <c r="F73" s="164"/>
      <c r="G73" s="19"/>
      <c r="H73" s="50">
        <v>5.2999764608956626E-2</v>
      </c>
      <c r="I73" s="50">
        <v>5.2999764608956626E-2</v>
      </c>
      <c r="J73" s="38"/>
      <c r="K73" s="51">
        <v>6.2652427042623913</v>
      </c>
      <c r="L73" s="19"/>
      <c r="M73" s="79">
        <v>4620.7198211624436</v>
      </c>
      <c r="N73" s="79">
        <v>4620.7198211624436</v>
      </c>
      <c r="O73" s="19"/>
      <c r="P73" s="79">
        <v>4620.7198211624436</v>
      </c>
      <c r="Q73" s="79">
        <v>4620.7198211624436</v>
      </c>
      <c r="R73" s="79">
        <v>4620.7198211624436</v>
      </c>
      <c r="S73" s="79">
        <v>4620.7198211624436</v>
      </c>
      <c r="T73" s="79">
        <v>4620.7198211624436</v>
      </c>
      <c r="U73" s="79">
        <v>4620.7198211624436</v>
      </c>
      <c r="V73" s="79">
        <v>4620.7198211624436</v>
      </c>
      <c r="W73" s="19"/>
      <c r="X73" s="80"/>
      <c r="Y73" s="19"/>
      <c r="Z73" s="79">
        <v>4620.7198211624436</v>
      </c>
      <c r="AA73" s="79">
        <v>4620.7198211624436</v>
      </c>
      <c r="AB73" s="79">
        <v>4620.7198211624436</v>
      </c>
      <c r="AC73" s="19"/>
      <c r="AD73" s="79">
        <v>4620.7198211624436</v>
      </c>
      <c r="AE73" s="79">
        <v>4620.7198211624436</v>
      </c>
      <c r="AF73" s="19"/>
      <c r="AG73" s="202">
        <v>4620.7198211624436</v>
      </c>
      <c r="AH73" s="202">
        <v>4620.7198211624436</v>
      </c>
      <c r="AI73" s="202">
        <v>4620.7198211624436</v>
      </c>
      <c r="AJ73" s="202">
        <v>4620.7198211624436</v>
      </c>
      <c r="AK73" s="19"/>
      <c r="AL73" s="79">
        <v>4620.7198211624436</v>
      </c>
      <c r="AM73" s="79">
        <v>4620.7198211624436</v>
      </c>
      <c r="AN73" s="79">
        <v>4620.7198211624436</v>
      </c>
      <c r="AO73" s="79">
        <v>4620.7198211624436</v>
      </c>
      <c r="AP73" s="19"/>
      <c r="AQ73" s="80"/>
      <c r="AR73" s="189"/>
      <c r="AS73" s="202">
        <v>4620.7198211624436</v>
      </c>
      <c r="AT73" s="202">
        <v>4620.7198211624436</v>
      </c>
      <c r="AU73" s="202">
        <v>4620.7198211624436</v>
      </c>
      <c r="AV73" s="202">
        <v>4620.7198211624436</v>
      </c>
      <c r="AW73" s="19"/>
      <c r="AX73" s="79">
        <v>4620.7198211624436</v>
      </c>
      <c r="AY73" s="79">
        <v>4620.7198211624436</v>
      </c>
      <c r="AZ73" s="79">
        <v>4620.7198211624436</v>
      </c>
      <c r="BA73" s="79">
        <v>4620.7198211624436</v>
      </c>
      <c r="BB73" s="19"/>
      <c r="BC73" s="80"/>
      <c r="BD73" s="189"/>
      <c r="BE73" s="202">
        <v>4620.7198211624436</v>
      </c>
      <c r="BF73" s="202">
        <v>4620.7198211624436</v>
      </c>
      <c r="BG73" s="202">
        <v>4620.7198211624436</v>
      </c>
      <c r="BH73" s="202">
        <v>4620.7198211624436</v>
      </c>
      <c r="BI73" s="19"/>
      <c r="BJ73" s="79">
        <v>4620.7198211624436</v>
      </c>
      <c r="BK73" s="79">
        <v>4620.7198211624436</v>
      </c>
      <c r="BL73" s="79">
        <v>4620.7198211624436</v>
      </c>
      <c r="BM73" s="79">
        <v>4620.7198211624436</v>
      </c>
      <c r="BN73" s="79">
        <v>4620.7198211624436</v>
      </c>
      <c r="BO73" s="189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</row>
    <row r="74" spans="1:130" s="21" customFormat="1" ht="7.5" hidden="1" customHeight="1" x14ac:dyDescent="0.4">
      <c r="A74" s="17"/>
      <c r="B74" s="19"/>
      <c r="C74" s="137"/>
      <c r="D74" s="137"/>
      <c r="E74" s="137"/>
      <c r="F74" s="165"/>
      <c r="G74" s="19"/>
      <c r="H74" s="58"/>
      <c r="I74" s="58"/>
      <c r="J74" s="57"/>
      <c r="K74" s="57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80"/>
      <c r="Y74" s="19"/>
      <c r="Z74" s="19"/>
      <c r="AA74" s="19"/>
      <c r="AB74" s="19"/>
      <c r="AC74" s="19"/>
      <c r="AD74" s="19"/>
      <c r="AE74" s="19"/>
      <c r="AF74" s="19"/>
      <c r="AG74" s="189"/>
      <c r="AH74" s="189"/>
      <c r="AI74" s="189"/>
      <c r="AJ74" s="189"/>
      <c r="AK74" s="19"/>
      <c r="AL74" s="19"/>
      <c r="AM74" s="19"/>
      <c r="AN74" s="19"/>
      <c r="AO74" s="19"/>
      <c r="AP74" s="19"/>
      <c r="AQ74" s="80"/>
      <c r="AR74" s="189"/>
      <c r="AS74" s="189"/>
      <c r="AT74" s="189"/>
      <c r="AU74" s="189"/>
      <c r="AV74" s="189"/>
      <c r="AW74" s="19"/>
      <c r="AX74" s="19"/>
      <c r="AY74" s="19"/>
      <c r="AZ74" s="19"/>
      <c r="BA74" s="19"/>
      <c r="BB74" s="19"/>
      <c r="BC74" s="80"/>
      <c r="BD74" s="189"/>
      <c r="BE74" s="189"/>
      <c r="BF74" s="189"/>
      <c r="BG74" s="189"/>
      <c r="BH74" s="189"/>
      <c r="BI74" s="19"/>
      <c r="BJ74" s="19"/>
      <c r="BK74" s="19"/>
      <c r="BL74" s="19"/>
      <c r="BM74" s="19"/>
      <c r="BN74" s="19"/>
      <c r="BO74" s="189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</row>
    <row r="75" spans="1:130" s="85" customFormat="1" ht="20.25" customHeight="1" x14ac:dyDescent="0.4">
      <c r="A75" s="59" t="s">
        <v>480</v>
      </c>
      <c r="B75" s="75"/>
      <c r="C75" s="141"/>
      <c r="D75" s="163"/>
      <c r="E75" s="141">
        <f>SUM(E44:E50)</f>
        <v>84813</v>
      </c>
      <c r="F75" s="163">
        <f>SUM(F44:F50)</f>
        <v>500744.22527130082</v>
      </c>
      <c r="G75" s="75"/>
      <c r="H75" s="60">
        <f>E75/E$39</f>
        <v>0.63031280423909575</v>
      </c>
      <c r="I75" s="60">
        <f>F75/F$39</f>
        <v>0.65089360849584466</v>
      </c>
      <c r="J75" s="38"/>
      <c r="K75" s="61">
        <f>SUM(K44*$C44,K45*$C45,K46*$C46,K47*$C47,K49*$C49,K50*$C50)</f>
        <v>5.904097547207396</v>
      </c>
      <c r="L75" s="75"/>
      <c r="M75" s="83">
        <f t="shared" ref="M75:N75" si="246">SUM(M44:M50)</f>
        <v>4123.3859618465067</v>
      </c>
      <c r="N75" s="83">
        <f t="shared" si="246"/>
        <v>80689.614038153479</v>
      </c>
      <c r="O75" s="75"/>
      <c r="P75" s="83">
        <f t="shared" ref="P75:V75" si="247">SUM(P44:P50)</f>
        <v>61317.866101263426</v>
      </c>
      <c r="Q75" s="83">
        <f t="shared" si="247"/>
        <v>15554.218453798267</v>
      </c>
      <c r="R75" s="83">
        <f t="shared" si="247"/>
        <v>6398.2101184778257</v>
      </c>
      <c r="S75" s="83">
        <f t="shared" si="247"/>
        <v>1270.9424398625429</v>
      </c>
      <c r="T75" s="83">
        <f t="shared" si="247"/>
        <v>0</v>
      </c>
      <c r="U75" s="83">
        <f t="shared" si="247"/>
        <v>271.76288659793812</v>
      </c>
      <c r="V75" s="83">
        <f t="shared" si="247"/>
        <v>0</v>
      </c>
      <c r="W75" s="75"/>
      <c r="X75" s="80"/>
      <c r="Y75" s="75"/>
      <c r="Z75" s="83">
        <f t="shared" ref="Z75:AB75" si="248">SUM(Z44:Z50)</f>
        <v>78067.52045916827</v>
      </c>
      <c r="AA75" s="83">
        <f t="shared" si="248"/>
        <v>6105.3642939516494</v>
      </c>
      <c r="AB75" s="83">
        <f t="shared" si="248"/>
        <v>640.11524688008672</v>
      </c>
      <c r="AC75" s="75"/>
      <c r="AD75" s="83">
        <f t="shared" ref="AD75:AE75" si="249">SUM(AD44:AD50)</f>
        <v>15409.345995663012</v>
      </c>
      <c r="AE75" s="83">
        <f t="shared" si="249"/>
        <v>69403.654004336975</v>
      </c>
      <c r="AF75" s="75"/>
      <c r="AG75" s="203">
        <f t="shared" ref="AG75:AJ75" si="250">SUM(AG44:AG50)</f>
        <v>3656.5565209400065</v>
      </c>
      <c r="AH75" s="203">
        <f t="shared" si="250"/>
        <v>385.86407766990288</v>
      </c>
      <c r="AI75" s="203">
        <f t="shared" si="250"/>
        <v>271.76288659793812</v>
      </c>
      <c r="AJ75" s="203">
        <f t="shared" si="250"/>
        <v>385.86407766990288</v>
      </c>
      <c r="AK75" s="75"/>
      <c r="AL75" s="83">
        <f t="shared" ref="AL75:AO75" si="251">SUM(AL44:AL50)</f>
        <v>9388.019572487241</v>
      </c>
      <c r="AM75" s="83">
        <f t="shared" si="251"/>
        <v>7143.4451291446949</v>
      </c>
      <c r="AN75" s="83">
        <f t="shared" si="251"/>
        <v>33027.505303024598</v>
      </c>
      <c r="AO75" s="83">
        <f t="shared" si="251"/>
        <v>35254.029995343466</v>
      </c>
      <c r="AP75" s="75"/>
      <c r="AQ75" s="80"/>
      <c r="AR75" s="200"/>
      <c r="AS75" s="203">
        <f t="shared" ref="AS75:AV75" si="252">SUM(AS44:AS50)</f>
        <v>24160.699931252129</v>
      </c>
      <c r="AT75" s="203">
        <f t="shared" si="252"/>
        <v>17427.076273879218</v>
      </c>
      <c r="AU75" s="203">
        <f t="shared" si="252"/>
        <v>24841.983810065205</v>
      </c>
      <c r="AV75" s="203">
        <f t="shared" si="252"/>
        <v>1851.7752831715213</v>
      </c>
      <c r="AW75" s="75"/>
      <c r="AX75" s="83">
        <f t="shared" ref="AX75:BA75" si="253">SUM(AX44:AX50)</f>
        <v>48862.573264460661</v>
      </c>
      <c r="AY75" s="83">
        <f t="shared" si="253"/>
        <v>9151.2722735746811</v>
      </c>
      <c r="AZ75" s="83">
        <f t="shared" si="253"/>
        <v>20232.618699323575</v>
      </c>
      <c r="BA75" s="83">
        <f t="shared" si="253"/>
        <v>6566.5357626410841</v>
      </c>
      <c r="BB75" s="75"/>
      <c r="BC75" s="80"/>
      <c r="BD75" s="200"/>
      <c r="BE75" s="203">
        <f t="shared" ref="BE75:BH75" si="254">SUM(BE44:BE50)</f>
        <v>12472.05868619007</v>
      </c>
      <c r="BF75" s="203">
        <f t="shared" si="254"/>
        <v>7251.8624877620668</v>
      </c>
      <c r="BG75" s="203">
        <f t="shared" si="254"/>
        <v>5671.7595257347939</v>
      </c>
      <c r="BH75" s="203">
        <f t="shared" si="254"/>
        <v>1403.4737622777268</v>
      </c>
      <c r="BI75" s="75"/>
      <c r="BJ75" s="83">
        <f t="shared" ref="BJ75:BN75" si="255">SUM(BJ44:BJ50)</f>
        <v>81344.441076021874</v>
      </c>
      <c r="BK75" s="83">
        <f t="shared" si="255"/>
        <v>17732.446051740157</v>
      </c>
      <c r="BL75" s="83">
        <f t="shared" si="255"/>
        <v>67.061224489795919</v>
      </c>
      <c r="BM75" s="83">
        <f t="shared" si="255"/>
        <v>0</v>
      </c>
      <c r="BN75" s="83">
        <f t="shared" si="255"/>
        <v>903.47143266838464</v>
      </c>
      <c r="BO75" s="200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</row>
    <row r="76" spans="1:130" s="85" customFormat="1" ht="20.25" customHeight="1" x14ac:dyDescent="0.4">
      <c r="A76" s="59" t="s">
        <v>459</v>
      </c>
      <c r="B76" s="75"/>
      <c r="C76" s="141"/>
      <c r="D76" s="163"/>
      <c r="E76" s="141">
        <f>SUM(E52:E55)</f>
        <v>27047</v>
      </c>
      <c r="F76" s="163">
        <f>SUM(F52:F55)</f>
        <v>128942.39791695947</v>
      </c>
      <c r="G76" s="75"/>
      <c r="H76" s="60">
        <f t="shared" ref="H76:I77" si="256">E76/E$39</f>
        <v>0.20100775136187637</v>
      </c>
      <c r="I76" s="60">
        <f t="shared" si="256"/>
        <v>0.16760609195803539</v>
      </c>
      <c r="J76" s="38"/>
      <c r="K76" s="61">
        <f>SUM(K52*$C52,K53*$C53,K54*$C54,K55*$C55)</f>
        <v>4.7673456544888335</v>
      </c>
      <c r="L76" s="75"/>
      <c r="M76" s="83">
        <f t="shared" ref="M76:N76" si="257">SUM(M52:M55)</f>
        <v>2243.3844341832419</v>
      </c>
      <c r="N76" s="83">
        <f t="shared" si="257"/>
        <v>24803.615565816759</v>
      </c>
      <c r="O76" s="75"/>
      <c r="P76" s="83">
        <f t="shared" ref="P76:V76" si="258">SUM(P52:P55)</f>
        <v>21388.11981440915</v>
      </c>
      <c r="Q76" s="83">
        <f t="shared" si="258"/>
        <v>1717.7792717852142</v>
      </c>
      <c r="R76" s="83">
        <f t="shared" si="258"/>
        <v>527.10829548171171</v>
      </c>
      <c r="S76" s="83">
        <f t="shared" si="258"/>
        <v>3072.0777247069041</v>
      </c>
      <c r="T76" s="83">
        <f t="shared" si="258"/>
        <v>170.95744680851064</v>
      </c>
      <c r="U76" s="83">
        <f t="shared" si="258"/>
        <v>170.95744680851064</v>
      </c>
      <c r="V76" s="83">
        <f t="shared" si="258"/>
        <v>0</v>
      </c>
      <c r="W76" s="75"/>
      <c r="X76" s="80"/>
      <c r="Y76" s="75"/>
      <c r="Z76" s="83">
        <f t="shared" ref="Z76:AB76" si="259">SUM(Z52:Z55)</f>
        <v>22837.09402360981</v>
      </c>
      <c r="AA76" s="83">
        <f t="shared" si="259"/>
        <v>4209.9059763901942</v>
      </c>
      <c r="AB76" s="83">
        <f t="shared" si="259"/>
        <v>0</v>
      </c>
      <c r="AC76" s="75"/>
      <c r="AD76" s="83">
        <f t="shared" ref="AD76:AE76" si="260">SUM(AD52:AD55)</f>
        <v>11100.907481359705</v>
      </c>
      <c r="AE76" s="83">
        <f t="shared" si="260"/>
        <v>15946.092518640293</v>
      </c>
      <c r="AF76" s="75"/>
      <c r="AG76" s="203">
        <f t="shared" ref="AG76:AJ76" si="261">SUM(AG52:AG55)</f>
        <v>1256.7278481617366</v>
      </c>
      <c r="AH76" s="203">
        <f t="shared" si="261"/>
        <v>75.408163265306115</v>
      </c>
      <c r="AI76" s="203">
        <f t="shared" si="261"/>
        <v>1985.1398379576547</v>
      </c>
      <c r="AJ76" s="203">
        <f t="shared" si="261"/>
        <v>502.1875</v>
      </c>
      <c r="AK76" s="75"/>
      <c r="AL76" s="83">
        <f t="shared" ref="AL76:AO76" si="262">SUM(AL52:AL55)</f>
        <v>798.40964327013876</v>
      </c>
      <c r="AM76" s="83">
        <f t="shared" si="262"/>
        <v>9210.0686342224453</v>
      </c>
      <c r="AN76" s="83">
        <f t="shared" si="262"/>
        <v>5033.7674033096382</v>
      </c>
      <c r="AO76" s="83">
        <f t="shared" si="262"/>
        <v>12004.754319197777</v>
      </c>
      <c r="AP76" s="75"/>
      <c r="AQ76" s="80"/>
      <c r="AR76" s="200"/>
      <c r="AS76" s="203">
        <f t="shared" ref="AS76:AV76" si="263">SUM(AS52:AS55)</f>
        <v>12016.646722507416</v>
      </c>
      <c r="AT76" s="203">
        <f t="shared" si="263"/>
        <v>2176.145833333333</v>
      </c>
      <c r="AU76" s="203">
        <f t="shared" si="263"/>
        <v>2678.333333333333</v>
      </c>
      <c r="AV76" s="203">
        <f t="shared" si="263"/>
        <v>167.39583333333331</v>
      </c>
      <c r="AW76" s="75"/>
      <c r="AX76" s="83">
        <f t="shared" ref="AX76:BA76" si="264">SUM(AX52:AX55)</f>
        <v>2603.5378382868189</v>
      </c>
      <c r="AY76" s="83">
        <f t="shared" si="264"/>
        <v>9271.2408424315709</v>
      </c>
      <c r="AZ76" s="83">
        <f t="shared" si="264"/>
        <v>10805.693697558763</v>
      </c>
      <c r="BA76" s="83">
        <f t="shared" si="264"/>
        <v>4366.5276217228457</v>
      </c>
      <c r="BB76" s="75"/>
      <c r="BC76" s="80"/>
      <c r="BD76" s="200"/>
      <c r="BE76" s="203">
        <f t="shared" ref="BE76:BH76" si="265">SUM(BE52:BE55)</f>
        <v>12420.19995138432</v>
      </c>
      <c r="BF76" s="203">
        <f t="shared" si="265"/>
        <v>837.57172066439307</v>
      </c>
      <c r="BG76" s="203">
        <f t="shared" si="265"/>
        <v>1794.7965442808425</v>
      </c>
      <c r="BH76" s="203">
        <f t="shared" si="265"/>
        <v>119.65310295205616</v>
      </c>
      <c r="BI76" s="75"/>
      <c r="BJ76" s="83">
        <f t="shared" ref="BJ76:BN76" si="266">SUM(BJ52:BJ55)</f>
        <v>24912.075621558881</v>
      </c>
      <c r="BK76" s="83">
        <f t="shared" si="266"/>
        <v>13709.415545413525</v>
      </c>
      <c r="BL76" s="83">
        <f t="shared" si="266"/>
        <v>210.10369850187263</v>
      </c>
      <c r="BM76" s="83">
        <f t="shared" si="266"/>
        <v>67.654101727679105</v>
      </c>
      <c r="BN76" s="83">
        <f t="shared" si="266"/>
        <v>150.24687294272547</v>
      </c>
      <c r="BO76" s="200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</row>
    <row r="77" spans="1:130" s="85" customFormat="1" ht="20.25" customHeight="1" x14ac:dyDescent="0.4">
      <c r="A77" s="59" t="s">
        <v>481</v>
      </c>
      <c r="B77" s="75"/>
      <c r="C77" s="141"/>
      <c r="D77" s="163"/>
      <c r="E77" s="141">
        <f>SUM(E57:E67)</f>
        <v>22697</v>
      </c>
      <c r="F77" s="163">
        <f>SUM(F57:F67)</f>
        <v>139631.46310924509</v>
      </c>
      <c r="G77" s="75"/>
      <c r="H77" s="60">
        <f t="shared" si="256"/>
        <v>0.16867944439902793</v>
      </c>
      <c r="I77" s="60">
        <f t="shared" si="256"/>
        <v>0.1815002995461201</v>
      </c>
      <c r="J77" s="38"/>
      <c r="K77" s="61">
        <f>SUM(K57*$C57,K58*$C58,K59*$C59,K60*$C60,K61*$C61,K62*$C62,K63*$C63,K64*$C64,K66*$C66,K67*$C67)</f>
        <v>6.1519788125851473</v>
      </c>
      <c r="L77" s="75"/>
      <c r="M77" s="83">
        <f t="shared" ref="M77:N77" si="267">SUM(M57:M67)</f>
        <v>3207.0480968973689</v>
      </c>
      <c r="N77" s="83">
        <f t="shared" si="267"/>
        <v>19489.951903102632</v>
      </c>
      <c r="O77" s="75"/>
      <c r="P77" s="83">
        <f t="shared" ref="P77:V77" si="268">SUM(P57:P67)</f>
        <v>12916.24862895102</v>
      </c>
      <c r="Q77" s="83">
        <f t="shared" si="268"/>
        <v>3467.1444247692584</v>
      </c>
      <c r="R77" s="83">
        <f t="shared" si="268"/>
        <v>586.034703106346</v>
      </c>
      <c r="S77" s="83">
        <f t="shared" si="268"/>
        <v>2036.8233743349992</v>
      </c>
      <c r="T77" s="83">
        <f t="shared" si="268"/>
        <v>0</v>
      </c>
      <c r="U77" s="83">
        <f t="shared" si="268"/>
        <v>3307.4225530489011</v>
      </c>
      <c r="V77" s="83">
        <f t="shared" si="268"/>
        <v>383.32631578947365</v>
      </c>
      <c r="W77" s="75"/>
      <c r="X77" s="80"/>
      <c r="Y77" s="75"/>
      <c r="Z77" s="83">
        <f t="shared" ref="Z77:AB77" si="269">SUM(Z57:Z67)</f>
        <v>15036.233984153989</v>
      </c>
      <c r="AA77" s="83">
        <f t="shared" si="269"/>
        <v>7459.7240053919068</v>
      </c>
      <c r="AB77" s="83">
        <f t="shared" si="269"/>
        <v>201.04201045410309</v>
      </c>
      <c r="AC77" s="75"/>
      <c r="AD77" s="83">
        <f t="shared" ref="AD77:AE77" si="270">SUM(AD57:AD67)</f>
        <v>6298.8925843111274</v>
      </c>
      <c r="AE77" s="83">
        <f t="shared" si="270"/>
        <v>16398.107415688872</v>
      </c>
      <c r="AF77" s="75"/>
      <c r="AG77" s="203">
        <f t="shared" ref="AG77:AJ77" si="271">SUM(AG57:AG67)</f>
        <v>754.82515667980647</v>
      </c>
      <c r="AH77" s="203">
        <f t="shared" si="271"/>
        <v>1338.5744687704209</v>
      </c>
      <c r="AI77" s="203">
        <f t="shared" si="271"/>
        <v>803.9771011791255</v>
      </c>
      <c r="AJ77" s="203">
        <f t="shared" si="271"/>
        <v>406.02467851354368</v>
      </c>
      <c r="AK77" s="75"/>
      <c r="AL77" s="83">
        <f t="shared" ref="AL77:AO77" si="272">SUM(AL57:AL67)</f>
        <v>3582.9364545665312</v>
      </c>
      <c r="AM77" s="83">
        <f t="shared" si="272"/>
        <v>13059.405492805614</v>
      </c>
      <c r="AN77" s="83">
        <f t="shared" si="272"/>
        <v>613.18529216254854</v>
      </c>
      <c r="AO77" s="83">
        <f t="shared" si="272"/>
        <v>5441.4727604653071</v>
      </c>
      <c r="AP77" s="75"/>
      <c r="AQ77" s="80"/>
      <c r="AR77" s="200"/>
      <c r="AS77" s="203">
        <f t="shared" ref="AS77:AV77" si="273">SUM(AS57:AS67)</f>
        <v>5958.8264736804867</v>
      </c>
      <c r="AT77" s="203">
        <f t="shared" si="273"/>
        <v>0</v>
      </c>
      <c r="AU77" s="203">
        <f t="shared" si="273"/>
        <v>95.831578947368399</v>
      </c>
      <c r="AV77" s="203">
        <f t="shared" si="273"/>
        <v>0</v>
      </c>
      <c r="AW77" s="75"/>
      <c r="AX77" s="83">
        <f t="shared" ref="AX77:BA77" si="274">SUM(AX57:AX67)</f>
        <v>3507.8038476573402</v>
      </c>
      <c r="AY77" s="83">
        <f t="shared" si="274"/>
        <v>13685.311519618983</v>
      </c>
      <c r="AZ77" s="83">
        <f t="shared" si="274"/>
        <v>4992.0563126520619</v>
      </c>
      <c r="BA77" s="83">
        <f t="shared" si="274"/>
        <v>511.82832007161687</v>
      </c>
      <c r="BB77" s="75"/>
      <c r="BC77" s="80"/>
      <c r="BD77" s="200"/>
      <c r="BE77" s="203">
        <f t="shared" ref="BE77:BH77" si="275">SUM(BE57:BE67)</f>
        <v>5503.8846327236788</v>
      </c>
      <c r="BF77" s="203">
        <f t="shared" si="275"/>
        <v>0</v>
      </c>
      <c r="BG77" s="203">
        <f t="shared" si="275"/>
        <v>0</v>
      </c>
      <c r="BH77" s="203">
        <f t="shared" si="275"/>
        <v>0</v>
      </c>
      <c r="BI77" s="75"/>
      <c r="BJ77" s="83">
        <f t="shared" ref="BJ77:BN77" si="276">SUM(BJ57:BJ67)</f>
        <v>16256.586838046755</v>
      </c>
      <c r="BK77" s="83">
        <f t="shared" si="276"/>
        <v>3516.8879939378803</v>
      </c>
      <c r="BL77" s="83">
        <f t="shared" si="276"/>
        <v>2605.0503021449799</v>
      </c>
      <c r="BM77" s="83">
        <f t="shared" si="276"/>
        <v>3647.2957512906319</v>
      </c>
      <c r="BN77" s="83">
        <f t="shared" si="276"/>
        <v>2685.5636824205035</v>
      </c>
      <c r="BO77" s="200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</row>
    <row r="78" spans="1:130" s="21" customFormat="1" ht="7.5" customHeight="1" x14ac:dyDescent="0.4">
      <c r="A78" s="17"/>
      <c r="B78" s="19"/>
      <c r="C78" s="137"/>
      <c r="D78" s="137"/>
      <c r="E78" s="137"/>
      <c r="F78" s="165"/>
      <c r="G78" s="19"/>
      <c r="H78" s="58"/>
      <c r="I78" s="58"/>
      <c r="J78" s="57"/>
      <c r="K78" s="4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80"/>
      <c r="Y78" s="19"/>
      <c r="Z78" s="19"/>
      <c r="AA78" s="19"/>
      <c r="AB78" s="19"/>
      <c r="AC78" s="19"/>
      <c r="AD78" s="19"/>
      <c r="AE78" s="19"/>
      <c r="AF78" s="19"/>
      <c r="AG78" s="189"/>
      <c r="AH78" s="189"/>
      <c r="AI78" s="189"/>
      <c r="AJ78" s="189"/>
      <c r="AK78" s="19"/>
      <c r="AL78" s="19"/>
      <c r="AM78" s="19"/>
      <c r="AN78" s="19"/>
      <c r="AO78" s="19"/>
      <c r="AP78" s="19"/>
      <c r="AQ78" s="80"/>
      <c r="AR78" s="189"/>
      <c r="AS78" s="189"/>
      <c r="AT78" s="189"/>
      <c r="AU78" s="189"/>
      <c r="AV78" s="189"/>
      <c r="AW78" s="19"/>
      <c r="AX78" s="19"/>
      <c r="AY78" s="19"/>
      <c r="AZ78" s="19"/>
      <c r="BA78" s="19"/>
      <c r="BB78" s="19"/>
      <c r="BC78" s="80"/>
      <c r="BD78" s="189"/>
      <c r="BE78" s="189"/>
      <c r="BF78" s="189"/>
      <c r="BG78" s="189"/>
      <c r="BH78" s="189"/>
      <c r="BI78" s="19"/>
      <c r="BJ78" s="19"/>
      <c r="BK78" s="19"/>
      <c r="BL78" s="19"/>
      <c r="BM78" s="19"/>
      <c r="BN78" s="19"/>
      <c r="BO78" s="189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</row>
    <row r="79" spans="1:130" s="87" customFormat="1" ht="20.25" customHeight="1" x14ac:dyDescent="0.4">
      <c r="A79" s="65" t="s">
        <v>472</v>
      </c>
      <c r="B79" s="19"/>
      <c r="C79" s="142"/>
      <c r="D79" s="142"/>
      <c r="E79" s="142">
        <f>SUM(E75:E77)</f>
        <v>134557</v>
      </c>
      <c r="F79" s="166">
        <f>SUM(F75:F77)</f>
        <v>769318.0862975053</v>
      </c>
      <c r="G79" s="19"/>
      <c r="H79" s="66">
        <v>1</v>
      </c>
      <c r="I79" s="66">
        <v>1</v>
      </c>
      <c r="J79" s="38"/>
      <c r="K79" s="67">
        <f>SUM(K44*$D44,K45*$D45,K46*$D46,K47*$D47,K49*$D49,K50*$D50,K52*$D52,K53*$D53,K54*$D54,K55*$D55,K57*$D57,K58*$D58,K59*$D59,K60*$D60,K61*$D61,K62*$D62,K63*$D63,K64*$D64,K66*$D66,K67*$D67)</f>
        <v>5.7174140795165282</v>
      </c>
      <c r="L79" s="19"/>
      <c r="M79" s="86">
        <f t="shared" ref="M79:N79" si="277">SUM(M75:M77)</f>
        <v>9573.8184929271174</v>
      </c>
      <c r="N79" s="86">
        <f t="shared" si="277"/>
        <v>124983.18150707286</v>
      </c>
      <c r="O79" s="19"/>
      <c r="P79" s="86">
        <f t="shared" ref="P79:V79" si="278">SUM(P75:P77)</f>
        <v>95622.234544623585</v>
      </c>
      <c r="Q79" s="86">
        <f t="shared" si="278"/>
        <v>20739.142150352742</v>
      </c>
      <c r="R79" s="86">
        <f t="shared" si="278"/>
        <v>7511.3531170658835</v>
      </c>
      <c r="S79" s="86">
        <f t="shared" si="278"/>
        <v>6379.8435389044462</v>
      </c>
      <c r="T79" s="86">
        <f t="shared" si="278"/>
        <v>170.95744680851064</v>
      </c>
      <c r="U79" s="86">
        <f t="shared" si="278"/>
        <v>3750.14288645535</v>
      </c>
      <c r="V79" s="86">
        <f t="shared" si="278"/>
        <v>383.32631578947365</v>
      </c>
      <c r="W79" s="19"/>
      <c r="X79" s="80"/>
      <c r="Y79" s="19"/>
      <c r="Z79" s="86">
        <f t="shared" ref="Z79:AB79" si="279">SUM(Z75:Z77)</f>
        <v>115940.84846693208</v>
      </c>
      <c r="AA79" s="86">
        <f t="shared" si="279"/>
        <v>17774.994275733749</v>
      </c>
      <c r="AB79" s="86">
        <f t="shared" si="279"/>
        <v>841.15725733418981</v>
      </c>
      <c r="AC79" s="19"/>
      <c r="AD79" s="86">
        <f t="shared" ref="AD79:AE79" si="280">SUM(AD75:AD77)</f>
        <v>32809.146061333842</v>
      </c>
      <c r="AE79" s="86">
        <f t="shared" si="280"/>
        <v>101747.85393866614</v>
      </c>
      <c r="AF79" s="19"/>
      <c r="AG79" s="204">
        <f t="shared" ref="AG79:AJ79" si="281">SUM(AG75:AG77)</f>
        <v>5668.1095257815496</v>
      </c>
      <c r="AH79" s="204">
        <f t="shared" si="281"/>
        <v>1799.84670970563</v>
      </c>
      <c r="AI79" s="204">
        <f t="shared" si="281"/>
        <v>3060.879825734718</v>
      </c>
      <c r="AJ79" s="204">
        <f t="shared" si="281"/>
        <v>1294.0762561834465</v>
      </c>
      <c r="AK79" s="19"/>
      <c r="AL79" s="86">
        <f t="shared" ref="AL79:AO79" si="282">SUM(AL75:AL77)</f>
        <v>13769.36567032391</v>
      </c>
      <c r="AM79" s="86">
        <f t="shared" si="282"/>
        <v>29412.919256172754</v>
      </c>
      <c r="AN79" s="86">
        <f t="shared" si="282"/>
        <v>38674.457998496786</v>
      </c>
      <c r="AO79" s="86">
        <f t="shared" si="282"/>
        <v>52700.25707500655</v>
      </c>
      <c r="AP79" s="19"/>
      <c r="AQ79" s="80"/>
      <c r="AR79" s="189"/>
      <c r="AS79" s="204">
        <f t="shared" ref="AS79:AV79" si="283">SUM(AS75:AS77)</f>
        <v>42136.17312744003</v>
      </c>
      <c r="AT79" s="204">
        <f t="shared" si="283"/>
        <v>19603.22210721255</v>
      </c>
      <c r="AU79" s="204">
        <f t="shared" si="283"/>
        <v>27616.148722345904</v>
      </c>
      <c r="AV79" s="204">
        <f t="shared" si="283"/>
        <v>2019.1711165048546</v>
      </c>
      <c r="AW79" s="19"/>
      <c r="AX79" s="86">
        <f t="shared" ref="AX79:BA79" si="284">SUM(AX75:AX77)</f>
        <v>54973.914950404826</v>
      </c>
      <c r="AY79" s="86">
        <f t="shared" si="284"/>
        <v>32107.824635625235</v>
      </c>
      <c r="AZ79" s="86">
        <f t="shared" si="284"/>
        <v>36030.368709534399</v>
      </c>
      <c r="BA79" s="86">
        <f t="shared" si="284"/>
        <v>11444.891704435548</v>
      </c>
      <c r="BB79" s="19"/>
      <c r="BC79" s="80"/>
      <c r="BD79" s="189"/>
      <c r="BE79" s="204">
        <f t="shared" ref="BE79:BH79" si="285">SUM(BE75:BE77)</f>
        <v>30396.143270298071</v>
      </c>
      <c r="BF79" s="204">
        <f t="shared" si="285"/>
        <v>8089.4342084264599</v>
      </c>
      <c r="BG79" s="204">
        <f t="shared" si="285"/>
        <v>7466.5560700156366</v>
      </c>
      <c r="BH79" s="204">
        <f t="shared" si="285"/>
        <v>1523.1268652297829</v>
      </c>
      <c r="BI79" s="19"/>
      <c r="BJ79" s="86">
        <f t="shared" ref="BJ79:BN79" si="286">SUM(BJ75:BJ77)</f>
        <v>122513.10353562751</v>
      </c>
      <c r="BK79" s="86">
        <f t="shared" si="286"/>
        <v>34958.74959109156</v>
      </c>
      <c r="BL79" s="86">
        <f t="shared" si="286"/>
        <v>2882.2152251366483</v>
      </c>
      <c r="BM79" s="86">
        <f t="shared" si="286"/>
        <v>3714.9498530183109</v>
      </c>
      <c r="BN79" s="86">
        <f t="shared" si="286"/>
        <v>3739.2819880316138</v>
      </c>
      <c r="BO79" s="189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</row>
    <row r="80" spans="1:130" s="22" customFormat="1" ht="7.5" customHeight="1" x14ac:dyDescent="0.4">
      <c r="A80" s="37"/>
      <c r="B80" s="201"/>
      <c r="C80" s="149"/>
      <c r="D80" s="139"/>
      <c r="E80" s="139"/>
      <c r="F80" s="161"/>
      <c r="G80" s="201"/>
      <c r="H80" s="39"/>
      <c r="I80" s="39"/>
      <c r="J80" s="193"/>
      <c r="K80" s="40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</row>
    <row r="81" spans="1:46" ht="20.25" customHeight="1" x14ac:dyDescent="0.4">
      <c r="A81" s="95" t="s">
        <v>548</v>
      </c>
      <c r="C81" s="143"/>
      <c r="D81" s="143"/>
      <c r="E81" s="143"/>
      <c r="F81" s="143"/>
      <c r="M81" s="71"/>
      <c r="AE81" s="72"/>
      <c r="AF81" s="72"/>
      <c r="AG81" s="72"/>
      <c r="AH81" s="72"/>
      <c r="AM81" s="72"/>
      <c r="AN81" s="72"/>
      <c r="AO81" s="72"/>
      <c r="AP81" s="72"/>
      <c r="AQ81" s="72"/>
      <c r="AS81" s="72"/>
      <c r="AT81" s="72"/>
    </row>
    <row r="82" spans="1:46" ht="20.25" customHeight="1" x14ac:dyDescent="0.4">
      <c r="A82" s="95" t="s">
        <v>550</v>
      </c>
      <c r="C82" s="143"/>
      <c r="D82" s="143"/>
      <c r="E82" s="143"/>
      <c r="F82" s="143"/>
      <c r="M82" s="71"/>
      <c r="AE82" s="72"/>
      <c r="AF82" s="72"/>
      <c r="AG82" s="72"/>
      <c r="AH82" s="72"/>
      <c r="AM82" s="72"/>
      <c r="AN82" s="72"/>
      <c r="AO82" s="72"/>
      <c r="AP82" s="72"/>
      <c r="AQ82" s="72"/>
      <c r="AS82" s="72"/>
      <c r="AT82" s="72"/>
    </row>
    <row r="83" spans="1:46" ht="20.25" customHeight="1" x14ac:dyDescent="0.4">
      <c r="A83" s="29"/>
      <c r="M83" s="71"/>
      <c r="AE83" s="72"/>
      <c r="AF83" s="72"/>
      <c r="AG83" s="72"/>
      <c r="AH83" s="72"/>
      <c r="AM83" s="72"/>
      <c r="AN83" s="72"/>
      <c r="AO83" s="72"/>
      <c r="AP83" s="72"/>
      <c r="AQ83" s="72"/>
      <c r="AS83" s="72"/>
      <c r="AT83" s="72"/>
    </row>
    <row r="84" spans="1:46" ht="20.25" customHeight="1" x14ac:dyDescent="0.4">
      <c r="A84" s="95" t="s">
        <v>646</v>
      </c>
      <c r="C84" s="143"/>
      <c r="D84" s="143"/>
      <c r="E84" s="143"/>
      <c r="F84" s="143"/>
      <c r="M84" s="71"/>
      <c r="AE84" s="72"/>
      <c r="AF84" s="72"/>
      <c r="AG84" s="72"/>
      <c r="AH84" s="72"/>
      <c r="AM84" s="72"/>
      <c r="AN84" s="72"/>
      <c r="AO84" s="72"/>
      <c r="AP84" s="72"/>
      <c r="AQ84" s="72"/>
      <c r="AS84" s="72"/>
      <c r="AT84" s="72"/>
    </row>
    <row r="85" spans="1:46" ht="20.25" customHeight="1" x14ac:dyDescent="0.4">
      <c r="A85" s="95" t="s">
        <v>549</v>
      </c>
      <c r="C85" s="143"/>
      <c r="D85" s="143"/>
      <c r="E85" s="143"/>
      <c r="F85" s="143"/>
      <c r="M85" s="71"/>
      <c r="AE85" s="72"/>
      <c r="AF85" s="72"/>
      <c r="AG85" s="72"/>
      <c r="AH85" s="72"/>
      <c r="AM85" s="72"/>
      <c r="AN85" s="72"/>
      <c r="AO85" s="72"/>
      <c r="AP85" s="72"/>
      <c r="AQ85" s="72"/>
      <c r="AS85" s="72"/>
      <c r="AT85" s="72"/>
    </row>
  </sheetData>
  <mergeCells count="22">
    <mergeCell ref="AD41:AE41"/>
    <mergeCell ref="AG41:AJ41"/>
    <mergeCell ref="AL41:AO41"/>
    <mergeCell ref="BE1:BH1"/>
    <mergeCell ref="BJ1:BN1"/>
    <mergeCell ref="AS41:AV41"/>
    <mergeCell ref="AX41:BA41"/>
    <mergeCell ref="BE41:BH41"/>
    <mergeCell ref="BJ41:BN41"/>
    <mergeCell ref="AD1:AE1"/>
    <mergeCell ref="AG1:AJ1"/>
    <mergeCell ref="AL1:AO1"/>
    <mergeCell ref="AS1:AV1"/>
    <mergeCell ref="AX1:BA1"/>
    <mergeCell ref="H1:I1"/>
    <mergeCell ref="H41:I41"/>
    <mergeCell ref="M1:N1"/>
    <mergeCell ref="P1:V1"/>
    <mergeCell ref="Z1:AB1"/>
    <mergeCell ref="M41:N41"/>
    <mergeCell ref="P41:V41"/>
    <mergeCell ref="Z41:AB41"/>
  </mergeCells>
  <pageMargins left="0.7" right="0.7" top="0.75" bottom="0.75" header="0.3" footer="0.3"/>
  <pageSetup paperSize="8" scale="51" fitToWidth="0" orientation="landscape" r:id="rId1"/>
  <colBreaks count="3" manualBreakCount="3">
    <brk id="37" max="1048575" man="1"/>
    <brk id="49" max="1048575" man="1"/>
    <brk id="6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DQ85"/>
  <sheetViews>
    <sheetView topLeftCell="A10" zoomScale="50" zoomScaleNormal="50" workbookViewId="0">
      <pane xSplit="1" topLeftCell="X1" activePane="topRight" state="frozen"/>
      <selection activeCell="C4" sqref="C4"/>
      <selection pane="topRight" activeCell="A81" sqref="A81:A85"/>
    </sheetView>
  </sheetViews>
  <sheetFormatPr defaultColWidth="17.1796875" defaultRowHeight="20.25" customHeight="1" x14ac:dyDescent="0.4"/>
  <cols>
    <col min="1" max="1" width="48.453125" style="88" bestFit="1" customWidth="1"/>
    <col min="2" max="2" width="1.453125" style="28" customWidth="1"/>
    <col min="3" max="3" width="33.26953125" style="138" customWidth="1"/>
    <col min="4" max="4" width="19.26953125" style="138" bestFit="1" customWidth="1"/>
    <col min="5" max="6" width="19.26953125" style="138" customWidth="1"/>
    <col min="7" max="7" width="1.453125" style="28" customWidth="1"/>
    <col min="8" max="8" width="21.453125" style="71" bestFit="1" customWidth="1"/>
    <col min="9" max="9" width="21.453125" style="71" customWidth="1"/>
    <col min="10" max="10" width="1.453125" style="28" customWidth="1"/>
    <col min="11" max="11" width="24.81640625" style="28" bestFit="1" customWidth="1"/>
    <col min="12" max="12" width="1.453125" style="28" customWidth="1"/>
    <col min="13" max="13" width="13.81640625" style="28" bestFit="1" customWidth="1"/>
    <col min="14" max="14" width="15.1796875" style="28" bestFit="1" customWidth="1"/>
    <col min="15" max="15" width="1.453125" style="28" customWidth="1"/>
    <col min="16" max="16" width="12.1796875" style="28" bestFit="1" customWidth="1"/>
    <col min="17" max="17" width="15.7265625" style="28" bestFit="1" customWidth="1"/>
    <col min="18" max="18" width="1.453125" style="28" customWidth="1"/>
    <col min="19" max="21" width="14.7265625" style="28" customWidth="1"/>
    <col min="22" max="22" width="1.453125" style="28" customWidth="1"/>
    <col min="23" max="23" width="17.81640625" style="28" bestFit="1" customWidth="1"/>
    <col min="24" max="24" width="22" style="28" bestFit="1" customWidth="1"/>
    <col min="25" max="25" width="22.26953125" style="28" bestFit="1" customWidth="1"/>
    <col min="26" max="26" width="1.453125" style="28" customWidth="1"/>
    <col min="27" max="28" width="22.7265625" style="28" customWidth="1"/>
    <col min="29" max="30" width="16.7265625" style="28" customWidth="1"/>
    <col min="31" max="31" width="22.7265625" style="28" customWidth="1"/>
    <col min="32" max="34" width="16.7265625" style="28" customWidth="1"/>
    <col min="35" max="35" width="1.453125" style="28" customWidth="1"/>
    <col min="36" max="36" width="37" style="74" customWidth="1"/>
    <col min="37" max="37" width="1.453125" style="190" customWidth="1"/>
    <col min="38" max="38" width="52.26953125" style="74" customWidth="1"/>
    <col min="39" max="39" width="1.453125" style="28" customWidth="1"/>
    <col min="40" max="41" width="21.7265625" style="28" customWidth="1"/>
    <col min="42" max="42" width="28.26953125" style="28" customWidth="1"/>
    <col min="43" max="43" width="26.26953125" style="28" customWidth="1"/>
    <col min="44" max="47" width="19.7265625" style="28" customWidth="1"/>
    <col min="48" max="48" width="1.453125" style="28" customWidth="1"/>
    <col min="49" max="52" width="18.54296875" style="28" customWidth="1"/>
    <col min="53" max="53" width="1.453125" style="190" customWidth="1"/>
    <col min="54" max="54" width="22.26953125" style="74" customWidth="1"/>
    <col min="55" max="55" width="1.453125" style="190" customWidth="1"/>
    <col min="56" max="72" width="17.1796875" style="28"/>
    <col min="73" max="73" width="255.7265625" style="28" customWidth="1"/>
    <col min="74" max="16384" width="17.1796875" style="28"/>
  </cols>
  <sheetData>
    <row r="1" spans="1:121" s="3" customFormat="1" ht="74.25" customHeight="1" x14ac:dyDescent="0.35">
      <c r="A1" s="89" t="s">
        <v>511</v>
      </c>
      <c r="B1" s="1"/>
      <c r="C1" s="162" t="s">
        <v>615</v>
      </c>
      <c r="D1" s="162"/>
      <c r="E1" s="162"/>
      <c r="F1" s="162"/>
      <c r="G1" s="1"/>
      <c r="H1" s="215" t="s">
        <v>621</v>
      </c>
      <c r="I1" s="215"/>
      <c r="J1" s="1"/>
      <c r="K1" s="169"/>
      <c r="L1" s="1"/>
      <c r="M1" s="212" t="s">
        <v>69</v>
      </c>
      <c r="N1" s="212"/>
      <c r="O1" s="1"/>
      <c r="P1" s="212" t="s">
        <v>70</v>
      </c>
      <c r="Q1" s="212"/>
      <c r="R1" s="1"/>
      <c r="S1" s="212" t="s">
        <v>71</v>
      </c>
      <c r="T1" s="212"/>
      <c r="U1" s="212"/>
      <c r="V1" s="1"/>
      <c r="W1" s="212" t="s">
        <v>72</v>
      </c>
      <c r="X1" s="212"/>
      <c r="Y1" s="212"/>
      <c r="Z1" s="1"/>
      <c r="AA1" s="212" t="s">
        <v>73</v>
      </c>
      <c r="AB1" s="212"/>
      <c r="AC1" s="212"/>
      <c r="AD1" s="212"/>
      <c r="AE1" s="212"/>
      <c r="AF1" s="212"/>
      <c r="AG1" s="212"/>
      <c r="AH1" s="212"/>
      <c r="AI1" s="1"/>
      <c r="AJ1" s="2"/>
      <c r="AK1" s="185"/>
      <c r="AL1" s="2"/>
      <c r="AM1" s="1"/>
      <c r="AN1" s="212" t="s">
        <v>74</v>
      </c>
      <c r="AO1" s="212"/>
      <c r="AP1" s="212"/>
      <c r="AQ1" s="212"/>
      <c r="AR1" s="212"/>
      <c r="AS1" s="212"/>
      <c r="AT1" s="212"/>
      <c r="AU1" s="212"/>
      <c r="AV1" s="1"/>
      <c r="AW1" s="212" t="s">
        <v>75</v>
      </c>
      <c r="AX1" s="212"/>
      <c r="AY1" s="212"/>
      <c r="AZ1" s="212"/>
      <c r="BA1" s="185"/>
      <c r="BB1" s="217" t="s">
        <v>365</v>
      </c>
      <c r="BC1" s="185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</row>
    <row r="2" spans="1:121" s="9" customFormat="1" ht="39.75" customHeight="1" x14ac:dyDescent="0.4">
      <c r="A2" s="6" t="s">
        <v>487</v>
      </c>
      <c r="B2" s="7"/>
      <c r="C2" s="136" t="s">
        <v>616</v>
      </c>
      <c r="D2" s="136" t="s">
        <v>617</v>
      </c>
      <c r="E2" s="136" t="s">
        <v>618</v>
      </c>
      <c r="F2" s="136" t="s">
        <v>619</v>
      </c>
      <c r="G2" s="7"/>
      <c r="H2" s="170" t="s">
        <v>620</v>
      </c>
      <c r="I2" s="170" t="s">
        <v>622</v>
      </c>
      <c r="J2" s="7"/>
      <c r="K2" s="9" t="s">
        <v>493</v>
      </c>
      <c r="L2" s="7"/>
      <c r="M2" s="12" t="s">
        <v>145</v>
      </c>
      <c r="N2" s="12" t="s">
        <v>146</v>
      </c>
      <c r="O2" s="7"/>
      <c r="P2" s="12" t="s">
        <v>145</v>
      </c>
      <c r="Q2" s="12" t="s">
        <v>146</v>
      </c>
      <c r="R2" s="7"/>
      <c r="S2" s="12" t="s">
        <v>339</v>
      </c>
      <c r="T2" s="12" t="s">
        <v>340</v>
      </c>
      <c r="U2" s="12" t="s">
        <v>341</v>
      </c>
      <c r="V2" s="7"/>
      <c r="W2" s="12" t="s">
        <v>342</v>
      </c>
      <c r="X2" s="12" t="s">
        <v>343</v>
      </c>
      <c r="Y2" s="12" t="s">
        <v>344</v>
      </c>
      <c r="Z2" s="7"/>
      <c r="AA2" s="12" t="s">
        <v>345</v>
      </c>
      <c r="AB2" s="12" t="s">
        <v>346</v>
      </c>
      <c r="AC2" s="12" t="s">
        <v>166</v>
      </c>
      <c r="AD2" s="12" t="s">
        <v>347</v>
      </c>
      <c r="AE2" s="12" t="s">
        <v>348</v>
      </c>
      <c r="AF2" s="12" t="s">
        <v>349</v>
      </c>
      <c r="AG2" s="12" t="s">
        <v>350</v>
      </c>
      <c r="AH2" s="12" t="s">
        <v>351</v>
      </c>
      <c r="AI2" s="7"/>
      <c r="AJ2" s="8" t="s">
        <v>352</v>
      </c>
      <c r="AK2" s="186"/>
      <c r="AL2" s="8" t="s">
        <v>353</v>
      </c>
      <c r="AM2" s="7"/>
      <c r="AN2" s="12" t="s">
        <v>354</v>
      </c>
      <c r="AO2" s="12" t="s">
        <v>318</v>
      </c>
      <c r="AP2" s="12" t="s">
        <v>355</v>
      </c>
      <c r="AQ2" s="12" t="s">
        <v>356</v>
      </c>
      <c r="AR2" s="12" t="s">
        <v>357</v>
      </c>
      <c r="AS2" s="12" t="s">
        <v>358</v>
      </c>
      <c r="AT2" s="12" t="s">
        <v>359</v>
      </c>
      <c r="AU2" s="12" t="s">
        <v>360</v>
      </c>
      <c r="AV2" s="7"/>
      <c r="AW2" s="12" t="s">
        <v>361</v>
      </c>
      <c r="AX2" s="12" t="s">
        <v>362</v>
      </c>
      <c r="AY2" s="12" t="s">
        <v>363</v>
      </c>
      <c r="AZ2" s="12" t="s">
        <v>364</v>
      </c>
      <c r="BA2" s="186"/>
      <c r="BB2" s="217"/>
      <c r="BC2" s="186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22" customFormat="1" ht="20.25" customHeight="1" x14ac:dyDescent="0.4">
      <c r="A3" s="17"/>
      <c r="B3" s="18"/>
      <c r="C3" s="137"/>
      <c r="D3" s="137"/>
      <c r="E3" s="137"/>
      <c r="F3" s="137"/>
      <c r="G3" s="18"/>
      <c r="H3" s="19"/>
      <c r="I3" s="19"/>
      <c r="J3" s="18"/>
      <c r="K3" s="20"/>
      <c r="L3" s="18"/>
      <c r="M3" s="18"/>
      <c r="N3" s="18"/>
      <c r="O3" s="18"/>
      <c r="P3" s="27"/>
      <c r="Q3" s="27"/>
      <c r="R3" s="18"/>
      <c r="S3" s="27"/>
      <c r="T3" s="27"/>
      <c r="U3" s="27"/>
      <c r="V3" s="18"/>
      <c r="W3" s="18"/>
      <c r="X3" s="18"/>
      <c r="Y3" s="18"/>
      <c r="Z3" s="18"/>
      <c r="AA3" s="27"/>
      <c r="AB3" s="27"/>
      <c r="AC3" s="27"/>
      <c r="AD3" s="27"/>
      <c r="AE3" s="27"/>
      <c r="AF3" s="27"/>
      <c r="AG3" s="27"/>
      <c r="AH3" s="27"/>
      <c r="AI3" s="18"/>
      <c r="AJ3" s="19"/>
      <c r="AK3" s="188"/>
      <c r="AL3" s="19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8"/>
      <c r="BB3" s="19"/>
      <c r="BC3" s="18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</row>
    <row r="4" spans="1:121" s="36" customFormat="1" ht="20.25" customHeight="1" x14ac:dyDescent="0.4">
      <c r="A4" s="29" t="s">
        <v>455</v>
      </c>
      <c r="B4" s="30"/>
      <c r="C4" s="145">
        <f>VLOOKUP($A4,Sample!$B$2:$F$29,4)</f>
        <v>0.20584108568261941</v>
      </c>
      <c r="D4" s="145">
        <f>VLOOKUP($A4,Sample!$B$2:$F$29,5)</f>
        <v>0.12974427194423183</v>
      </c>
      <c r="E4" s="138">
        <f>VLOOKUP($A4,Sample!$B$2:$F$29,2)</f>
        <v>17458</v>
      </c>
      <c r="F4" s="160">
        <f>E4*$K4</f>
        <v>98746.8125</v>
      </c>
      <c r="G4" s="30"/>
      <c r="H4" s="171">
        <f>E4/SUM(E$4:E$10)</f>
        <v>0.20584108568261941</v>
      </c>
      <c r="I4" s="171">
        <f>F4/SUM(F$4:F$10)</f>
        <v>0.19720010240058075</v>
      </c>
      <c r="J4" s="30"/>
      <c r="K4" s="32">
        <v>5.65625</v>
      </c>
      <c r="L4" s="30"/>
      <c r="M4" s="33">
        <v>6.25E-2</v>
      </c>
      <c r="N4" s="33">
        <v>0.9375</v>
      </c>
      <c r="O4" s="30"/>
      <c r="P4" s="33">
        <v>0</v>
      </c>
      <c r="Q4" s="33">
        <v>1</v>
      </c>
      <c r="R4" s="30"/>
      <c r="S4" s="33">
        <v>0.9375</v>
      </c>
      <c r="T4" s="33">
        <v>5.2083333333333336E-2</v>
      </c>
      <c r="U4" s="33">
        <v>1.0416666666666666E-2</v>
      </c>
      <c r="V4" s="30"/>
      <c r="W4" s="33">
        <v>2.0833333333333332E-2</v>
      </c>
      <c r="X4" s="33">
        <v>2.0833333333333332E-2</v>
      </c>
      <c r="Y4" s="33">
        <v>2.0833333333333332E-2</v>
      </c>
      <c r="Z4" s="30"/>
      <c r="AA4" s="31">
        <v>0</v>
      </c>
      <c r="AB4" s="31">
        <v>1.0416666666666666E-2</v>
      </c>
      <c r="AC4" s="31">
        <v>0</v>
      </c>
      <c r="AD4" s="31">
        <v>0</v>
      </c>
      <c r="AE4" s="31">
        <v>1.0416666666666666E-2</v>
      </c>
      <c r="AF4" s="31">
        <v>2.0833333333333332E-2</v>
      </c>
      <c r="AG4" s="31">
        <v>0</v>
      </c>
      <c r="AH4" s="31">
        <v>2.0833333333333332E-2</v>
      </c>
      <c r="AI4" s="30"/>
      <c r="AJ4" s="35">
        <v>325000</v>
      </c>
      <c r="AK4" s="191"/>
      <c r="AL4" s="35">
        <v>660208.33333333337</v>
      </c>
      <c r="AM4" s="30"/>
      <c r="AN4" s="33">
        <v>0.67708333333333337</v>
      </c>
      <c r="AO4" s="33">
        <v>0.63541666666666663</v>
      </c>
      <c r="AP4" s="33">
        <v>1.0416666666666666E-2</v>
      </c>
      <c r="AQ4" s="33">
        <v>1.0416666666666666E-2</v>
      </c>
      <c r="AR4" s="33">
        <v>0.17708333333333334</v>
      </c>
      <c r="AS4" s="33">
        <v>0.20833333333333334</v>
      </c>
      <c r="AT4" s="33">
        <v>8.3333333333333329E-2</v>
      </c>
      <c r="AU4" s="33">
        <v>1.0416666666666666E-2</v>
      </c>
      <c r="AV4" s="30"/>
      <c r="AW4" s="31">
        <v>0.15625000000000003</v>
      </c>
      <c r="AX4" s="31">
        <v>0.27083333333333337</v>
      </c>
      <c r="AY4" s="31">
        <v>0.20833333333333334</v>
      </c>
      <c r="AZ4" s="31">
        <v>4.1666666666666671E-2</v>
      </c>
      <c r="BA4" s="191"/>
      <c r="BB4" s="35">
        <v>580588.23529411759</v>
      </c>
      <c r="BC4" s="191"/>
    </row>
    <row r="5" spans="1:121" s="36" customFormat="1" ht="20.25" customHeight="1" x14ac:dyDescent="0.4">
      <c r="A5" s="29" t="s">
        <v>456</v>
      </c>
      <c r="B5" s="30"/>
      <c r="C5" s="145">
        <f>VLOOKUP($A5,Sample!$B$2:$F$29,4)</f>
        <v>0.31081320080648012</v>
      </c>
      <c r="D5" s="145">
        <f>VLOOKUP($A5,Sample!$B$2:$F$29,5)</f>
        <v>0.19590954019486165</v>
      </c>
      <c r="E5" s="138">
        <f>VLOOKUP($A5,Sample!$B$2:$F$29,2)</f>
        <v>26361</v>
      </c>
      <c r="F5" s="160">
        <f>E5*$K5</f>
        <v>153274.26804123711</v>
      </c>
      <c r="G5" s="30"/>
      <c r="H5" s="171">
        <f t="shared" ref="H5:I10" si="0">E5/SUM(E$4:E$10)</f>
        <v>0.31081320080648012</v>
      </c>
      <c r="I5" s="171">
        <f t="shared" si="0"/>
        <v>0.30609293189191317</v>
      </c>
      <c r="J5" s="30"/>
      <c r="K5" s="32">
        <v>5.8144329896907214</v>
      </c>
      <c r="L5" s="30"/>
      <c r="M5" s="33">
        <v>0.10309278350515463</v>
      </c>
      <c r="N5" s="33">
        <v>0.89690721649484539</v>
      </c>
      <c r="O5" s="30"/>
      <c r="P5" s="33">
        <v>0</v>
      </c>
      <c r="Q5" s="33">
        <v>1</v>
      </c>
      <c r="R5" s="30"/>
      <c r="S5" s="33">
        <v>0.89690721649484539</v>
      </c>
      <c r="T5" s="33">
        <v>7.2164948453608241E-2</v>
      </c>
      <c r="U5" s="33">
        <v>3.0927835051546393E-2</v>
      </c>
      <c r="V5" s="30"/>
      <c r="W5" s="33">
        <v>6.1855670103092779E-2</v>
      </c>
      <c r="X5" s="33">
        <v>2.0618556701030927E-2</v>
      </c>
      <c r="Y5" s="33">
        <v>2.0618556701030927E-2</v>
      </c>
      <c r="Z5" s="30"/>
      <c r="AA5" s="33">
        <v>0</v>
      </c>
      <c r="AB5" s="33">
        <v>1.0309278350515464E-2</v>
      </c>
      <c r="AC5" s="33">
        <v>0</v>
      </c>
      <c r="AD5" s="33">
        <v>0</v>
      </c>
      <c r="AE5" s="33">
        <v>3.0927835051546389E-2</v>
      </c>
      <c r="AF5" s="33">
        <v>4.1237113402061855E-2</v>
      </c>
      <c r="AG5" s="33">
        <v>0</v>
      </c>
      <c r="AH5" s="33">
        <v>2.0618556701030927E-2</v>
      </c>
      <c r="AI5" s="30"/>
      <c r="AJ5" s="35">
        <v>405000</v>
      </c>
      <c r="AK5" s="191"/>
      <c r="AL5" s="35">
        <v>740618.55670103093</v>
      </c>
      <c r="AM5" s="30"/>
      <c r="AN5" s="33">
        <v>0.63917525773195871</v>
      </c>
      <c r="AO5" s="33">
        <v>0.96907216494845361</v>
      </c>
      <c r="AP5" s="33">
        <v>3.0927835051546393E-2</v>
      </c>
      <c r="AQ5" s="33">
        <v>0</v>
      </c>
      <c r="AR5" s="33">
        <v>0.10309278350515463</v>
      </c>
      <c r="AS5" s="33">
        <v>0.14432989690721648</v>
      </c>
      <c r="AT5" s="33">
        <v>4.1237113402061855E-2</v>
      </c>
      <c r="AU5" s="33">
        <v>0</v>
      </c>
      <c r="AV5" s="30"/>
      <c r="AW5" s="33">
        <v>0.26804123711340205</v>
      </c>
      <c r="AX5" s="33">
        <v>0.16494845360824739</v>
      </c>
      <c r="AY5" s="33">
        <v>0.17525773195876285</v>
      </c>
      <c r="AZ5" s="33">
        <v>3.0927835051546389E-2</v>
      </c>
      <c r="BA5" s="191"/>
      <c r="BB5" s="35">
        <v>673000</v>
      </c>
      <c r="BC5" s="191"/>
    </row>
    <row r="6" spans="1:121" s="36" customFormat="1" ht="20.25" customHeight="1" x14ac:dyDescent="0.4">
      <c r="A6" s="29" t="s">
        <v>457</v>
      </c>
      <c r="B6" s="30"/>
      <c r="C6" s="145">
        <f>VLOOKUP($A6,Sample!$B$2:$F$29,4)</f>
        <v>0.23430370344168935</v>
      </c>
      <c r="D6" s="145">
        <f>VLOOKUP($A6,Sample!$B$2:$F$29,5)</f>
        <v>0.14768462435993668</v>
      </c>
      <c r="E6" s="138">
        <f>VLOOKUP($A6,Sample!$B$2:$F$29,2)</f>
        <v>19872</v>
      </c>
      <c r="F6" s="160">
        <f>E6*$K6</f>
        <v>125212.8932038835</v>
      </c>
      <c r="G6" s="30"/>
      <c r="H6" s="171">
        <f t="shared" si="0"/>
        <v>0.23430370344168935</v>
      </c>
      <c r="I6" s="171">
        <f t="shared" si="0"/>
        <v>0.25005359400009808</v>
      </c>
      <c r="J6" s="30"/>
      <c r="K6" s="32">
        <v>6.3009708737864081</v>
      </c>
      <c r="L6" s="30"/>
      <c r="M6" s="33">
        <v>0.11650485436893204</v>
      </c>
      <c r="N6" s="33">
        <v>0.88349514563106801</v>
      </c>
      <c r="O6" s="30"/>
      <c r="P6" s="33">
        <v>9.7087378640776691E-3</v>
      </c>
      <c r="Q6" s="33">
        <v>0.99029126213592233</v>
      </c>
      <c r="R6" s="30"/>
      <c r="S6" s="33">
        <v>0.87378640776699024</v>
      </c>
      <c r="T6" s="33">
        <v>9.7087378640776698E-2</v>
      </c>
      <c r="U6" s="33">
        <v>2.9126213592233011E-2</v>
      </c>
      <c r="V6" s="30"/>
      <c r="W6" s="33">
        <v>4.2071197411003236E-2</v>
      </c>
      <c r="X6" s="33">
        <v>7.3624595469255663E-2</v>
      </c>
      <c r="Y6" s="33">
        <v>1.0517799352750809E-2</v>
      </c>
      <c r="Z6" s="30"/>
      <c r="AA6" s="33">
        <v>0</v>
      </c>
      <c r="AB6" s="33">
        <v>6.7961165048543687E-2</v>
      </c>
      <c r="AC6" s="33">
        <v>0</v>
      </c>
      <c r="AD6" s="33">
        <v>0</v>
      </c>
      <c r="AE6" s="33">
        <v>3.8834951456310683E-2</v>
      </c>
      <c r="AF6" s="33">
        <v>9.7087378640776708E-3</v>
      </c>
      <c r="AG6" s="33">
        <v>0</v>
      </c>
      <c r="AH6" s="33">
        <v>9.7087378640776708E-3</v>
      </c>
      <c r="AI6" s="30"/>
      <c r="AJ6" s="35">
        <v>811076.92307692312</v>
      </c>
      <c r="AK6" s="191"/>
      <c r="AL6" s="35">
        <v>637431.37254901964</v>
      </c>
      <c r="AM6" s="30"/>
      <c r="AN6" s="33">
        <v>0.72815533980582525</v>
      </c>
      <c r="AO6" s="33">
        <v>0.71844660194174759</v>
      </c>
      <c r="AP6" s="33">
        <v>0.1553398058252427</v>
      </c>
      <c r="AQ6" s="33">
        <v>6.7961165048543687E-2</v>
      </c>
      <c r="AR6" s="33">
        <v>0.1941747572815534</v>
      </c>
      <c r="AS6" s="33">
        <v>0.12621359223300971</v>
      </c>
      <c r="AT6" s="33">
        <v>0.14563106796116504</v>
      </c>
      <c r="AU6" s="33">
        <v>0</v>
      </c>
      <c r="AV6" s="30"/>
      <c r="AW6" s="33">
        <v>0.23300970873786409</v>
      </c>
      <c r="AX6" s="33">
        <v>0.23300970873786409</v>
      </c>
      <c r="AY6" s="33">
        <v>0.14563106796116507</v>
      </c>
      <c r="AZ6" s="33">
        <v>0.11650485436893204</v>
      </c>
      <c r="BA6" s="191"/>
      <c r="BB6" s="35">
        <v>888888.88888888888</v>
      </c>
      <c r="BC6" s="191"/>
    </row>
    <row r="7" spans="1:121" s="36" customFormat="1" ht="20.25" customHeight="1" x14ac:dyDescent="0.4">
      <c r="A7" s="29" t="s">
        <v>458</v>
      </c>
      <c r="B7" s="30"/>
      <c r="C7" s="145">
        <f>VLOOKUP($A7,Sample!$B$2:$F$29,4)</f>
        <v>6.3362927853041401E-2</v>
      </c>
      <c r="D7" s="145">
        <f>VLOOKUP($A7,Sample!$B$2:$F$29,5)</f>
        <v>3.9938464739850028E-2</v>
      </c>
      <c r="E7" s="138">
        <f>VLOOKUP($A7,Sample!$B$2:$F$29,2)</f>
        <v>5374</v>
      </c>
      <c r="F7" s="160">
        <f>E7*$K7</f>
        <v>28435.2427184466</v>
      </c>
      <c r="G7" s="30"/>
      <c r="H7" s="171">
        <f t="shared" si="0"/>
        <v>6.3362927853041401E-2</v>
      </c>
      <c r="I7" s="171">
        <f t="shared" si="0"/>
        <v>5.6785962340435425E-2</v>
      </c>
      <c r="J7" s="30"/>
      <c r="K7" s="32">
        <v>5.29126213592233</v>
      </c>
      <c r="L7" s="30"/>
      <c r="M7" s="33">
        <v>9.7087378640776698E-2</v>
      </c>
      <c r="N7" s="33">
        <v>0.90291262135922334</v>
      </c>
      <c r="O7" s="30"/>
      <c r="P7" s="33">
        <v>0</v>
      </c>
      <c r="Q7" s="33">
        <v>1</v>
      </c>
      <c r="R7" s="30"/>
      <c r="S7" s="33">
        <v>0.90291262135922334</v>
      </c>
      <c r="T7" s="33">
        <v>8.7378640776699032E-2</v>
      </c>
      <c r="U7" s="33">
        <v>9.7087378640776691E-3</v>
      </c>
      <c r="V7" s="30"/>
      <c r="W7" s="33">
        <v>5.8252427184466014E-2</v>
      </c>
      <c r="X7" s="33">
        <v>3.8834951456310683E-2</v>
      </c>
      <c r="Y7" s="33">
        <v>0</v>
      </c>
      <c r="Z7" s="30"/>
      <c r="AA7" s="33">
        <v>0</v>
      </c>
      <c r="AB7" s="33">
        <v>2.9126213592233007E-2</v>
      </c>
      <c r="AC7" s="33">
        <v>0</v>
      </c>
      <c r="AD7" s="33">
        <v>0</v>
      </c>
      <c r="AE7" s="33">
        <v>0</v>
      </c>
      <c r="AF7" s="33">
        <v>0</v>
      </c>
      <c r="AG7" s="33">
        <v>0</v>
      </c>
      <c r="AH7" s="33">
        <v>6.7961165048543687E-2</v>
      </c>
      <c r="AI7" s="30"/>
      <c r="AJ7" s="35">
        <v>674500</v>
      </c>
      <c r="AK7" s="191"/>
      <c r="AL7" s="35">
        <v>525871.28712871287</v>
      </c>
      <c r="AM7" s="30"/>
      <c r="AN7" s="33">
        <v>0.83495145631067957</v>
      </c>
      <c r="AO7" s="33">
        <v>0.46601941747572817</v>
      </c>
      <c r="AP7" s="33">
        <v>0.41747572815533979</v>
      </c>
      <c r="AQ7" s="33">
        <v>0.1553398058252427</v>
      </c>
      <c r="AR7" s="33">
        <v>0.14563106796116504</v>
      </c>
      <c r="AS7" s="33">
        <v>1.9417475728155338E-2</v>
      </c>
      <c r="AT7" s="33">
        <v>1.9417475728155338E-2</v>
      </c>
      <c r="AU7" s="33">
        <v>0</v>
      </c>
      <c r="AV7" s="30"/>
      <c r="AW7" s="33">
        <v>8.7378640776699032E-2</v>
      </c>
      <c r="AX7" s="33">
        <v>0.33009708737864074</v>
      </c>
      <c r="AY7" s="33">
        <v>0.36893203883495146</v>
      </c>
      <c r="AZ7" s="33">
        <v>4.8543689320388349E-2</v>
      </c>
      <c r="BA7" s="191"/>
      <c r="BB7" s="35">
        <v>1056071.4285714286</v>
      </c>
      <c r="BC7" s="191"/>
    </row>
    <row r="8" spans="1:121" s="42" customFormat="1" ht="7.5" customHeight="1" x14ac:dyDescent="0.4">
      <c r="A8" s="37"/>
      <c r="B8" s="38"/>
      <c r="C8" s="159"/>
      <c r="D8" s="159"/>
      <c r="E8" s="139"/>
      <c r="F8" s="161"/>
      <c r="G8" s="38"/>
      <c r="H8" s="39"/>
      <c r="I8" s="39"/>
      <c r="J8" s="38"/>
      <c r="K8" s="40"/>
      <c r="L8" s="38"/>
      <c r="M8" s="30"/>
      <c r="N8" s="30"/>
      <c r="O8" s="38"/>
      <c r="P8" s="30"/>
      <c r="Q8" s="30"/>
      <c r="R8" s="38"/>
      <c r="S8" s="30"/>
      <c r="T8" s="30"/>
      <c r="U8" s="30"/>
      <c r="V8" s="38"/>
      <c r="W8" s="30"/>
      <c r="X8" s="30"/>
      <c r="Y8" s="30"/>
      <c r="Z8" s="38"/>
      <c r="AA8" s="30"/>
      <c r="AB8" s="30"/>
      <c r="AC8" s="30"/>
      <c r="AD8" s="30"/>
      <c r="AE8" s="30"/>
      <c r="AF8" s="30"/>
      <c r="AG8" s="30"/>
      <c r="AH8" s="30"/>
      <c r="AI8" s="38"/>
      <c r="AJ8" s="43"/>
      <c r="AK8" s="193"/>
      <c r="AL8" s="43"/>
      <c r="AM8" s="38"/>
      <c r="AN8" s="30"/>
      <c r="AO8" s="30"/>
      <c r="AP8" s="30"/>
      <c r="AQ8" s="30"/>
      <c r="AR8" s="30"/>
      <c r="AS8" s="30"/>
      <c r="AT8" s="30"/>
      <c r="AU8" s="30"/>
      <c r="AV8" s="38"/>
      <c r="AW8" s="30"/>
      <c r="AX8" s="30"/>
      <c r="AY8" s="30"/>
      <c r="AZ8" s="30"/>
      <c r="BA8" s="193"/>
      <c r="BB8" s="43"/>
      <c r="BC8" s="193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</row>
    <row r="9" spans="1:121" s="36" customFormat="1" ht="20.25" customHeight="1" x14ac:dyDescent="0.4">
      <c r="A9" s="29" t="s">
        <v>113</v>
      </c>
      <c r="B9" s="30"/>
      <c r="C9" s="145">
        <f>VLOOKUP($A9,Sample!$B$2:$F$29,4)</f>
        <v>7.7488120924858211E-2</v>
      </c>
      <c r="D9" s="145">
        <f>VLOOKUP($A9,Sample!$B$2:$F$29,5)</f>
        <v>4.8841754795365531E-2</v>
      </c>
      <c r="E9" s="138">
        <f>VLOOKUP($A9,Sample!$B$2:$F$29,2)</f>
        <v>6572</v>
      </c>
      <c r="F9" s="160">
        <f>E9*$K9</f>
        <v>42047.387755102041</v>
      </c>
      <c r="G9" s="30"/>
      <c r="H9" s="171">
        <f t="shared" si="0"/>
        <v>7.7488120924858211E-2</v>
      </c>
      <c r="I9" s="171">
        <f t="shared" si="0"/>
        <v>8.3969790629779037E-2</v>
      </c>
      <c r="J9" s="30"/>
      <c r="K9" s="32">
        <v>6.3979591836734695</v>
      </c>
      <c r="L9" s="30"/>
      <c r="M9" s="33">
        <v>0.10204081632653061</v>
      </c>
      <c r="N9" s="33">
        <v>0.89795918367346939</v>
      </c>
      <c r="O9" s="30"/>
      <c r="P9" s="33">
        <v>0</v>
      </c>
      <c r="Q9" s="33">
        <v>1</v>
      </c>
      <c r="R9" s="30"/>
      <c r="S9" s="33">
        <v>0.89795918367346939</v>
      </c>
      <c r="T9" s="33">
        <v>8.1632653061224483E-2</v>
      </c>
      <c r="U9" s="33">
        <v>2.0408163265306121E-2</v>
      </c>
      <c r="V9" s="30"/>
      <c r="W9" s="33">
        <v>8.1632653061224483E-2</v>
      </c>
      <c r="X9" s="33">
        <v>2.0408163265306121E-2</v>
      </c>
      <c r="Y9" s="33">
        <v>0</v>
      </c>
      <c r="Z9" s="30"/>
      <c r="AA9" s="33">
        <v>0</v>
      </c>
      <c r="AB9" s="33">
        <v>0</v>
      </c>
      <c r="AC9" s="33">
        <v>0</v>
      </c>
      <c r="AD9" s="33">
        <v>0</v>
      </c>
      <c r="AE9" s="33">
        <v>1.020408163265306E-2</v>
      </c>
      <c r="AF9" s="33">
        <v>3.0612244897959179E-2</v>
      </c>
      <c r="AG9" s="33">
        <v>0</v>
      </c>
      <c r="AH9" s="33">
        <v>6.1224489795918359E-2</v>
      </c>
      <c r="AI9" s="30"/>
      <c r="AJ9" s="35">
        <v>290000</v>
      </c>
      <c r="AK9" s="191"/>
      <c r="AL9" s="35">
        <v>519694.28571428574</v>
      </c>
      <c r="AM9" s="30"/>
      <c r="AN9" s="33">
        <v>0.79591836734693877</v>
      </c>
      <c r="AO9" s="33">
        <v>0.69387755102040816</v>
      </c>
      <c r="AP9" s="33">
        <v>0.2857142857142857</v>
      </c>
      <c r="AQ9" s="33">
        <v>9.1836734693877556E-2</v>
      </c>
      <c r="AR9" s="33">
        <v>0.19387755102040816</v>
      </c>
      <c r="AS9" s="33">
        <v>2.0408163265306121E-2</v>
      </c>
      <c r="AT9" s="33">
        <v>2.0408163265306121E-2</v>
      </c>
      <c r="AU9" s="33">
        <v>0</v>
      </c>
      <c r="AV9" s="30"/>
      <c r="AW9" s="33">
        <v>9.1836734693877556E-2</v>
      </c>
      <c r="AX9" s="33">
        <v>0.38775510204081631</v>
      </c>
      <c r="AY9" s="33">
        <v>0.24489795918367349</v>
      </c>
      <c r="AZ9" s="33">
        <v>7.1428571428571425E-2</v>
      </c>
      <c r="BA9" s="191"/>
      <c r="BB9" s="35">
        <v>676315.78947368416</v>
      </c>
      <c r="BC9" s="191"/>
    </row>
    <row r="10" spans="1:121" s="36" customFormat="1" ht="20.25" customHeight="1" x14ac:dyDescent="0.4">
      <c r="A10" s="29" t="s">
        <v>108</v>
      </c>
      <c r="B10" s="30"/>
      <c r="C10" s="145">
        <f>VLOOKUP($A10,Sample!$B$2:$F$29,4)</f>
        <v>0.10819096129131148</v>
      </c>
      <c r="D10" s="145">
        <f>VLOOKUP($A10,Sample!$B$2:$F$29,5)</f>
        <v>6.8194148204849994E-2</v>
      </c>
      <c r="E10" s="138">
        <f>VLOOKUP($A10,Sample!$B$2:$F$29,2)</f>
        <v>9176</v>
      </c>
      <c r="F10" s="160">
        <f>E10*$K10</f>
        <v>53027.621052631577</v>
      </c>
      <c r="G10" s="30"/>
      <c r="H10" s="171">
        <f t="shared" si="0"/>
        <v>0.10819096129131148</v>
      </c>
      <c r="I10" s="171">
        <f t="shared" si="0"/>
        <v>0.10589761873719356</v>
      </c>
      <c r="J10" s="30"/>
      <c r="K10" s="32">
        <v>5.7789473684210524</v>
      </c>
      <c r="L10" s="30"/>
      <c r="M10" s="33">
        <v>0.10526315789473684</v>
      </c>
      <c r="N10" s="33">
        <v>0.89473684210526316</v>
      </c>
      <c r="O10" s="30"/>
      <c r="P10" s="33">
        <v>0</v>
      </c>
      <c r="Q10" s="33">
        <v>1</v>
      </c>
      <c r="R10" s="30"/>
      <c r="S10" s="33">
        <v>0.89473684210526316</v>
      </c>
      <c r="T10" s="33">
        <v>9.4736842105263161E-2</v>
      </c>
      <c r="U10" s="33">
        <v>1.0526315789473684E-2</v>
      </c>
      <c r="V10" s="30"/>
      <c r="W10" s="33">
        <v>6.3157894736842107E-2</v>
      </c>
      <c r="X10" s="33">
        <v>4.2105263157894743E-2</v>
      </c>
      <c r="Y10" s="33">
        <v>0</v>
      </c>
      <c r="Z10" s="30"/>
      <c r="AA10" s="33">
        <v>2.1052631578947371E-2</v>
      </c>
      <c r="AB10" s="33">
        <v>1.0526315789473686E-2</v>
      </c>
      <c r="AC10" s="33">
        <v>1.0526315789473686E-2</v>
      </c>
      <c r="AD10" s="33">
        <v>0</v>
      </c>
      <c r="AE10" s="33">
        <v>4.2105263157894743E-2</v>
      </c>
      <c r="AF10" s="33">
        <v>1.0526315789473686E-2</v>
      </c>
      <c r="AG10" s="33">
        <v>0</v>
      </c>
      <c r="AH10" s="33">
        <v>1.0526315789473686E-2</v>
      </c>
      <c r="AI10" s="30"/>
      <c r="AJ10" s="35">
        <v>386500</v>
      </c>
      <c r="AK10" s="191"/>
      <c r="AL10" s="35">
        <v>492258.06451612903</v>
      </c>
      <c r="AM10" s="30"/>
      <c r="AN10" s="33">
        <v>0.82105263157894737</v>
      </c>
      <c r="AO10" s="33">
        <v>0.66315789473684206</v>
      </c>
      <c r="AP10" s="33">
        <v>0.23157894736842105</v>
      </c>
      <c r="AQ10" s="33">
        <v>6.3157894736842107E-2</v>
      </c>
      <c r="AR10" s="33">
        <v>5.2631578947368418E-2</v>
      </c>
      <c r="AS10" s="33">
        <v>0.22105263157894736</v>
      </c>
      <c r="AT10" s="33">
        <v>1.0526315789473684E-2</v>
      </c>
      <c r="AU10" s="33">
        <v>1.0526315789473684E-2</v>
      </c>
      <c r="AV10" s="30"/>
      <c r="AW10" s="33">
        <v>0.10526315789473684</v>
      </c>
      <c r="AX10" s="33">
        <v>0.18947368421052632</v>
      </c>
      <c r="AY10" s="33">
        <v>0.41052631578947368</v>
      </c>
      <c r="AZ10" s="33">
        <v>0.11578947368421053</v>
      </c>
      <c r="BA10" s="191"/>
      <c r="BB10" s="35">
        <v>1152000</v>
      </c>
      <c r="BC10" s="191"/>
    </row>
    <row r="11" spans="1:121" s="42" customFormat="1" ht="7.5" customHeight="1" x14ac:dyDescent="0.4">
      <c r="A11" s="37"/>
      <c r="B11" s="38"/>
      <c r="C11" s="159"/>
      <c r="D11" s="159"/>
      <c r="E11" s="139"/>
      <c r="F11" s="161"/>
      <c r="G11" s="38"/>
      <c r="H11" s="39"/>
      <c r="I11" s="39"/>
      <c r="J11" s="38"/>
      <c r="K11" s="40"/>
      <c r="L11" s="38"/>
      <c r="M11" s="30"/>
      <c r="N11" s="30"/>
      <c r="O11" s="38"/>
      <c r="P11" s="30"/>
      <c r="Q11" s="30"/>
      <c r="R11" s="38"/>
      <c r="S11" s="30"/>
      <c r="T11" s="30"/>
      <c r="U11" s="30"/>
      <c r="V11" s="38"/>
      <c r="W11" s="30"/>
      <c r="X11" s="30"/>
      <c r="Y11" s="30"/>
      <c r="Z11" s="38"/>
      <c r="AA11" s="30"/>
      <c r="AB11" s="30"/>
      <c r="AC11" s="30"/>
      <c r="AD11" s="30"/>
      <c r="AE11" s="30"/>
      <c r="AF11" s="30"/>
      <c r="AG11" s="30"/>
      <c r="AH11" s="30"/>
      <c r="AI11" s="38"/>
      <c r="AJ11" s="43"/>
      <c r="AK11" s="193"/>
      <c r="AL11" s="43"/>
      <c r="AM11" s="38"/>
      <c r="AN11" s="30"/>
      <c r="AO11" s="30"/>
      <c r="AP11" s="30"/>
      <c r="AQ11" s="30"/>
      <c r="AR11" s="30"/>
      <c r="AS11" s="30"/>
      <c r="AT11" s="30"/>
      <c r="AU11" s="30"/>
      <c r="AV11" s="38"/>
      <c r="AW11" s="30"/>
      <c r="AX11" s="30"/>
      <c r="AY11" s="30"/>
      <c r="AZ11" s="30"/>
      <c r="BA11" s="193"/>
      <c r="BB11" s="43"/>
      <c r="BC11" s="193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</row>
    <row r="12" spans="1:121" s="36" customFormat="1" ht="20.25" customHeight="1" x14ac:dyDescent="0.4">
      <c r="A12" s="29" t="s">
        <v>459</v>
      </c>
      <c r="B12" s="30"/>
      <c r="C12" s="145">
        <f>VLOOKUP($A12,Sample!$B$2:$F$29,4)</f>
        <v>0.59415092246829593</v>
      </c>
      <c r="D12" s="145">
        <f>VLOOKUP($A12,Sample!$B$2:$F$29,5)</f>
        <v>0.11942894089493672</v>
      </c>
      <c r="E12" s="138">
        <f>VLOOKUP($A12,Sample!$B$2:$F$29,2)</f>
        <v>16070</v>
      </c>
      <c r="F12" s="160">
        <f>E12*$K12</f>
        <v>71980.208333333343</v>
      </c>
      <c r="G12" s="30"/>
      <c r="H12" s="31">
        <f>E12/SUM(E$12:E$15)</f>
        <v>0.59415092246829593</v>
      </c>
      <c r="I12" s="31">
        <f>F12/SUM(F$12:F$15)</f>
        <v>0.55823537871297779</v>
      </c>
      <c r="J12" s="30"/>
      <c r="K12" s="32">
        <v>4.479166666666667</v>
      </c>
      <c r="L12" s="30"/>
      <c r="M12" s="33">
        <v>0.13541666666666666</v>
      </c>
      <c r="N12" s="33">
        <v>0.86458333333333337</v>
      </c>
      <c r="O12" s="30"/>
      <c r="P12" s="33">
        <v>1.0416666666666666E-2</v>
      </c>
      <c r="Q12" s="33">
        <v>0.98958333333333337</v>
      </c>
      <c r="R12" s="30"/>
      <c r="S12" s="33">
        <v>0.86458333333333337</v>
      </c>
      <c r="T12" s="33">
        <v>0.125</v>
      </c>
      <c r="U12" s="33">
        <v>1.0416666666666666E-2</v>
      </c>
      <c r="V12" s="30"/>
      <c r="W12" s="33">
        <v>7.2916666666666657E-2</v>
      </c>
      <c r="X12" s="33">
        <v>6.25E-2</v>
      </c>
      <c r="Y12" s="33">
        <v>0</v>
      </c>
      <c r="Z12" s="30"/>
      <c r="AA12" s="33">
        <v>1.0416666666666666E-2</v>
      </c>
      <c r="AB12" s="33">
        <v>0</v>
      </c>
      <c r="AC12" s="33">
        <v>0</v>
      </c>
      <c r="AD12" s="33">
        <v>0</v>
      </c>
      <c r="AE12" s="33">
        <v>5.2083333333333336E-2</v>
      </c>
      <c r="AF12" s="33">
        <v>3.125E-2</v>
      </c>
      <c r="AG12" s="33">
        <v>0</v>
      </c>
      <c r="AH12" s="33">
        <v>4.1666666666666664E-2</v>
      </c>
      <c r="AI12" s="30"/>
      <c r="AJ12" s="35">
        <v>658846.15384615387</v>
      </c>
      <c r="AK12" s="191"/>
      <c r="AL12" s="35">
        <v>678428.57142857148</v>
      </c>
      <c r="AM12" s="30"/>
      <c r="AN12" s="33">
        <v>0.70833333333333337</v>
      </c>
      <c r="AO12" s="33">
        <v>0.29166666666666669</v>
      </c>
      <c r="AP12" s="33">
        <v>0.11458333333333333</v>
      </c>
      <c r="AQ12" s="33">
        <v>0.10416666666666667</v>
      </c>
      <c r="AR12" s="33">
        <v>6.25E-2</v>
      </c>
      <c r="AS12" s="33">
        <v>0.11458333333333333</v>
      </c>
      <c r="AT12" s="33">
        <v>2.0833333333333332E-2</v>
      </c>
      <c r="AU12" s="33">
        <v>0</v>
      </c>
      <c r="AV12" s="30"/>
      <c r="AW12" s="33">
        <v>0.17708333333333334</v>
      </c>
      <c r="AX12" s="33">
        <v>0.13541666666666666</v>
      </c>
      <c r="AY12" s="33">
        <v>0.17708333333333334</v>
      </c>
      <c r="AZ12" s="33">
        <v>0.21875000000000003</v>
      </c>
      <c r="BA12" s="191"/>
      <c r="BB12" s="35">
        <v>1325000</v>
      </c>
      <c r="BC12" s="191"/>
    </row>
    <row r="13" spans="1:121" s="36" customFormat="1" ht="20.25" customHeight="1" x14ac:dyDescent="0.4">
      <c r="A13" s="29" t="s">
        <v>460</v>
      </c>
      <c r="B13" s="30"/>
      <c r="C13" s="145">
        <f>VLOOKUP($A13,Sample!$B$2:$F$29,4)</f>
        <v>0.27322808444559471</v>
      </c>
      <c r="D13" s="145">
        <f>VLOOKUP($A13,Sample!$B$2:$F$29,5)</f>
        <v>5.4920962863321862E-2</v>
      </c>
      <c r="E13" s="138">
        <f>VLOOKUP($A13,Sample!$B$2:$F$29,2)</f>
        <v>7390</v>
      </c>
      <c r="F13" s="160">
        <f>E13*$K13</f>
        <v>38835.204081632648</v>
      </c>
      <c r="G13" s="30"/>
      <c r="H13" s="31">
        <f t="shared" ref="H13:I15" si="1">E13/SUM(E$12:E$15)</f>
        <v>0.27322808444559471</v>
      </c>
      <c r="I13" s="31">
        <f t="shared" si="1"/>
        <v>0.30118258004355564</v>
      </c>
      <c r="J13" s="30"/>
      <c r="K13" s="32">
        <v>5.2551020408163263</v>
      </c>
      <c r="L13" s="30"/>
      <c r="M13" s="33">
        <v>0.11224489795918367</v>
      </c>
      <c r="N13" s="33">
        <v>0.88775510204081631</v>
      </c>
      <c r="O13" s="30"/>
      <c r="P13" s="33">
        <v>2.0408163265306121E-2</v>
      </c>
      <c r="Q13" s="33">
        <v>0.97959183673469385</v>
      </c>
      <c r="R13" s="30"/>
      <c r="S13" s="33">
        <v>0.88775510204081631</v>
      </c>
      <c r="T13" s="33">
        <v>8.1632653061224483E-2</v>
      </c>
      <c r="U13" s="33">
        <v>3.0612244897959183E-2</v>
      </c>
      <c r="V13" s="30"/>
      <c r="W13" s="33">
        <v>5.10204081632653E-2</v>
      </c>
      <c r="X13" s="33">
        <v>6.1224489795918352E-2</v>
      </c>
      <c r="Y13" s="33">
        <v>0</v>
      </c>
      <c r="Z13" s="30"/>
      <c r="AA13" s="33">
        <v>1.1224489795918367E-2</v>
      </c>
      <c r="AB13" s="33">
        <v>1.1224489795918367E-2</v>
      </c>
      <c r="AC13" s="33">
        <v>0</v>
      </c>
      <c r="AD13" s="33">
        <v>0</v>
      </c>
      <c r="AE13" s="33">
        <v>8.9795918367346933E-2</v>
      </c>
      <c r="AF13" s="33">
        <v>0</v>
      </c>
      <c r="AG13" s="33">
        <v>0</v>
      </c>
      <c r="AH13" s="33">
        <v>0</v>
      </c>
      <c r="AI13" s="30"/>
      <c r="AJ13" s="35">
        <v>966000</v>
      </c>
      <c r="AK13" s="191"/>
      <c r="AL13" s="35">
        <v>742705.8823529412</v>
      </c>
      <c r="AM13" s="30"/>
      <c r="AN13" s="33">
        <v>0.90816326530612246</v>
      </c>
      <c r="AO13" s="33">
        <v>0.24489795918367346</v>
      </c>
      <c r="AP13" s="33">
        <v>0.22448979591836735</v>
      </c>
      <c r="AQ13" s="33">
        <v>0.31632653061224492</v>
      </c>
      <c r="AR13" s="33">
        <v>6.1224489795918366E-2</v>
      </c>
      <c r="AS13" s="33">
        <v>0.1326530612244898</v>
      </c>
      <c r="AT13" s="33">
        <v>0</v>
      </c>
      <c r="AU13" s="33">
        <v>1.020408163265306E-2</v>
      </c>
      <c r="AV13" s="30"/>
      <c r="AW13" s="33">
        <v>0.30612244897959184</v>
      </c>
      <c r="AX13" s="33">
        <v>7.1428571428571425E-2</v>
      </c>
      <c r="AY13" s="33">
        <v>0.27551020408163268</v>
      </c>
      <c r="AZ13" s="33">
        <v>0.25510204081632654</v>
      </c>
      <c r="BA13" s="191"/>
      <c r="BB13" s="35">
        <v>2075000</v>
      </c>
      <c r="BC13" s="191"/>
    </row>
    <row r="14" spans="1:121" s="36" customFormat="1" ht="20.25" customHeight="1" x14ac:dyDescent="0.4">
      <c r="A14" s="29" t="s">
        <v>461</v>
      </c>
      <c r="B14" s="30"/>
      <c r="C14" s="145">
        <f>VLOOKUP($A14,Sample!$B$2:$F$29,4)</f>
        <v>8.5776611084408622E-2</v>
      </c>
      <c r="D14" s="145">
        <f>VLOOKUP($A14,Sample!$B$2:$F$29,5)</f>
        <v>1.7241763713519178E-2</v>
      </c>
      <c r="E14" s="138">
        <f>VLOOKUP($A14,Sample!$B$2:$F$29,2)</f>
        <v>2320</v>
      </c>
      <c r="F14" s="160">
        <f>E14*$K14</f>
        <v>11450.322580645161</v>
      </c>
      <c r="G14" s="30"/>
      <c r="H14" s="31">
        <f t="shared" si="1"/>
        <v>8.5776611084408622E-2</v>
      </c>
      <c r="I14" s="31">
        <f t="shared" si="1"/>
        <v>8.8801843037069256E-2</v>
      </c>
      <c r="J14" s="30"/>
      <c r="K14" s="32">
        <v>4.935483870967742</v>
      </c>
      <c r="L14" s="30"/>
      <c r="M14" s="33">
        <v>0.17204301075268819</v>
      </c>
      <c r="N14" s="33">
        <v>0.82795698924731187</v>
      </c>
      <c r="O14" s="30"/>
      <c r="P14" s="33">
        <v>1.0752688172043012E-2</v>
      </c>
      <c r="Q14" s="33">
        <v>0.989247311827957</v>
      </c>
      <c r="R14" s="30"/>
      <c r="S14" s="33">
        <v>0.81720430107526887</v>
      </c>
      <c r="T14" s="33">
        <v>0.15053763440860216</v>
      </c>
      <c r="U14" s="33">
        <v>3.2258064516129031E-2</v>
      </c>
      <c r="V14" s="30"/>
      <c r="W14" s="33">
        <v>0.12567204301075269</v>
      </c>
      <c r="X14" s="33">
        <v>2.2849462365591398E-2</v>
      </c>
      <c r="Y14" s="33">
        <v>3.4274193548387094E-2</v>
      </c>
      <c r="Z14" s="30"/>
      <c r="AA14" s="33">
        <v>4.3870967741935482E-2</v>
      </c>
      <c r="AB14" s="33">
        <v>0</v>
      </c>
      <c r="AC14" s="33">
        <v>0</v>
      </c>
      <c r="AD14" s="33">
        <v>0</v>
      </c>
      <c r="AE14" s="33">
        <v>5.3763440860215055E-2</v>
      </c>
      <c r="AF14" s="33">
        <v>1.0752688172043012E-2</v>
      </c>
      <c r="AG14" s="33">
        <v>0</v>
      </c>
      <c r="AH14" s="33">
        <v>7.5268817204301078E-2</v>
      </c>
      <c r="AI14" s="30"/>
      <c r="AJ14" s="35">
        <v>447941.17647058825</v>
      </c>
      <c r="AK14" s="191"/>
      <c r="AL14" s="35">
        <v>333461.53846153844</v>
      </c>
      <c r="AM14" s="30"/>
      <c r="AN14" s="33">
        <v>0.89247311827956988</v>
      </c>
      <c r="AO14" s="33">
        <v>0.4838709677419355</v>
      </c>
      <c r="AP14" s="33">
        <v>0.15053763440860216</v>
      </c>
      <c r="AQ14" s="33">
        <v>8.6021505376344093E-2</v>
      </c>
      <c r="AR14" s="33">
        <v>6.4516129032258063E-2</v>
      </c>
      <c r="AS14" s="33">
        <v>7.5268817204301078E-2</v>
      </c>
      <c r="AT14" s="33">
        <v>1.0752688172043012E-2</v>
      </c>
      <c r="AU14" s="33">
        <v>0.11827956989247312</v>
      </c>
      <c r="AV14" s="30"/>
      <c r="AW14" s="33">
        <v>0.23655913978494625</v>
      </c>
      <c r="AX14" s="33">
        <v>0.15053763440860213</v>
      </c>
      <c r="AY14" s="33">
        <v>0.32258064516129031</v>
      </c>
      <c r="AZ14" s="33">
        <v>0.18279569892473119</v>
      </c>
      <c r="BA14" s="191"/>
      <c r="BB14" s="35">
        <v>2560000</v>
      </c>
      <c r="BC14" s="191"/>
    </row>
    <row r="15" spans="1:121" s="36" customFormat="1" ht="20.25" customHeight="1" x14ac:dyDescent="0.4">
      <c r="A15" s="29" t="s">
        <v>462</v>
      </c>
      <c r="B15" s="30"/>
      <c r="C15" s="145">
        <f>VLOOKUP($A15,Sample!$B$2:$F$29,4)</f>
        <v>4.6844382001700741E-2</v>
      </c>
      <c r="D15" s="145">
        <f>VLOOKUP($A15,Sample!$B$2:$F$29,5)</f>
        <v>9.4160838900986202E-3</v>
      </c>
      <c r="E15" s="138">
        <f>VLOOKUP($A15,Sample!$B$2:$F$29,2)</f>
        <v>1267</v>
      </c>
      <c r="F15" s="160">
        <f>E15*$K15</f>
        <v>6676.6629213483147</v>
      </c>
      <c r="G15" s="30"/>
      <c r="H15" s="31">
        <f t="shared" si="1"/>
        <v>4.6844382001700741E-2</v>
      </c>
      <c r="I15" s="31">
        <f t="shared" si="1"/>
        <v>5.1780198206397322E-2</v>
      </c>
      <c r="J15" s="30"/>
      <c r="K15" s="32">
        <v>5.2696629213483144</v>
      </c>
      <c r="L15" s="30"/>
      <c r="M15" s="33">
        <v>0.16853932584269662</v>
      </c>
      <c r="N15" s="33">
        <v>0.8314606741573034</v>
      </c>
      <c r="O15" s="30"/>
      <c r="P15" s="33">
        <v>0</v>
      </c>
      <c r="Q15" s="33">
        <v>1</v>
      </c>
      <c r="R15" s="30"/>
      <c r="S15" s="33">
        <v>0.8314606741573034</v>
      </c>
      <c r="T15" s="33">
        <v>0.15730337078651685</v>
      </c>
      <c r="U15" s="33">
        <v>1.1235955056179775E-2</v>
      </c>
      <c r="V15" s="30"/>
      <c r="W15" s="33">
        <v>0.10112359550561797</v>
      </c>
      <c r="X15" s="33">
        <v>6.741573033707865E-2</v>
      </c>
      <c r="Y15" s="33">
        <v>0</v>
      </c>
      <c r="Z15" s="30"/>
      <c r="AA15" s="33">
        <v>2.247191011235955E-2</v>
      </c>
      <c r="AB15" s="33">
        <v>0</v>
      </c>
      <c r="AC15" s="33">
        <v>0</v>
      </c>
      <c r="AD15" s="33">
        <v>0</v>
      </c>
      <c r="AE15" s="33">
        <v>7.8651685393258425E-2</v>
      </c>
      <c r="AF15" s="33">
        <v>3.3707865168539325E-2</v>
      </c>
      <c r="AG15" s="33">
        <v>2.247191011235955E-2</v>
      </c>
      <c r="AH15" s="33">
        <v>1.1235955056179775E-2</v>
      </c>
      <c r="AI15" s="30"/>
      <c r="AJ15" s="35">
        <v>302666.66666666669</v>
      </c>
      <c r="AK15" s="191"/>
      <c r="AL15" s="35">
        <v>317411.76470588235</v>
      </c>
      <c r="AM15" s="30"/>
      <c r="AN15" s="33">
        <v>0.7528089887640449</v>
      </c>
      <c r="AO15" s="33">
        <v>0.3595505617977528</v>
      </c>
      <c r="AP15" s="33">
        <v>0.3258426966292135</v>
      </c>
      <c r="AQ15" s="33">
        <v>0.21348314606741572</v>
      </c>
      <c r="AR15" s="33">
        <v>1.1235955056179775E-2</v>
      </c>
      <c r="AS15" s="33">
        <v>0.14606741573033707</v>
      </c>
      <c r="AT15" s="33">
        <v>0</v>
      </c>
      <c r="AU15" s="33">
        <v>1.1235955056179775E-2</v>
      </c>
      <c r="AV15" s="30"/>
      <c r="AW15" s="33">
        <v>8.98876404494382E-2</v>
      </c>
      <c r="AX15" s="33">
        <v>0.15730337078651685</v>
      </c>
      <c r="AY15" s="33">
        <v>0.2808988764044944</v>
      </c>
      <c r="AZ15" s="33">
        <v>0.22471910112359547</v>
      </c>
      <c r="BA15" s="191"/>
      <c r="BB15" s="35">
        <v>500000</v>
      </c>
      <c r="BC15" s="191"/>
    </row>
    <row r="16" spans="1:121" s="42" customFormat="1" ht="7.5" customHeight="1" x14ac:dyDescent="0.4">
      <c r="A16" s="37"/>
      <c r="B16" s="38"/>
      <c r="C16" s="159"/>
      <c r="D16" s="159"/>
      <c r="E16" s="139"/>
      <c r="F16" s="161"/>
      <c r="G16" s="38"/>
      <c r="H16" s="39"/>
      <c r="I16" s="39"/>
      <c r="J16" s="38"/>
      <c r="K16" s="40"/>
      <c r="L16" s="38"/>
      <c r="M16" s="30"/>
      <c r="N16" s="30"/>
      <c r="O16" s="38"/>
      <c r="P16" s="30"/>
      <c r="Q16" s="30"/>
      <c r="R16" s="38"/>
      <c r="S16" s="30"/>
      <c r="T16" s="30"/>
      <c r="U16" s="30"/>
      <c r="V16" s="38"/>
      <c r="W16" s="30"/>
      <c r="X16" s="30"/>
      <c r="Y16" s="30"/>
      <c r="Z16" s="38"/>
      <c r="AA16" s="30"/>
      <c r="AB16" s="30"/>
      <c r="AC16" s="30"/>
      <c r="AD16" s="30"/>
      <c r="AE16" s="30"/>
      <c r="AF16" s="30"/>
      <c r="AG16" s="30"/>
      <c r="AH16" s="30"/>
      <c r="AI16" s="38"/>
      <c r="AJ16" s="43"/>
      <c r="AK16" s="193"/>
      <c r="AL16" s="43"/>
      <c r="AM16" s="38"/>
      <c r="AN16" s="30"/>
      <c r="AO16" s="30"/>
      <c r="AP16" s="30"/>
      <c r="AQ16" s="30"/>
      <c r="AR16" s="30"/>
      <c r="AS16" s="30"/>
      <c r="AT16" s="30"/>
      <c r="AU16" s="30"/>
      <c r="AV16" s="38"/>
      <c r="AW16" s="30"/>
      <c r="AX16" s="30"/>
      <c r="AY16" s="30"/>
      <c r="AZ16" s="30"/>
      <c r="BA16" s="193"/>
      <c r="BB16" s="43"/>
      <c r="BC16" s="193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</row>
    <row r="17" spans="1:121" s="36" customFormat="1" ht="20.25" customHeight="1" x14ac:dyDescent="0.4">
      <c r="A17" s="29" t="s">
        <v>463</v>
      </c>
      <c r="B17" s="30"/>
      <c r="C17" s="145">
        <f>VLOOKUP($A17,Sample!$B$2:$F$29,4)</f>
        <v>6.8731550425166323E-3</v>
      </c>
      <c r="D17" s="145">
        <f>VLOOKUP($A17,Sample!$B$2:$F$29,5)</f>
        <v>1.1593599738400826E-3</v>
      </c>
      <c r="E17" s="138">
        <f>VLOOKUP($A17,Sample!$B$2:$F$29,2)</f>
        <v>156</v>
      </c>
      <c r="F17" s="160">
        <f t="shared" ref="F17:F24" si="2">E17*$K17</f>
        <v>782.68965517241384</v>
      </c>
      <c r="G17" s="30"/>
      <c r="H17" s="31">
        <f>E17/SUM(E$17:E$27)</f>
        <v>6.8731550425166323E-3</v>
      </c>
      <c r="I17" s="31">
        <f>F17/SUM(F$17:F$27)</f>
        <v>5.6053960743793962E-3</v>
      </c>
      <c r="J17" s="30"/>
      <c r="K17" s="32">
        <v>5.0172413793103452</v>
      </c>
      <c r="L17" s="30"/>
      <c r="M17" s="33">
        <v>0.18965517241379309</v>
      </c>
      <c r="N17" s="33">
        <v>0.81034482758620685</v>
      </c>
      <c r="O17" s="30"/>
      <c r="P17" s="33">
        <v>0</v>
      </c>
      <c r="Q17" s="33">
        <v>1</v>
      </c>
      <c r="R17" s="30"/>
      <c r="S17" s="33">
        <v>0.81034482758620685</v>
      </c>
      <c r="T17" s="33">
        <v>0.17241379310344829</v>
      </c>
      <c r="U17" s="33">
        <v>1.7241379310344827E-2</v>
      </c>
      <c r="V17" s="30"/>
      <c r="W17" s="33">
        <v>0.18965517241379312</v>
      </c>
      <c r="X17" s="33">
        <v>0</v>
      </c>
      <c r="Y17" s="33">
        <v>0</v>
      </c>
      <c r="Z17" s="30"/>
      <c r="AA17" s="33">
        <v>0</v>
      </c>
      <c r="AB17" s="33">
        <v>0</v>
      </c>
      <c r="AC17" s="33">
        <v>0</v>
      </c>
      <c r="AD17" s="33">
        <v>0</v>
      </c>
      <c r="AE17" s="33">
        <v>0.17241379310344829</v>
      </c>
      <c r="AF17" s="33">
        <v>1.7241379310344831E-2</v>
      </c>
      <c r="AG17" s="33">
        <v>0</v>
      </c>
      <c r="AH17" s="33">
        <v>0</v>
      </c>
      <c r="AI17" s="30"/>
      <c r="AJ17" s="35">
        <v>404545.45454545453</v>
      </c>
      <c r="AK17" s="191"/>
      <c r="AL17" s="35">
        <v>418965.5172413793</v>
      </c>
      <c r="AM17" s="30"/>
      <c r="AN17" s="33">
        <v>0.77586206896551724</v>
      </c>
      <c r="AO17" s="33">
        <v>0.25862068965517243</v>
      </c>
      <c r="AP17" s="33">
        <v>0.31034482758620691</v>
      </c>
      <c r="AQ17" s="33">
        <v>0.20689655172413793</v>
      </c>
      <c r="AR17" s="33">
        <v>0.13793103448275862</v>
      </c>
      <c r="AS17" s="33">
        <v>0.2413793103448276</v>
      </c>
      <c r="AT17" s="33">
        <v>0.18965517241379309</v>
      </c>
      <c r="AU17" s="33">
        <v>1.7241379310344827E-2</v>
      </c>
      <c r="AV17" s="30"/>
      <c r="AW17" s="33">
        <v>0.27586206896551724</v>
      </c>
      <c r="AX17" s="33">
        <v>0.10344827586206896</v>
      </c>
      <c r="AY17" s="33">
        <v>0.25862068965517238</v>
      </c>
      <c r="AZ17" s="33">
        <v>0.13793103448275862</v>
      </c>
      <c r="BA17" s="191"/>
      <c r="BB17" s="35">
        <v>800000</v>
      </c>
      <c r="BC17" s="191"/>
    </row>
    <row r="18" spans="1:121" s="36" customFormat="1" ht="20.25" customHeight="1" x14ac:dyDescent="0.4">
      <c r="A18" s="29" t="s">
        <v>464</v>
      </c>
      <c r="B18" s="30"/>
      <c r="C18" s="145">
        <f>VLOOKUP($A18,Sample!$B$2:$F$29,4)</f>
        <v>2.2029343084989206E-3</v>
      </c>
      <c r="D18" s="145">
        <f>VLOOKUP($A18,Sample!$B$2:$F$29,5)</f>
        <v>3.715897352051547E-4</v>
      </c>
      <c r="E18" s="138">
        <f>VLOOKUP($A18,Sample!$B$2:$F$29,2)</f>
        <v>50</v>
      </c>
      <c r="F18" s="160">
        <f t="shared" si="2"/>
        <v>252.94117647058823</v>
      </c>
      <c r="G18" s="30"/>
      <c r="H18" s="31">
        <f t="shared" ref="H18:I27" si="3">E18/SUM(E$17:E$27)</f>
        <v>2.2029343084989206E-3</v>
      </c>
      <c r="I18" s="31">
        <f t="shared" si="3"/>
        <v>1.8114912702210369E-3</v>
      </c>
      <c r="J18" s="30"/>
      <c r="K18" s="32">
        <v>5.0588235294117645</v>
      </c>
      <c r="L18" s="30"/>
      <c r="M18" s="33">
        <v>8.8235294117647065E-2</v>
      </c>
      <c r="N18" s="33">
        <v>0.91176470588235292</v>
      </c>
      <c r="O18" s="30"/>
      <c r="P18" s="33">
        <v>0</v>
      </c>
      <c r="Q18" s="33">
        <v>1</v>
      </c>
      <c r="R18" s="30"/>
      <c r="S18" s="33">
        <v>0.91176470588235292</v>
      </c>
      <c r="T18" s="33">
        <v>8.8235294117647065E-2</v>
      </c>
      <c r="U18" s="33">
        <v>0</v>
      </c>
      <c r="V18" s="30"/>
      <c r="W18" s="33">
        <v>5.8823529411764705E-2</v>
      </c>
      <c r="X18" s="33">
        <v>2.9411764705882353E-2</v>
      </c>
      <c r="Y18" s="33">
        <v>0</v>
      </c>
      <c r="Z18" s="30"/>
      <c r="AA18" s="33">
        <v>0</v>
      </c>
      <c r="AB18" s="33">
        <v>0</v>
      </c>
      <c r="AC18" s="33">
        <v>0</v>
      </c>
      <c r="AD18" s="33">
        <v>0</v>
      </c>
      <c r="AE18" s="33">
        <v>5.8823529411764705E-2</v>
      </c>
      <c r="AF18" s="33">
        <v>2.9411764705882353E-2</v>
      </c>
      <c r="AG18" s="33">
        <v>0</v>
      </c>
      <c r="AH18" s="33">
        <v>0</v>
      </c>
      <c r="AI18" s="30"/>
      <c r="AJ18" s="35">
        <v>233333.33333333334</v>
      </c>
      <c r="AK18" s="191"/>
      <c r="AL18" s="35">
        <v>392647.0588235294</v>
      </c>
      <c r="AM18" s="30"/>
      <c r="AN18" s="33">
        <v>0.61764705882352944</v>
      </c>
      <c r="AO18" s="33">
        <v>0.3235294117647059</v>
      </c>
      <c r="AP18" s="33">
        <v>0.38235294117647056</v>
      </c>
      <c r="AQ18" s="33">
        <v>0.29411764705882354</v>
      </c>
      <c r="AR18" s="33">
        <v>8.8235294117647065E-2</v>
      </c>
      <c r="AS18" s="33">
        <v>0.23529411764705882</v>
      </c>
      <c r="AT18" s="33">
        <v>0.20588235294117646</v>
      </c>
      <c r="AU18" s="33">
        <v>0</v>
      </c>
      <c r="AV18" s="30"/>
      <c r="AW18" s="33">
        <v>0.23529411764705882</v>
      </c>
      <c r="AX18" s="33">
        <v>0.17647058823529413</v>
      </c>
      <c r="AY18" s="33">
        <v>2.9411764705882353E-2</v>
      </c>
      <c r="AZ18" s="33">
        <v>0.17647058823529413</v>
      </c>
      <c r="BA18" s="191"/>
      <c r="BB18" s="35">
        <v>366666.66666666669</v>
      </c>
      <c r="BC18" s="191"/>
    </row>
    <row r="19" spans="1:121" s="36" customFormat="1" ht="20.25" customHeight="1" x14ac:dyDescent="0.4">
      <c r="A19" s="29" t="s">
        <v>465</v>
      </c>
      <c r="B19" s="30"/>
      <c r="C19" s="145">
        <f>VLOOKUP($A19,Sample!$B$2:$F$29,4)</f>
        <v>5.5513944574172795E-2</v>
      </c>
      <c r="D19" s="145">
        <f>VLOOKUP($A19,Sample!$B$2:$F$29,5)</f>
        <v>9.3640613271698987E-3</v>
      </c>
      <c r="E19" s="138">
        <f>VLOOKUP($A19,Sample!$B$2:$F$29,2)</f>
        <v>1260</v>
      </c>
      <c r="F19" s="160">
        <f t="shared" si="2"/>
        <v>6972</v>
      </c>
      <c r="G19" s="30"/>
      <c r="H19" s="31">
        <f t="shared" si="3"/>
        <v>5.5513944574172795E-2</v>
      </c>
      <c r="I19" s="31">
        <f t="shared" si="3"/>
        <v>4.9931439839925158E-2</v>
      </c>
      <c r="J19" s="30"/>
      <c r="K19" s="32">
        <v>5.5333333333333332</v>
      </c>
      <c r="L19" s="30"/>
      <c r="M19" s="33">
        <v>0.5444444444444444</v>
      </c>
      <c r="N19" s="33">
        <v>0.45555555555555555</v>
      </c>
      <c r="O19" s="30"/>
      <c r="P19" s="33">
        <v>0.32222222222222224</v>
      </c>
      <c r="Q19" s="33">
        <v>0.67777777777777781</v>
      </c>
      <c r="R19" s="30"/>
      <c r="S19" s="33">
        <v>0.45555555555555555</v>
      </c>
      <c r="T19" s="33">
        <v>0.22222222222222221</v>
      </c>
      <c r="U19" s="33">
        <v>0.32222222222222224</v>
      </c>
      <c r="V19" s="30"/>
      <c r="W19" s="33">
        <v>0.33333333333333337</v>
      </c>
      <c r="X19" s="33">
        <v>4.4444444444444446E-2</v>
      </c>
      <c r="Y19" s="33">
        <v>0.21111111111111114</v>
      </c>
      <c r="Z19" s="30"/>
      <c r="AA19" s="33">
        <v>4.4444444444444446E-2</v>
      </c>
      <c r="AB19" s="33">
        <v>0</v>
      </c>
      <c r="AC19" s="33">
        <v>0</v>
      </c>
      <c r="AD19" s="33">
        <v>0</v>
      </c>
      <c r="AE19" s="33">
        <v>0.17777777777777778</v>
      </c>
      <c r="AF19" s="33">
        <v>0.28888888888888892</v>
      </c>
      <c r="AG19" s="33">
        <v>1.1111111111111112E-2</v>
      </c>
      <c r="AH19" s="33">
        <v>2.2222222222222223E-2</v>
      </c>
      <c r="AI19" s="30"/>
      <c r="AJ19" s="35">
        <v>465612.24489795917</v>
      </c>
      <c r="AK19" s="191"/>
      <c r="AL19" s="35">
        <v>785000</v>
      </c>
      <c r="AM19" s="30"/>
      <c r="AN19" s="33">
        <v>0.87777777777777777</v>
      </c>
      <c r="AO19" s="33">
        <v>0.21111111111111111</v>
      </c>
      <c r="AP19" s="33">
        <v>8.8888888888888892E-2</v>
      </c>
      <c r="AQ19" s="33">
        <v>0.1111111111111111</v>
      </c>
      <c r="AR19" s="33">
        <v>0.15555555555555556</v>
      </c>
      <c r="AS19" s="33">
        <v>0.18888888888888888</v>
      </c>
      <c r="AT19" s="33">
        <v>0.21111111111111111</v>
      </c>
      <c r="AU19" s="33">
        <v>0.1111111111111111</v>
      </c>
      <c r="AV19" s="30"/>
      <c r="AW19" s="33">
        <v>0.36666666666666664</v>
      </c>
      <c r="AX19" s="33">
        <v>0.11111111111111112</v>
      </c>
      <c r="AY19" s="33">
        <v>0.28888888888888886</v>
      </c>
      <c r="AZ19" s="33">
        <v>0.11111111111111112</v>
      </c>
      <c r="BA19" s="191"/>
      <c r="BB19" s="35">
        <v>907692.30769230775</v>
      </c>
      <c r="BC19" s="191"/>
    </row>
    <row r="20" spans="1:121" s="36" customFormat="1" ht="20.25" customHeight="1" x14ac:dyDescent="0.4">
      <c r="A20" s="29" t="s">
        <v>466</v>
      </c>
      <c r="B20" s="30"/>
      <c r="C20" s="145">
        <f>VLOOKUP($A20,Sample!$B$2:$F$29,4)</f>
        <v>7.8865048244261354E-2</v>
      </c>
      <c r="D20" s="145">
        <f>VLOOKUP($A20,Sample!$B$2:$F$29,5)</f>
        <v>1.3302912520344538E-2</v>
      </c>
      <c r="E20" s="138">
        <f>VLOOKUP($A20,Sample!$B$2:$F$29,2)</f>
        <v>1790</v>
      </c>
      <c r="F20" s="160">
        <f t="shared" si="2"/>
        <v>14221.648351648351</v>
      </c>
      <c r="G20" s="30"/>
      <c r="H20" s="31">
        <f t="shared" si="3"/>
        <v>7.8865048244261354E-2</v>
      </c>
      <c r="I20" s="31">
        <f t="shared" si="3"/>
        <v>0.10185131656553363</v>
      </c>
      <c r="J20" s="30"/>
      <c r="K20" s="32">
        <v>7.9450549450549453</v>
      </c>
      <c r="L20" s="30"/>
      <c r="M20" s="33">
        <v>0.2857142857142857</v>
      </c>
      <c r="N20" s="33">
        <v>0.7142857142857143</v>
      </c>
      <c r="O20" s="30"/>
      <c r="P20" s="33">
        <v>0</v>
      </c>
      <c r="Q20" s="33">
        <v>1</v>
      </c>
      <c r="R20" s="30"/>
      <c r="S20" s="33">
        <v>0.7142857142857143</v>
      </c>
      <c r="T20" s="33">
        <v>0.24175824175824176</v>
      </c>
      <c r="U20" s="33">
        <v>4.3956043956043959E-2</v>
      </c>
      <c r="V20" s="30"/>
      <c r="W20" s="33">
        <v>0.25274725274725274</v>
      </c>
      <c r="X20" s="33">
        <v>3.2967032967032968E-2</v>
      </c>
      <c r="Y20" s="33">
        <v>0</v>
      </c>
      <c r="Z20" s="30"/>
      <c r="AA20" s="33">
        <v>0</v>
      </c>
      <c r="AB20" s="33">
        <v>0</v>
      </c>
      <c r="AC20" s="33">
        <v>0</v>
      </c>
      <c r="AD20" s="33">
        <v>0</v>
      </c>
      <c r="AE20" s="33">
        <v>0.13186813186813187</v>
      </c>
      <c r="AF20" s="33">
        <v>0.15384615384615383</v>
      </c>
      <c r="AG20" s="33">
        <v>0</v>
      </c>
      <c r="AH20" s="33">
        <v>0</v>
      </c>
      <c r="AI20" s="30"/>
      <c r="AJ20" s="35">
        <v>384615.38461538462</v>
      </c>
      <c r="AK20" s="191"/>
      <c r="AL20" s="35">
        <v>298681.31868131866</v>
      </c>
      <c r="AM20" s="30"/>
      <c r="AN20" s="33">
        <v>0.7142857142857143</v>
      </c>
      <c r="AO20" s="33">
        <v>0.34065934065934067</v>
      </c>
      <c r="AP20" s="33">
        <v>0.59340659340659341</v>
      </c>
      <c r="AQ20" s="33">
        <v>0.38461538461538464</v>
      </c>
      <c r="AR20" s="33">
        <v>0.2087912087912088</v>
      </c>
      <c r="AS20" s="33">
        <v>0.19780219780219779</v>
      </c>
      <c r="AT20" s="33">
        <v>1.098901098901099E-2</v>
      </c>
      <c r="AU20" s="33">
        <v>9.8901098901098897E-2</v>
      </c>
      <c r="AV20" s="30"/>
      <c r="AW20" s="33">
        <v>0.13186813186813187</v>
      </c>
      <c r="AX20" s="33">
        <v>0.2197802197802198</v>
      </c>
      <c r="AY20" s="33">
        <v>0.13186813186813187</v>
      </c>
      <c r="AZ20" s="33">
        <v>0.23076923076923078</v>
      </c>
      <c r="BA20" s="191"/>
      <c r="BB20" s="35">
        <v>1352631.5789473683</v>
      </c>
      <c r="BC20" s="191"/>
    </row>
    <row r="21" spans="1:121" s="36" customFormat="1" ht="20.25" customHeight="1" x14ac:dyDescent="0.4">
      <c r="A21" s="29" t="s">
        <v>470</v>
      </c>
      <c r="B21" s="30"/>
      <c r="C21" s="145">
        <f>VLOOKUP($A21,Sample!$B$2:$F$29,4)</f>
        <v>0.42142133321584352</v>
      </c>
      <c r="D21" s="145">
        <f>VLOOKUP($A21,Sample!$B$2:$F$29,5)</f>
        <v>7.1085116344746097E-2</v>
      </c>
      <c r="E21" s="138">
        <f>VLOOKUP($A21,Sample!$B$2:$F$29,2)</f>
        <v>9565</v>
      </c>
      <c r="F21" s="160">
        <f t="shared" si="2"/>
        <v>55435.860215053763</v>
      </c>
      <c r="G21" s="30"/>
      <c r="H21" s="31">
        <f t="shared" si="3"/>
        <v>0.42142133321584352</v>
      </c>
      <c r="I21" s="31">
        <f t="shared" si="3"/>
        <v>0.39701553633139092</v>
      </c>
      <c r="J21" s="30"/>
      <c r="K21" s="32">
        <v>5.795698924731183</v>
      </c>
      <c r="L21" s="30"/>
      <c r="M21" s="33">
        <v>0.36559139784946237</v>
      </c>
      <c r="N21" s="33">
        <v>0.63440860215053763</v>
      </c>
      <c r="O21" s="30"/>
      <c r="P21" s="33">
        <v>4.3010752688172046E-2</v>
      </c>
      <c r="Q21" s="33">
        <v>0.956989247311828</v>
      </c>
      <c r="R21" s="30"/>
      <c r="S21" s="33">
        <v>0.62365591397849462</v>
      </c>
      <c r="T21" s="33">
        <v>0.31182795698924731</v>
      </c>
      <c r="U21" s="33">
        <v>6.4516129032258063E-2</v>
      </c>
      <c r="V21" s="30"/>
      <c r="W21" s="33">
        <v>0.24351676154332702</v>
      </c>
      <c r="X21" s="33">
        <v>0.11068943706514864</v>
      </c>
      <c r="Y21" s="33">
        <v>4.4275774826059454E-2</v>
      </c>
      <c r="Z21" s="30"/>
      <c r="AA21" s="33">
        <v>1.075268817204301E-2</v>
      </c>
      <c r="AB21" s="33">
        <v>0</v>
      </c>
      <c r="AC21" s="33">
        <v>0</v>
      </c>
      <c r="AD21" s="33">
        <v>0</v>
      </c>
      <c r="AE21" s="33">
        <v>0.17204301075268816</v>
      </c>
      <c r="AF21" s="33">
        <v>9.677419354838708E-2</v>
      </c>
      <c r="AG21" s="33">
        <v>8.6021505376344079E-2</v>
      </c>
      <c r="AH21" s="33">
        <v>1.075268817204301E-2</v>
      </c>
      <c r="AI21" s="30"/>
      <c r="AJ21" s="35">
        <v>436428.57142857142</v>
      </c>
      <c r="AK21" s="191"/>
      <c r="AL21" s="35">
        <v>656838.23529411759</v>
      </c>
      <c r="AM21" s="30"/>
      <c r="AN21" s="33">
        <v>0.74193548387096775</v>
      </c>
      <c r="AO21" s="33">
        <v>0.13978494623655913</v>
      </c>
      <c r="AP21" s="33">
        <v>0.29032258064516131</v>
      </c>
      <c r="AQ21" s="33">
        <v>0.22580645161290322</v>
      </c>
      <c r="AR21" s="33">
        <v>0.12903225806451613</v>
      </c>
      <c r="AS21" s="33">
        <v>0.21505376344086022</v>
      </c>
      <c r="AT21" s="33">
        <v>4.3010752688172046E-2</v>
      </c>
      <c r="AU21" s="33">
        <v>2.1505376344086023E-2</v>
      </c>
      <c r="AV21" s="30"/>
      <c r="AW21" s="33">
        <v>7.5268817204301078E-2</v>
      </c>
      <c r="AX21" s="33">
        <v>0.12903225806451613</v>
      </c>
      <c r="AY21" s="33">
        <v>0.30107526881720431</v>
      </c>
      <c r="AZ21" s="33">
        <v>0.23655913978494622</v>
      </c>
      <c r="BA21" s="191"/>
      <c r="BB21" s="35">
        <v>1293636.3636363635</v>
      </c>
      <c r="BC21" s="191"/>
    </row>
    <row r="22" spans="1:121" s="36" customFormat="1" ht="20.25" customHeight="1" x14ac:dyDescent="0.4">
      <c r="A22" s="29" t="s">
        <v>614</v>
      </c>
      <c r="B22" s="30"/>
      <c r="C22" s="145">
        <f>VLOOKUP($A22,Sample!$B$2:$F$29,4)</f>
        <v>3.828699828171124E-2</v>
      </c>
      <c r="D22" s="145">
        <f>VLOOKUP($A22,Sample!$B$2:$F$29,5)</f>
        <v>6.4582295978655889E-3</v>
      </c>
      <c r="E22" s="138">
        <f>VLOOKUP($A22,Sample!$B$2:$F$29,2)</f>
        <v>869</v>
      </c>
      <c r="F22" s="160">
        <f t="shared" si="2"/>
        <v>5483.6896551724139</v>
      </c>
      <c r="G22" s="30"/>
      <c r="H22" s="31">
        <f t="shared" si="3"/>
        <v>3.828699828171124E-2</v>
      </c>
      <c r="I22" s="31">
        <f t="shared" si="3"/>
        <v>3.9272593246996744E-2</v>
      </c>
      <c r="J22" s="30"/>
      <c r="K22" s="32">
        <v>6.3103448275862073</v>
      </c>
      <c r="L22" s="30"/>
      <c r="M22" s="33">
        <v>0.36781609195402298</v>
      </c>
      <c r="N22" s="33">
        <v>0.63218390804597702</v>
      </c>
      <c r="O22" s="30"/>
      <c r="P22" s="33">
        <v>0</v>
      </c>
      <c r="Q22" s="33">
        <v>1</v>
      </c>
      <c r="R22" s="30"/>
      <c r="S22" s="33">
        <v>0.63218390804597702</v>
      </c>
      <c r="T22" s="33">
        <v>0.31034482758620691</v>
      </c>
      <c r="U22" s="33">
        <v>5.7471264367816091E-2</v>
      </c>
      <c r="V22" s="30"/>
      <c r="W22" s="33">
        <v>0.25287356321839083</v>
      </c>
      <c r="X22" s="33">
        <v>0.13793103448275862</v>
      </c>
      <c r="Y22" s="33">
        <v>0</v>
      </c>
      <c r="Z22" s="30"/>
      <c r="AA22" s="33">
        <v>0</v>
      </c>
      <c r="AB22" s="33">
        <v>5.7471264367816091E-2</v>
      </c>
      <c r="AC22" s="33">
        <v>0</v>
      </c>
      <c r="AD22" s="33">
        <v>0</v>
      </c>
      <c r="AE22" s="33">
        <v>0.1954022988505747</v>
      </c>
      <c r="AF22" s="33">
        <v>0.10344827586206896</v>
      </c>
      <c r="AG22" s="33">
        <v>0</v>
      </c>
      <c r="AH22" s="33">
        <v>1.1494252873563218E-2</v>
      </c>
      <c r="AI22" s="30"/>
      <c r="AJ22" s="35">
        <v>430781.25</v>
      </c>
      <c r="AK22" s="191"/>
      <c r="AL22" s="35">
        <v>281666.66666666669</v>
      </c>
      <c r="AM22" s="30"/>
      <c r="AN22" s="33">
        <v>0.42528735632183906</v>
      </c>
      <c r="AO22" s="33">
        <v>0.22988505747126436</v>
      </c>
      <c r="AP22" s="33">
        <v>0.41379310344827586</v>
      </c>
      <c r="AQ22" s="33">
        <v>0.25287356321839083</v>
      </c>
      <c r="AR22" s="33">
        <v>0.27586206896551724</v>
      </c>
      <c r="AS22" s="33">
        <v>0.16091954022988506</v>
      </c>
      <c r="AT22" s="33">
        <v>6.8965517241379309E-2</v>
      </c>
      <c r="AU22" s="33">
        <v>4.5977011494252873E-2</v>
      </c>
      <c r="AV22" s="30"/>
      <c r="AW22" s="33">
        <v>2.2988505747126436E-2</v>
      </c>
      <c r="AX22" s="33">
        <v>1.1494252873563218E-2</v>
      </c>
      <c r="AY22" s="33">
        <v>0.17241379310344829</v>
      </c>
      <c r="AZ22" s="33">
        <v>0.21839080459770113</v>
      </c>
      <c r="BA22" s="191"/>
      <c r="BB22" s="35">
        <v>1291565.2173913044</v>
      </c>
      <c r="BC22" s="191"/>
    </row>
    <row r="23" spans="1:121" s="36" customFormat="1" ht="20.25" customHeight="1" x14ac:dyDescent="0.4">
      <c r="A23" s="29" t="s">
        <v>467</v>
      </c>
      <c r="B23" s="30"/>
      <c r="C23" s="145">
        <f>VLOOKUP($A23,Sample!$B$2:$F$29,4)</f>
        <v>9.1642067233555103E-3</v>
      </c>
      <c r="D23" s="145">
        <f>VLOOKUP($A23,Sample!$B$2:$F$29,5)</f>
        <v>1.5458132984534434E-3</v>
      </c>
      <c r="E23" s="138">
        <f>VLOOKUP($A23,Sample!$B$2:$F$29,2)</f>
        <v>208</v>
      </c>
      <c r="F23" s="160">
        <f t="shared" si="2"/>
        <v>1208.2352941176471</v>
      </c>
      <c r="G23" s="30"/>
      <c r="H23" s="31">
        <f t="shared" si="3"/>
        <v>9.1642067233555103E-3</v>
      </c>
      <c r="I23" s="31">
        <f t="shared" si="3"/>
        <v>8.6530303931023483E-3</v>
      </c>
      <c r="J23" s="30"/>
      <c r="K23" s="32">
        <v>5.8088235294117645</v>
      </c>
      <c r="L23" s="30"/>
      <c r="M23" s="33">
        <v>0.13235294117647059</v>
      </c>
      <c r="N23" s="33">
        <v>0.86764705882352944</v>
      </c>
      <c r="O23" s="30"/>
      <c r="P23" s="33">
        <v>1.4705882352941176E-2</v>
      </c>
      <c r="Q23" s="33">
        <v>0.98529411764705888</v>
      </c>
      <c r="R23" s="30"/>
      <c r="S23" s="33">
        <v>0.8529411764705882</v>
      </c>
      <c r="T23" s="33">
        <v>0.11764705882352941</v>
      </c>
      <c r="U23" s="33">
        <v>2.9411764705882353E-2</v>
      </c>
      <c r="V23" s="30"/>
      <c r="W23" s="33">
        <v>8.1699346405228759E-2</v>
      </c>
      <c r="X23" s="33">
        <v>6.535947712418301E-2</v>
      </c>
      <c r="Y23" s="33">
        <v>0</v>
      </c>
      <c r="Z23" s="30"/>
      <c r="AA23" s="33">
        <v>0</v>
      </c>
      <c r="AB23" s="33">
        <v>0</v>
      </c>
      <c r="AC23" s="33">
        <v>0</v>
      </c>
      <c r="AD23" s="33">
        <v>1.4705882352941178E-2</v>
      </c>
      <c r="AE23" s="33">
        <v>7.3529411764705885E-2</v>
      </c>
      <c r="AF23" s="33">
        <v>5.8823529411764712E-2</v>
      </c>
      <c r="AG23" s="33">
        <v>0</v>
      </c>
      <c r="AH23" s="33">
        <v>0</v>
      </c>
      <c r="AI23" s="30"/>
      <c r="AJ23" s="35">
        <v>373000</v>
      </c>
      <c r="AK23" s="191"/>
      <c r="AL23" s="35">
        <v>345294.1176470588</v>
      </c>
      <c r="AM23" s="30"/>
      <c r="AN23" s="33">
        <v>0.47058823529411764</v>
      </c>
      <c r="AO23" s="33">
        <v>0.45588235294117646</v>
      </c>
      <c r="AP23" s="33">
        <v>0.52941176470588236</v>
      </c>
      <c r="AQ23" s="33">
        <v>0.51470588235294112</v>
      </c>
      <c r="AR23" s="33">
        <v>8.8235294117647065E-2</v>
      </c>
      <c r="AS23" s="33">
        <v>0.3235294117647059</v>
      </c>
      <c r="AT23" s="33">
        <v>4.4117647058823532E-2</v>
      </c>
      <c r="AU23" s="33">
        <v>4.4117647058823532E-2</v>
      </c>
      <c r="AV23" s="30"/>
      <c r="AW23" s="33">
        <v>0.11764705882352941</v>
      </c>
      <c r="AX23" s="33">
        <v>5.8823529411764705E-2</v>
      </c>
      <c r="AY23" s="33">
        <v>0.14705882352941177</v>
      </c>
      <c r="AZ23" s="33">
        <v>0.14705882352941177</v>
      </c>
      <c r="BA23" s="191"/>
      <c r="BB23" s="35">
        <v>983333.33333333337</v>
      </c>
      <c r="BC23" s="191"/>
    </row>
    <row r="24" spans="1:121" s="36" customFormat="1" ht="20.25" customHeight="1" x14ac:dyDescent="0.4">
      <c r="A24" s="29" t="s">
        <v>468</v>
      </c>
      <c r="B24" s="30"/>
      <c r="C24" s="145">
        <f>VLOOKUP($A24,Sample!$B$2:$F$29,4)</f>
        <v>7.397453407939375E-2</v>
      </c>
      <c r="D24" s="145">
        <f>VLOOKUP($A24,Sample!$B$2:$F$29,5)</f>
        <v>1.2477983308189094E-2</v>
      </c>
      <c r="E24" s="138">
        <f>VLOOKUP($A24,Sample!$B$2:$F$29,2)</f>
        <v>1679</v>
      </c>
      <c r="F24" s="160">
        <f t="shared" si="2"/>
        <v>10666.588235294117</v>
      </c>
      <c r="G24" s="30"/>
      <c r="H24" s="31">
        <f t="shared" si="3"/>
        <v>7.397453407939375E-2</v>
      </c>
      <c r="I24" s="31">
        <f t="shared" si="3"/>
        <v>7.6391008142260713E-2</v>
      </c>
      <c r="J24" s="30"/>
      <c r="K24" s="32">
        <v>6.3529411764705879</v>
      </c>
      <c r="L24" s="30"/>
      <c r="M24" s="33">
        <v>0.55294117647058827</v>
      </c>
      <c r="N24" s="33">
        <v>0.44705882352941179</v>
      </c>
      <c r="O24" s="30"/>
      <c r="P24" s="33">
        <v>8.2352941176470587E-2</v>
      </c>
      <c r="Q24" s="33">
        <v>0.91764705882352937</v>
      </c>
      <c r="R24" s="30"/>
      <c r="S24" s="33">
        <v>0.38823529411764707</v>
      </c>
      <c r="T24" s="33">
        <v>0.4823529411764706</v>
      </c>
      <c r="U24" s="33">
        <v>0.12941176470588237</v>
      </c>
      <c r="V24" s="30"/>
      <c r="W24" s="33">
        <v>0.19524405506883608</v>
      </c>
      <c r="X24" s="33">
        <v>0.28635794743429288</v>
      </c>
      <c r="Y24" s="33">
        <v>0.14317897371714644</v>
      </c>
      <c r="Z24" s="30"/>
      <c r="AA24" s="33">
        <v>1.1764705882352943E-2</v>
      </c>
      <c r="AB24" s="33">
        <v>0.24705882352941178</v>
      </c>
      <c r="AC24" s="33">
        <v>1.1764705882352943E-2</v>
      </c>
      <c r="AD24" s="33">
        <v>0</v>
      </c>
      <c r="AE24" s="33">
        <v>0.24705882352941178</v>
      </c>
      <c r="AF24" s="33">
        <v>5.8823529411764712E-2</v>
      </c>
      <c r="AG24" s="33">
        <v>1.1764705882352943E-2</v>
      </c>
      <c r="AH24" s="33">
        <v>2.3529411764705885E-2</v>
      </c>
      <c r="AI24" s="30"/>
      <c r="AJ24" s="35">
        <v>605673.07692307688</v>
      </c>
      <c r="AK24" s="191"/>
      <c r="AL24" s="35">
        <v>558083.33333333337</v>
      </c>
      <c r="AM24" s="30"/>
      <c r="AN24" s="33">
        <v>0.38823529411764707</v>
      </c>
      <c r="AO24" s="33">
        <v>4.7058823529411764E-2</v>
      </c>
      <c r="AP24" s="33">
        <v>0.12941176470588237</v>
      </c>
      <c r="AQ24" s="33">
        <v>4.7058823529411764E-2</v>
      </c>
      <c r="AR24" s="33">
        <v>0.2</v>
      </c>
      <c r="AS24" s="33">
        <v>5.8823529411764705E-2</v>
      </c>
      <c r="AT24" s="33">
        <v>0.11764705882352941</v>
      </c>
      <c r="AU24" s="33">
        <v>0</v>
      </c>
      <c r="AV24" s="30"/>
      <c r="AW24" s="33">
        <v>1.1764705882352941E-2</v>
      </c>
      <c r="AX24" s="33">
        <v>3.5294117647058823E-2</v>
      </c>
      <c r="AY24" s="33">
        <v>0.14117647058823529</v>
      </c>
      <c r="AZ24" s="33">
        <v>0.2</v>
      </c>
      <c r="BA24" s="191"/>
      <c r="BB24" s="35">
        <v>1238461.5384615385</v>
      </c>
      <c r="BC24" s="191"/>
    </row>
    <row r="25" spans="1:121" s="42" customFormat="1" ht="7.5" customHeight="1" x14ac:dyDescent="0.4">
      <c r="A25" s="37"/>
      <c r="B25" s="38"/>
      <c r="C25" s="159"/>
      <c r="D25" s="159"/>
      <c r="E25" s="139"/>
      <c r="F25" s="161"/>
      <c r="G25" s="38"/>
      <c r="H25" s="39"/>
      <c r="I25" s="39"/>
      <c r="J25" s="38"/>
      <c r="K25" s="40"/>
      <c r="L25" s="38"/>
      <c r="M25" s="30"/>
      <c r="N25" s="30"/>
      <c r="O25" s="38"/>
      <c r="P25" s="30"/>
      <c r="Q25" s="30"/>
      <c r="R25" s="38"/>
      <c r="S25" s="30"/>
      <c r="T25" s="30"/>
      <c r="U25" s="30"/>
      <c r="V25" s="38"/>
      <c r="W25" s="30"/>
      <c r="X25" s="30"/>
      <c r="Y25" s="30"/>
      <c r="Z25" s="38"/>
      <c r="AA25" s="30"/>
      <c r="AB25" s="30"/>
      <c r="AC25" s="30"/>
      <c r="AD25" s="30"/>
      <c r="AE25" s="30"/>
      <c r="AF25" s="30"/>
      <c r="AG25" s="30"/>
      <c r="AH25" s="30"/>
      <c r="AI25" s="38"/>
      <c r="AJ25" s="43"/>
      <c r="AK25" s="193"/>
      <c r="AL25" s="43"/>
      <c r="AM25" s="38"/>
      <c r="AN25" s="30"/>
      <c r="AO25" s="30"/>
      <c r="AP25" s="30"/>
      <c r="AQ25" s="30"/>
      <c r="AR25" s="30"/>
      <c r="AS25" s="30"/>
      <c r="AT25" s="30"/>
      <c r="AU25" s="30"/>
      <c r="AV25" s="38"/>
      <c r="AW25" s="30"/>
      <c r="AX25" s="30"/>
      <c r="AY25" s="30"/>
      <c r="AZ25" s="30"/>
      <c r="BA25" s="193"/>
      <c r="BB25" s="43"/>
      <c r="BC25" s="193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</row>
    <row r="26" spans="1:121" s="36" customFormat="1" ht="20.25" customHeight="1" x14ac:dyDescent="0.4">
      <c r="A26" s="29" t="s">
        <v>127</v>
      </c>
      <c r="B26" s="30"/>
      <c r="C26" s="145">
        <f>VLOOKUP($A26,Sample!$B$2:$F$29,4)</f>
        <v>0.11314270608450457</v>
      </c>
      <c r="D26" s="145">
        <f>VLOOKUP($A26,Sample!$B$2:$F$29,5)</f>
        <v>1.9084848800136747E-2</v>
      </c>
      <c r="E26" s="138">
        <f>VLOOKUP($A26,Sample!$B$2:$F$29,2)</f>
        <v>2568</v>
      </c>
      <c r="F26" s="160">
        <f>E26*$K26</f>
        <v>16050</v>
      </c>
      <c r="G26" s="30"/>
      <c r="H26" s="31">
        <f t="shared" si="3"/>
        <v>0.11314270608450457</v>
      </c>
      <c r="I26" s="31">
        <f>F26/SUM(F$17:F$27)</f>
        <v>0.11494544025111858</v>
      </c>
      <c r="J26" s="30"/>
      <c r="K26" s="32">
        <v>6.25</v>
      </c>
      <c r="L26" s="30"/>
      <c r="M26" s="33">
        <v>0.45454545454545453</v>
      </c>
      <c r="N26" s="33">
        <v>0.54545454545454541</v>
      </c>
      <c r="O26" s="30"/>
      <c r="P26" s="33">
        <v>3.4090909090909088E-2</v>
      </c>
      <c r="Q26" s="33">
        <v>0.96590909090909094</v>
      </c>
      <c r="R26" s="30"/>
      <c r="S26" s="33">
        <v>0.53409090909090906</v>
      </c>
      <c r="T26" s="33">
        <v>0.43181818181818182</v>
      </c>
      <c r="U26" s="33">
        <v>3.4090909090909088E-2</v>
      </c>
      <c r="V26" s="30"/>
      <c r="W26" s="33">
        <v>0.10482954545454547</v>
      </c>
      <c r="X26" s="33">
        <v>0.26789772727272726</v>
      </c>
      <c r="Y26" s="33">
        <v>9.3181818181818199E-2</v>
      </c>
      <c r="Z26" s="30"/>
      <c r="AA26" s="33">
        <v>0</v>
      </c>
      <c r="AB26" s="33">
        <v>0.1553030303030303</v>
      </c>
      <c r="AC26" s="33">
        <v>1.1093073593073594E-2</v>
      </c>
      <c r="AD26" s="33">
        <v>6.6558441558441553E-2</v>
      </c>
      <c r="AE26" s="33">
        <v>0.12202380952380953</v>
      </c>
      <c r="AF26" s="33">
        <v>9.9837662337662336E-2</v>
      </c>
      <c r="AG26" s="33">
        <v>0</v>
      </c>
      <c r="AH26" s="33">
        <v>1.1093073593073594E-2</v>
      </c>
      <c r="AI26" s="30"/>
      <c r="AJ26" s="35">
        <v>401261.90476190473</v>
      </c>
      <c r="AK26" s="191"/>
      <c r="AL26" s="35">
        <v>354793.10344827588</v>
      </c>
      <c r="AM26" s="30"/>
      <c r="AN26" s="33">
        <v>0.45454545454545453</v>
      </c>
      <c r="AO26" s="33">
        <v>0.125</v>
      </c>
      <c r="AP26" s="33">
        <v>0.13636363636363635</v>
      </c>
      <c r="AQ26" s="33">
        <v>5.6818181818181816E-2</v>
      </c>
      <c r="AR26" s="33">
        <v>0.22727272727272727</v>
      </c>
      <c r="AS26" s="33">
        <v>6.8181818181818177E-2</v>
      </c>
      <c r="AT26" s="33">
        <v>0.11363636363636363</v>
      </c>
      <c r="AU26" s="33">
        <v>1.1363636363636364E-2</v>
      </c>
      <c r="AV26" s="30"/>
      <c r="AW26" s="33">
        <v>3.4090909090909088E-2</v>
      </c>
      <c r="AX26" s="33">
        <v>7.9545454545454544E-2</v>
      </c>
      <c r="AY26" s="33">
        <v>0.25</v>
      </c>
      <c r="AZ26" s="33">
        <v>9.0909090909090912E-2</v>
      </c>
      <c r="BA26" s="191"/>
      <c r="BB26" s="35">
        <v>1642500</v>
      </c>
      <c r="BC26" s="191"/>
    </row>
    <row r="27" spans="1:121" s="36" customFormat="1" ht="20.25" customHeight="1" x14ac:dyDescent="0.4">
      <c r="A27" s="29" t="s">
        <v>126</v>
      </c>
      <c r="B27" s="30"/>
      <c r="C27" s="145">
        <f>VLOOKUP($A27,Sample!$B$2:$F$29,4)</f>
        <v>0.20055513944574171</v>
      </c>
      <c r="D27" s="145">
        <f>VLOOKUP($A27,Sample!$B$2:$F$29,5)</f>
        <v>3.3829529493077284E-2</v>
      </c>
      <c r="E27" s="138">
        <f>VLOOKUP($A27,Sample!$B$2:$F$29,2)</f>
        <v>4552</v>
      </c>
      <c r="F27" s="160">
        <f>E27*$K27</f>
        <v>28557.810526315789</v>
      </c>
      <c r="G27" s="30"/>
      <c r="H27" s="31">
        <f t="shared" si="3"/>
        <v>0.20055513944574171</v>
      </c>
      <c r="I27" s="31">
        <f>F27/SUM(F$17:F$27)</f>
        <v>0.20452274788507147</v>
      </c>
      <c r="J27" s="30"/>
      <c r="K27" s="32">
        <v>6.2736842105263158</v>
      </c>
      <c r="L27" s="30"/>
      <c r="M27" s="33">
        <v>0.51578947368421058</v>
      </c>
      <c r="N27" s="33">
        <v>0.48421052631578948</v>
      </c>
      <c r="O27" s="30"/>
      <c r="P27" s="33">
        <v>4.2105263157894736E-2</v>
      </c>
      <c r="Q27" s="33">
        <v>0.95789473684210524</v>
      </c>
      <c r="R27" s="30"/>
      <c r="S27" s="33">
        <v>0.44210526315789472</v>
      </c>
      <c r="T27" s="33">
        <v>0.4631578947368421</v>
      </c>
      <c r="U27" s="33">
        <v>9.4736842105263161E-2</v>
      </c>
      <c r="V27" s="30"/>
      <c r="W27" s="33">
        <v>0.33018259935553168</v>
      </c>
      <c r="X27" s="33">
        <v>0.14801288936627283</v>
      </c>
      <c r="Y27" s="33">
        <v>0.13662728249194414</v>
      </c>
      <c r="Z27" s="30"/>
      <c r="AA27" s="33">
        <v>4.2105263157894729E-2</v>
      </c>
      <c r="AB27" s="33">
        <v>6.3157894736842107E-2</v>
      </c>
      <c r="AC27" s="33">
        <v>0</v>
      </c>
      <c r="AD27" s="33">
        <v>4.2105263157894729E-2</v>
      </c>
      <c r="AE27" s="33">
        <v>0.23157894736842105</v>
      </c>
      <c r="AF27" s="33">
        <v>0.12631578947368421</v>
      </c>
      <c r="AG27" s="33">
        <v>1.0526315789473682E-2</v>
      </c>
      <c r="AH27" s="33">
        <v>4.2105263157894729E-2</v>
      </c>
      <c r="AI27" s="30"/>
      <c r="AJ27" s="35">
        <v>325188.67924528301</v>
      </c>
      <c r="AK27" s="191"/>
      <c r="AL27" s="35">
        <v>328010.75268817204</v>
      </c>
      <c r="AM27" s="30"/>
      <c r="AN27" s="33">
        <v>0.52631578947368418</v>
      </c>
      <c r="AO27" s="33">
        <v>0.15789473684210525</v>
      </c>
      <c r="AP27" s="33">
        <v>0.14736842105263157</v>
      </c>
      <c r="AQ27" s="33">
        <v>2.1052631578947368E-2</v>
      </c>
      <c r="AR27" s="33">
        <v>0.25263157894736843</v>
      </c>
      <c r="AS27" s="33">
        <v>3.1578947368421054E-2</v>
      </c>
      <c r="AT27" s="33">
        <v>8.4210526315789472E-2</v>
      </c>
      <c r="AU27" s="33">
        <v>1.0526315789473684E-2</v>
      </c>
      <c r="AV27" s="30"/>
      <c r="AW27" s="33">
        <v>3.1578947368421047E-2</v>
      </c>
      <c r="AX27" s="33">
        <v>0.18947368421052629</v>
      </c>
      <c r="AY27" s="33">
        <v>0.16842105263157894</v>
      </c>
      <c r="AZ27" s="33">
        <v>0.1368421052631579</v>
      </c>
      <c r="BA27" s="191"/>
      <c r="BB27" s="35">
        <v>1178571.4285714286</v>
      </c>
      <c r="BC27" s="191"/>
    </row>
    <row r="28" spans="1:121" s="42" customFormat="1" ht="7.5" customHeight="1" x14ac:dyDescent="0.4">
      <c r="A28" s="37"/>
      <c r="B28" s="38"/>
      <c r="C28" s="139"/>
      <c r="D28" s="139"/>
      <c r="E28" s="139"/>
      <c r="F28" s="161"/>
      <c r="G28" s="38"/>
      <c r="H28" s="43"/>
      <c r="I28" s="43"/>
      <c r="J28" s="38"/>
      <c r="L28" s="38"/>
      <c r="O28" s="38"/>
      <c r="R28" s="38"/>
      <c r="S28" s="48"/>
      <c r="T28" s="48"/>
      <c r="U28" s="48"/>
      <c r="V28" s="38"/>
      <c r="W28" s="38"/>
      <c r="X28" s="38"/>
      <c r="Y28" s="38"/>
      <c r="Z28" s="38"/>
      <c r="AA28" s="48"/>
      <c r="AB28" s="48"/>
      <c r="AC28" s="48"/>
      <c r="AD28" s="48"/>
      <c r="AE28" s="48"/>
      <c r="AF28" s="48"/>
      <c r="AG28" s="48"/>
      <c r="AH28" s="48"/>
      <c r="AI28" s="38"/>
      <c r="AJ28" s="43"/>
      <c r="AK28" s="193"/>
      <c r="AL28" s="43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BA28" s="193"/>
      <c r="BB28" s="43"/>
      <c r="BC28" s="193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</row>
    <row r="29" spans="1:121" s="56" customFormat="1" ht="20.25" hidden="1" customHeight="1" x14ac:dyDescent="0.4">
      <c r="A29" s="49" t="s">
        <v>457</v>
      </c>
      <c r="B29" s="38"/>
      <c r="C29" s="140"/>
      <c r="D29" s="140"/>
      <c r="E29" s="140"/>
      <c r="F29" s="164"/>
      <c r="G29" s="38"/>
      <c r="H29" s="50">
        <v>0.50366327311245807</v>
      </c>
      <c r="I29" s="50">
        <v>0.50366327311245807</v>
      </c>
      <c r="J29" s="38"/>
      <c r="K29" s="51">
        <v>5.8151204277492949</v>
      </c>
      <c r="L29" s="38"/>
      <c r="M29" s="52">
        <v>9.2810353748781382E-2</v>
      </c>
      <c r="N29" s="52">
        <v>0.90718964625121856</v>
      </c>
      <c r="O29" s="38"/>
      <c r="P29" s="52">
        <v>1.7779737706684665E-3</v>
      </c>
      <c r="Q29" s="52">
        <v>0.99822202622933154</v>
      </c>
      <c r="R29" s="38"/>
      <c r="S29" s="52">
        <v>0.9054116724805501</v>
      </c>
      <c r="T29" s="52">
        <v>7.1837914294594851E-2</v>
      </c>
      <c r="U29" s="52">
        <v>2.2750413224855003E-2</v>
      </c>
      <c r="V29" s="38"/>
      <c r="W29" s="52">
        <v>4.5550407609436482E-2</v>
      </c>
      <c r="X29" s="52">
        <v>3.1803810098432826E-2</v>
      </c>
      <c r="Y29" s="52">
        <v>1.7234109811580533E-2</v>
      </c>
      <c r="Z29" s="38"/>
      <c r="AA29" s="52">
        <v>0</v>
      </c>
      <c r="AB29" s="52">
        <v>2.2359455257821226E-2</v>
      </c>
      <c r="AC29" s="52">
        <v>0</v>
      </c>
      <c r="AD29" s="52">
        <v>0</v>
      </c>
      <c r="AE29" s="52">
        <v>2.3775169301146652E-2</v>
      </c>
      <c r="AF29" s="52">
        <v>2.6095233769152765E-2</v>
      </c>
      <c r="AG29" s="52">
        <v>0</v>
      </c>
      <c r="AH29" s="52">
        <v>2.2358469191329205E-2</v>
      </c>
      <c r="AI29" s="38"/>
      <c r="AJ29" s="54">
        <v>476086.64434732788</v>
      </c>
      <c r="AK29" s="193"/>
      <c r="AL29" s="54">
        <v>680750.38623243268</v>
      </c>
      <c r="AM29" s="38"/>
      <c r="AN29" s="52">
        <v>0.68211989755959757</v>
      </c>
      <c r="AO29" s="52">
        <v>0.783270900174867</v>
      </c>
      <c r="AP29" s="52">
        <v>7.7499215407371327E-2</v>
      </c>
      <c r="AQ29" s="52">
        <v>2.7646641065489194E-2</v>
      </c>
      <c r="AR29" s="52">
        <v>0.14544298955460286</v>
      </c>
      <c r="AS29" s="52">
        <v>0.15067194469229014</v>
      </c>
      <c r="AT29" s="52">
        <v>7.1389351311950192E-2</v>
      </c>
      <c r="AU29" s="52">
        <v>3.149341560780877E-3</v>
      </c>
      <c r="AV29" s="38"/>
      <c r="AW29" s="52">
        <v>0.21381120285714425</v>
      </c>
      <c r="AX29" s="52">
        <v>0.22223796019284789</v>
      </c>
      <c r="AY29" s="52">
        <v>0.19485766188888437</v>
      </c>
      <c r="AZ29" s="52">
        <v>5.1213072620721098E-2</v>
      </c>
      <c r="BA29" s="193"/>
      <c r="BB29" s="54">
        <v>714315.76259928057</v>
      </c>
      <c r="BC29" s="193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</row>
    <row r="30" spans="1:121" s="56" customFormat="1" ht="20.25" hidden="1" customHeight="1" x14ac:dyDescent="0.4">
      <c r="A30" s="49" t="s">
        <v>469</v>
      </c>
      <c r="B30" s="38"/>
      <c r="C30" s="140"/>
      <c r="D30" s="140"/>
      <c r="E30" s="140"/>
      <c r="F30" s="164"/>
      <c r="G30" s="38"/>
      <c r="H30" s="50">
        <v>0.14463308421114576</v>
      </c>
      <c r="I30" s="50">
        <v>0.14463308421114576</v>
      </c>
      <c r="J30" s="38"/>
      <c r="K30" s="51">
        <v>6.1047298048075858</v>
      </c>
      <c r="L30" s="38"/>
      <c r="M30" s="52">
        <v>0.10356725765326608</v>
      </c>
      <c r="N30" s="52">
        <v>0.89643274234673398</v>
      </c>
      <c r="O30" s="38"/>
      <c r="P30" s="52">
        <v>0</v>
      </c>
      <c r="Q30" s="52">
        <v>1</v>
      </c>
      <c r="R30" s="38"/>
      <c r="S30" s="52">
        <v>0.89643274234673398</v>
      </c>
      <c r="T30" s="52">
        <v>8.7840181123282068E-2</v>
      </c>
      <c r="U30" s="52">
        <v>1.5727076529984011E-2</v>
      </c>
      <c r="V30" s="38"/>
      <c r="W30" s="52">
        <v>7.2881056121274462E-2</v>
      </c>
      <c r="X30" s="52">
        <v>3.0686201531991628E-2</v>
      </c>
      <c r="Y30" s="52">
        <v>0</v>
      </c>
      <c r="Z30" s="38"/>
      <c r="AA30" s="52">
        <v>9.9727500013384093E-3</v>
      </c>
      <c r="AB30" s="52">
        <v>4.9863750006692046E-3</v>
      </c>
      <c r="AC30" s="52">
        <v>4.9863750006692046E-3</v>
      </c>
      <c r="AD30" s="52">
        <v>0</v>
      </c>
      <c r="AE30" s="52">
        <v>2.5315850767334221E-2</v>
      </c>
      <c r="AF30" s="52">
        <v>2.1097427294641417E-2</v>
      </c>
      <c r="AG30" s="52">
        <v>0</v>
      </c>
      <c r="AH30" s="52">
        <v>3.7208479588613626E-2</v>
      </c>
      <c r="AI30" s="38"/>
      <c r="AJ30" s="54">
        <v>335712.59281863493</v>
      </c>
      <c r="AK30" s="193"/>
      <c r="AL30" s="54">
        <v>506697.59340223041</v>
      </c>
      <c r="AM30" s="38"/>
      <c r="AN30" s="52">
        <v>0.80782460969547543</v>
      </c>
      <c r="AO30" s="52">
        <v>0.67932547703886326</v>
      </c>
      <c r="AP30" s="52">
        <v>0.26007007142512978</v>
      </c>
      <c r="AQ30" s="52">
        <v>7.8251406885931865E-2</v>
      </c>
      <c r="AR30" s="52">
        <v>0.1269685395318367</v>
      </c>
      <c r="AS30" s="52">
        <v>0.11545457654336809</v>
      </c>
      <c r="AT30" s="52">
        <v>1.5727076529984011E-2</v>
      </c>
      <c r="AU30" s="52">
        <v>4.9863750006692038E-3</v>
      </c>
      <c r="AV30" s="38"/>
      <c r="AW30" s="52">
        <v>9.8196906888608687E-2</v>
      </c>
      <c r="AX30" s="52">
        <v>0.29382807906902703</v>
      </c>
      <c r="AY30" s="52">
        <v>0.32335704337787669</v>
      </c>
      <c r="AZ30" s="52">
        <v>9.244258035996307E-2</v>
      </c>
      <c r="BA30" s="193"/>
      <c r="BB30" s="54">
        <v>901650.0757539256</v>
      </c>
      <c r="BC30" s="193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</row>
    <row r="31" spans="1:121" s="56" customFormat="1" ht="20.25" hidden="1" customHeight="1" x14ac:dyDescent="0.4">
      <c r="A31" s="49" t="s">
        <v>459</v>
      </c>
      <c r="B31" s="38"/>
      <c r="C31" s="140"/>
      <c r="D31" s="140"/>
      <c r="E31" s="140"/>
      <c r="F31" s="164"/>
      <c r="G31" s="38"/>
      <c r="H31" s="50">
        <v>0.18075089742835285</v>
      </c>
      <c r="I31" s="50">
        <v>0.18075089742835285</v>
      </c>
      <c r="J31" s="38"/>
      <c r="K31" s="51">
        <v>4.8265291601136102</v>
      </c>
      <c r="L31" s="38"/>
      <c r="M31" s="52">
        <v>0.13508402154448654</v>
      </c>
      <c r="N31" s="52">
        <v>0.8649159784555136</v>
      </c>
      <c r="O31" s="38"/>
      <c r="P31" s="52">
        <v>1.2593755466641347E-2</v>
      </c>
      <c r="Q31" s="52">
        <v>0.98740624453335868</v>
      </c>
      <c r="R31" s="38"/>
      <c r="S31" s="52">
        <v>0.86377384447663386</v>
      </c>
      <c r="T31" s="52">
        <v>0.11734781451330928</v>
      </c>
      <c r="U31" s="52">
        <v>1.8878341010056976E-2</v>
      </c>
      <c r="V31" s="38"/>
      <c r="W31" s="52">
        <v>7.4273320417394012E-2</v>
      </c>
      <c r="X31" s="52">
        <v>5.8312283048293161E-2</v>
      </c>
      <c r="Y31" s="52">
        <v>3.6405520576790781E-3</v>
      </c>
      <c r="Z31" s="38"/>
      <c r="AA31" s="52">
        <v>1.5212453319381061E-2</v>
      </c>
      <c r="AB31" s="52">
        <v>3.3757520589222175E-3</v>
      </c>
      <c r="AC31" s="52">
        <v>0</v>
      </c>
      <c r="AD31" s="52">
        <v>0</v>
      </c>
      <c r="AE31" s="52">
        <v>6.5806303266289112E-2</v>
      </c>
      <c r="AF31" s="52">
        <v>1.9878161626133276E-2</v>
      </c>
      <c r="AG31" s="52">
        <v>1.8629041550902005E-3</v>
      </c>
      <c r="AH31" s="52">
        <v>3.0181951815860763E-2</v>
      </c>
      <c r="AI31" s="38"/>
      <c r="AJ31" s="54">
        <v>699293.30168687017</v>
      </c>
      <c r="AK31" s="193"/>
      <c r="AL31" s="54">
        <v>631190.01275988424</v>
      </c>
      <c r="AM31" s="38"/>
      <c r="AN31" s="52">
        <v>0.79167799172910702</v>
      </c>
      <c r="AO31" s="52">
        <v>0.30364420092880057</v>
      </c>
      <c r="AP31" s="52">
        <v>0.16896982231850183</v>
      </c>
      <c r="AQ31" s="52">
        <v>0.1751083967712331</v>
      </c>
      <c r="AR31" s="52">
        <v>5.8080791828726538E-2</v>
      </c>
      <c r="AS31" s="52">
        <v>0.1184518616526223</v>
      </c>
      <c r="AT31" s="52">
        <v>1.1769914921958554E-2</v>
      </c>
      <c r="AU31" s="52">
        <v>1.6563791353333031E-2</v>
      </c>
      <c r="AV31" s="38"/>
      <c r="AW31" s="52">
        <v>0.21498066741521785</v>
      </c>
      <c r="AX31" s="52">
        <v>0.11959283947673759</v>
      </c>
      <c r="AY31" s="52">
        <v>0.23074582804018895</v>
      </c>
      <c r="AZ31" s="52">
        <v>0.22635865679696263</v>
      </c>
      <c r="BA31" s="193"/>
      <c r="BB31" s="54">
        <v>1613349.5441966464</v>
      </c>
      <c r="BC31" s="193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</row>
    <row r="32" spans="1:121" s="56" customFormat="1" ht="20.25" hidden="1" customHeight="1" x14ac:dyDescent="0.4">
      <c r="A32" s="49" t="s">
        <v>470</v>
      </c>
      <c r="B32" s="38"/>
      <c r="C32" s="140"/>
      <c r="D32" s="140"/>
      <c r="E32" s="140"/>
      <c r="F32" s="164"/>
      <c r="G32" s="38"/>
      <c r="H32" s="50">
        <v>0.11795298063908669</v>
      </c>
      <c r="I32" s="50">
        <v>0.11795298063908669</v>
      </c>
      <c r="J32" s="38"/>
      <c r="K32" s="51">
        <v>6.1047020923049002</v>
      </c>
      <c r="L32" s="38"/>
      <c r="M32" s="52">
        <v>0.37974789342741366</v>
      </c>
      <c r="N32" s="52">
        <v>0.62025210657258634</v>
      </c>
      <c r="O32" s="38"/>
      <c r="P32" s="52">
        <v>5.973704540609006E-2</v>
      </c>
      <c r="Q32" s="52">
        <v>0.94026295459390985</v>
      </c>
      <c r="R32" s="38"/>
      <c r="S32" s="52">
        <v>0.60758382894539242</v>
      </c>
      <c r="T32" s="52">
        <v>0.30584584487592081</v>
      </c>
      <c r="U32" s="52">
        <v>8.6570326178686735E-2</v>
      </c>
      <c r="V32" s="38"/>
      <c r="W32" s="52">
        <v>0.24173892534649039</v>
      </c>
      <c r="X32" s="52">
        <v>0.11244003443182028</v>
      </c>
      <c r="Y32" s="52">
        <v>5.7661951320545884E-2</v>
      </c>
      <c r="Z32" s="38"/>
      <c r="AA32" s="52">
        <v>1.1128692039294973E-2</v>
      </c>
      <c r="AB32" s="52">
        <v>2.8492928648938799E-2</v>
      </c>
      <c r="AC32" s="52">
        <v>1.1951796621361363E-3</v>
      </c>
      <c r="AD32" s="52">
        <v>2.5954254480089513E-4</v>
      </c>
      <c r="AE32" s="52">
        <v>0.17360329698656851</v>
      </c>
      <c r="AF32" s="52">
        <v>0.11295112338814728</v>
      </c>
      <c r="AG32" s="52">
        <v>5.353304273719707E-2</v>
      </c>
      <c r="AH32" s="52">
        <v>1.1252365047523886E-2</v>
      </c>
      <c r="AI32" s="38"/>
      <c r="AJ32" s="54">
        <v>445487.2015988488</v>
      </c>
      <c r="AK32" s="193"/>
      <c r="AL32" s="54">
        <v>579960.73079574795</v>
      </c>
      <c r="AM32" s="38"/>
      <c r="AN32" s="52">
        <v>0.68885841556632532</v>
      </c>
      <c r="AO32" s="52">
        <v>0.17475287544832155</v>
      </c>
      <c r="AP32" s="52">
        <v>0.30762157654437616</v>
      </c>
      <c r="AQ32" s="52">
        <v>0.22509372685875101</v>
      </c>
      <c r="AR32" s="52">
        <v>0.15558473488278163</v>
      </c>
      <c r="AS32" s="52">
        <v>0.1943006070515895</v>
      </c>
      <c r="AT32" s="52">
        <v>6.5149864059202672E-2</v>
      </c>
      <c r="AU32" s="52">
        <v>3.7298904623405453E-2</v>
      </c>
      <c r="AV32" s="38"/>
      <c r="AW32" s="52">
        <v>0.10055020523719366</v>
      </c>
      <c r="AX32" s="52">
        <v>0.12113786948184835</v>
      </c>
      <c r="AY32" s="52">
        <v>0.24944515121035102</v>
      </c>
      <c r="AZ32" s="52">
        <v>0.21772518963693246</v>
      </c>
      <c r="BA32" s="193"/>
      <c r="BB32" s="54">
        <v>1242596.132687967</v>
      </c>
      <c r="BC32" s="193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</row>
    <row r="33" spans="1:121" s="56" customFormat="1" ht="20.25" hidden="1" customHeight="1" x14ac:dyDescent="0.4">
      <c r="A33" s="49" t="s">
        <v>471</v>
      </c>
      <c r="B33" s="38"/>
      <c r="C33" s="140"/>
      <c r="D33" s="140"/>
      <c r="E33" s="140"/>
      <c r="F33" s="164"/>
      <c r="G33" s="38"/>
      <c r="H33" s="50">
        <v>5.2999764608956626E-2</v>
      </c>
      <c r="I33" s="50">
        <v>5.2999764608956626E-2</v>
      </c>
      <c r="J33" s="38"/>
      <c r="K33" s="51">
        <v>6.2652427042623913</v>
      </c>
      <c r="L33" s="38"/>
      <c r="M33" s="52">
        <v>0.49396093223406135</v>
      </c>
      <c r="N33" s="52">
        <v>0.50603906776593877</v>
      </c>
      <c r="O33" s="38"/>
      <c r="P33" s="52">
        <v>3.9248793866566614E-2</v>
      </c>
      <c r="Q33" s="52">
        <v>0.96075120613343334</v>
      </c>
      <c r="R33" s="38"/>
      <c r="S33" s="52">
        <v>0.47489070920313842</v>
      </c>
      <c r="T33" s="52">
        <v>0.45198782079164856</v>
      </c>
      <c r="U33" s="52">
        <v>7.3121470005213018E-2</v>
      </c>
      <c r="V33" s="38"/>
      <c r="W33" s="52">
        <v>0.2498624546757631</v>
      </c>
      <c r="X33" s="52">
        <v>0.19074214179427768</v>
      </c>
      <c r="Y33" s="52">
        <v>0.12114248688494852</v>
      </c>
      <c r="Z33" s="38"/>
      <c r="AA33" s="52">
        <v>2.7098140910917119E-2</v>
      </c>
      <c r="AB33" s="52">
        <v>9.6000185942112237E-2</v>
      </c>
      <c r="AC33" s="52">
        <v>3.9537838982668964E-3</v>
      </c>
      <c r="AD33" s="52">
        <v>5.0820844300518496E-2</v>
      </c>
      <c r="AE33" s="52">
        <v>0.19253139789098006</v>
      </c>
      <c r="AF33" s="52">
        <v>0.11687847781715344</v>
      </c>
      <c r="AG33" s="52">
        <v>6.7745352277292798E-3</v>
      </c>
      <c r="AH33" s="52">
        <v>3.1051924809184017E-2</v>
      </c>
      <c r="AI33" s="38"/>
      <c r="AJ33" s="54">
        <v>352302.63387771667</v>
      </c>
      <c r="AK33" s="193"/>
      <c r="AL33" s="54">
        <v>337556.49547123199</v>
      </c>
      <c r="AM33" s="38"/>
      <c r="AN33" s="52">
        <v>0.50073546746179054</v>
      </c>
      <c r="AO33" s="52">
        <v>0.146170422586654</v>
      </c>
      <c r="AP33" s="52">
        <v>0.14344610501080787</v>
      </c>
      <c r="AQ33" s="52">
        <v>3.3800158714874379E-2</v>
      </c>
      <c r="AR33" s="52">
        <v>0.24359319850316602</v>
      </c>
      <c r="AS33" s="52">
        <v>4.4624911594486817E-2</v>
      </c>
      <c r="AT33" s="52">
        <v>9.469845834066587E-2</v>
      </c>
      <c r="AU33" s="52">
        <v>1.0824752879612444E-2</v>
      </c>
      <c r="AV33" s="38"/>
      <c r="AW33" s="52">
        <v>3.2474258638837329E-2</v>
      </c>
      <c r="AX33" s="52">
        <v>0.15029315766230919</v>
      </c>
      <c r="AY33" s="52">
        <v>0.19749735198509807</v>
      </c>
      <c r="AZ33" s="52">
        <v>0.12047069917554595</v>
      </c>
      <c r="BA33" s="193"/>
      <c r="BB33" s="54">
        <v>1343924.4572221672</v>
      </c>
      <c r="BC33" s="193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</row>
    <row r="34" spans="1:121" s="57" customFormat="1" ht="7.5" hidden="1" customHeight="1" x14ac:dyDescent="0.4">
      <c r="A34" s="17"/>
      <c r="C34" s="137"/>
      <c r="D34" s="137"/>
      <c r="E34" s="137"/>
      <c r="F34" s="165"/>
      <c r="H34" s="58"/>
      <c r="I34" s="58"/>
      <c r="AK34" s="196"/>
      <c r="BA34" s="196"/>
      <c r="BC34" s="196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</row>
    <row r="35" spans="1:121" s="64" customFormat="1" ht="20.25" customHeight="1" x14ac:dyDescent="0.4">
      <c r="A35" s="59" t="s">
        <v>480</v>
      </c>
      <c r="B35" s="38"/>
      <c r="C35" s="141"/>
      <c r="D35" s="141"/>
      <c r="E35" s="141">
        <f>SUM(E4:E10)</f>
        <v>84813</v>
      </c>
      <c r="F35" s="163">
        <f>SUM(F4:F10)</f>
        <v>500744.22527130082</v>
      </c>
      <c r="G35" s="38"/>
      <c r="H35" s="60">
        <f>E35/E$39</f>
        <v>0.63031280423909575</v>
      </c>
      <c r="I35" s="60">
        <f>F35/F$39</f>
        <v>0.65089360849584466</v>
      </c>
      <c r="J35" s="38"/>
      <c r="K35" s="61">
        <f>SUM(K4*$C4,K5*$C5,K6*$C6,K7*$C7,K9*$C9,K10*$C10)</f>
        <v>5.904097547207396</v>
      </c>
      <c r="L35" s="38"/>
      <c r="M35" s="62">
        <f>SUM(M4*$H4,M5*$H5,M6*$H6,M7*$H7,M9*$H9,M10*$H10)</f>
        <v>9.7652398648254354E-2</v>
      </c>
      <c r="N35" s="62">
        <f>SUM(N4*$H4,N5*$H5,N6*$H6,N7*$H7,N9*$H9,N10*$H10)</f>
        <v>0.90234760135174552</v>
      </c>
      <c r="O35" s="38"/>
      <c r="P35" s="62">
        <f t="shared" ref="P35:Q35" si="4">SUM(P4*$H4,P5*$H5,P6*$H6,P7*$H7,P9*$H9,P10*$H10)</f>
        <v>2.2747932372979545E-3</v>
      </c>
      <c r="Q35" s="62">
        <f t="shared" si="4"/>
        <v>0.99772520676270204</v>
      </c>
      <c r="R35" s="38"/>
      <c r="S35" s="62">
        <f t="shared" ref="S35:U35" si="5">SUM(S4*$H4,S5*$H5,S6*$H6,S7*$H7,S9*$H9,S10*$H10)</f>
        <v>0.90007280811444756</v>
      </c>
      <c r="T35" s="62">
        <f t="shared" si="5"/>
        <v>7.8010438287510836E-2</v>
      </c>
      <c r="U35" s="62">
        <f t="shared" si="5"/>
        <v>2.1916753598041475E-2</v>
      </c>
      <c r="V35" s="38"/>
      <c r="W35" s="62">
        <f t="shared" ref="W35:Y35" si="6">SUM(W4*$H4,W5*$H5,W6*$H6,W7*$H7,W9*$H9,W10*$H10)</f>
        <v>5.0221070703611106E-2</v>
      </c>
      <c r="X35" s="62">
        <f t="shared" si="6"/>
        <v>3.6544886285556522E-2</v>
      </c>
      <c r="Y35" s="62">
        <f t="shared" si="6"/>
        <v>1.3161234896384677E-2</v>
      </c>
      <c r="Z35" s="38"/>
      <c r="AA35" s="62">
        <f t="shared" ref="AA35:AH35" si="7">SUM(AA4*$H4,AA5*$H5,AA6*$H6,AA7*$H7,AA9*$H9,AA10*$H10)</f>
        <v>2.2777044482381369E-3</v>
      </c>
      <c r="AB35" s="62">
        <f t="shared" si="7"/>
        <v>2.4256364833670965E-2</v>
      </c>
      <c r="AC35" s="62">
        <f t="shared" si="7"/>
        <v>1.1388522241190684E-3</v>
      </c>
      <c r="AD35" s="62">
        <f t="shared" si="7"/>
        <v>0</v>
      </c>
      <c r="AE35" s="62">
        <f t="shared" si="7"/>
        <v>2.6202234339392838E-2</v>
      </c>
      <c r="AF35" s="62">
        <f t="shared" si="7"/>
        <v>2.2891125956087343E-2</v>
      </c>
      <c r="AG35" s="62">
        <f t="shared" si="7"/>
        <v>0</v>
      </c>
      <c r="AH35" s="62">
        <f t="shared" si="7"/>
        <v>2.3160910084043966E-2</v>
      </c>
      <c r="AI35" s="38"/>
      <c r="AJ35" s="175">
        <f>SUM(AJ4*$H4,AJ5*$H5,AJ6*$H6,AJ7*$H7,AJ9*$H9,AJ10*$H10)</f>
        <v>489841.68247066624</v>
      </c>
      <c r="AK35" s="193"/>
      <c r="AL35" s="175">
        <f>SUM(AL4*$H4,AL5*$H5,AL6*$H6,AL7*$H7,AL9*$H9,AL10*$H10)</f>
        <v>642293.30685823294</v>
      </c>
      <c r="AM35" s="38"/>
      <c r="AN35" s="62">
        <f t="shared" ref="AN35:AU35" si="8">SUM(AN4*$H4,AN5*$H5,AN6*$H6,AN7*$H7,AN9*$H9,AN10*$H10)</f>
        <v>0.71205483002385195</v>
      </c>
      <c r="AO35" s="62">
        <f t="shared" si="8"/>
        <v>0.75537328991528663</v>
      </c>
      <c r="AP35" s="62">
        <f t="shared" si="8"/>
        <v>0.12180034567452415</v>
      </c>
      <c r="AQ35" s="62">
        <f t="shared" si="8"/>
        <v>4.1859884894174332E-2</v>
      </c>
      <c r="AR35" s="62">
        <f t="shared" si="8"/>
        <v>0.143934567447941</v>
      </c>
      <c r="AS35" s="62">
        <f t="shared" si="8"/>
        <v>0.14404314387499506</v>
      </c>
      <c r="AT35" s="62">
        <f t="shared" si="8"/>
        <v>6.8042952135595566E-2</v>
      </c>
      <c r="AU35" s="62">
        <f t="shared" si="8"/>
        <v>3.2830301999796866E-3</v>
      </c>
      <c r="AV35" s="38"/>
      <c r="AW35" s="62">
        <f t="shared" ref="AW35:AZ35" si="9">SUM(AW4*$H4,AW5*$H5,AW6*$H6,AW7*$H7,AW9*$H9,AW10*$H10)</f>
        <v>0.19410980694433019</v>
      </c>
      <c r="AX35" s="62">
        <f t="shared" si="9"/>
        <v>0.23307349410397021</v>
      </c>
      <c r="AY35" s="62">
        <f t="shared" si="9"/>
        <v>0.21824640828836256</v>
      </c>
      <c r="AZ35" s="62">
        <f t="shared" si="9"/>
        <v>6.6625120687188899E-2</v>
      </c>
      <c r="BA35" s="193"/>
      <c r="BB35" s="175">
        <f t="shared" ref="BB35" si="10">SUM(BB4*$H4,BB5*$H5,BB6*$H6,BB7*$H7,BB9*$H9,BB10*$H10)</f>
        <v>780914.36026704172</v>
      </c>
      <c r="BC35" s="193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</row>
    <row r="36" spans="1:121" s="64" customFormat="1" ht="20.25" customHeight="1" x14ac:dyDescent="0.4">
      <c r="A36" s="59" t="s">
        <v>459</v>
      </c>
      <c r="B36" s="38"/>
      <c r="C36" s="141"/>
      <c r="D36" s="141"/>
      <c r="E36" s="141">
        <f>SUM(E12:E15)</f>
        <v>27047</v>
      </c>
      <c r="F36" s="163">
        <f>SUM(F12:F15)</f>
        <v>128942.39791695947</v>
      </c>
      <c r="G36" s="38"/>
      <c r="H36" s="60">
        <f t="shared" ref="H36:I37" si="11">E36/E$39</f>
        <v>0.20100775136187637</v>
      </c>
      <c r="I36" s="60">
        <f t="shared" si="11"/>
        <v>0.16760609195803539</v>
      </c>
      <c r="J36" s="38"/>
      <c r="K36" s="61">
        <f>SUM(K12*$C12,K13*$C13,K14*$C14,K15*$C15)</f>
        <v>4.7673456544888335</v>
      </c>
      <c r="L36" s="38"/>
      <c r="M36" s="62">
        <f t="shared" ref="M36:N36" si="12">SUM(M12*$H12,M13*$H13,M14*$H14,M15*$H15)</f>
        <v>0.13377878286096917</v>
      </c>
      <c r="N36" s="62">
        <f t="shared" si="12"/>
        <v>0.86622121713903089</v>
      </c>
      <c r="O36" s="38"/>
      <c r="P36" s="62">
        <f t="shared" ref="P36:Q36" si="13">SUM(P12*$H12,P13*$H13,P14*$H14,P15*$H15)</f>
        <v>1.2687484616522547E-2</v>
      </c>
      <c r="Q36" s="62">
        <f t="shared" si="13"/>
        <v>0.98731251538347753</v>
      </c>
      <c r="R36" s="38"/>
      <c r="S36" s="62">
        <f t="shared" ref="S36:U36" si="14">SUM(S12*$H12,S13*$H13,S14*$H14,S15*$H15)</f>
        <v>0.86529888798758559</v>
      </c>
      <c r="T36" s="197">
        <f t="shared" si="14"/>
        <v>0.11685458604417949</v>
      </c>
      <c r="U36" s="197">
        <f t="shared" si="14"/>
        <v>1.7846525968234956E-2</v>
      </c>
      <c r="V36" s="38"/>
      <c r="W36" s="62">
        <f t="shared" ref="W36:Y36" si="15">SUM(W12*$H12,W13*$H13,W14*$H14,W15*$H15)</f>
        <v>7.2780507448161641E-2</v>
      </c>
      <c r="X36" s="62">
        <f t="shared" si="15"/>
        <v>5.8980680394021053E-2</v>
      </c>
      <c r="Y36" s="62">
        <f t="shared" si="15"/>
        <v>2.9399241702317467E-3</v>
      </c>
      <c r="Z36" s="38"/>
      <c r="AA36" s="62">
        <f t="shared" ref="AA36:AH36" si="16">SUM(AA12*$H12,AA13*$H13,AA14*$H14,AA15*$H15)</f>
        <v>1.4071703634370538E-2</v>
      </c>
      <c r="AB36" s="62">
        <f t="shared" si="16"/>
        <v>3.0668458458178996E-3</v>
      </c>
      <c r="AC36" s="62">
        <f t="shared" si="16"/>
        <v>0</v>
      </c>
      <c r="AD36" s="62">
        <f t="shared" si="16"/>
        <v>0</v>
      </c>
      <c r="AE36" s="62">
        <f t="shared" si="16"/>
        <v>6.3776162664632596E-2</v>
      </c>
      <c r="AF36" s="62">
        <f t="shared" si="16"/>
        <v>2.1068569590996383E-2</v>
      </c>
      <c r="AG36" s="62">
        <f t="shared" si="16"/>
        <v>1.0526827416112525E-3</v>
      </c>
      <c r="AH36" s="62">
        <f t="shared" si="16"/>
        <v>3.1738933867101402E-2</v>
      </c>
      <c r="AI36" s="38"/>
      <c r="AJ36" s="175">
        <f t="shared" ref="AJ36" si="17">SUM(AJ12*$H12,AJ13*$H13,AJ14*$H14,AJ15*$H15)</f>
        <v>707993.48868215049</v>
      </c>
      <c r="AK36" s="193"/>
      <c r="AL36" s="175">
        <f t="shared" ref="AL36" si="18">SUM(AL12*$H12,AL13*$H13,AL14*$H14,AL15*$H15)</f>
        <v>649489.22573884367</v>
      </c>
      <c r="AM36" s="38"/>
      <c r="AN36" s="62">
        <f t="shared" ref="AN36:AU36" si="19">SUM(AN12*$H12,AN13*$H13,AN14*$H14,AN15*$H15)</f>
        <v>0.78081080417242421</v>
      </c>
      <c r="AO36" s="62">
        <f t="shared" si="19"/>
        <v>0.29855475500646</v>
      </c>
      <c r="AP36" s="62">
        <f t="shared" si="19"/>
        <v>0.15759321798944698</v>
      </c>
      <c r="AQ36" s="62">
        <f t="shared" si="19"/>
        <v>0.16569913236582087</v>
      </c>
      <c r="AR36" s="62">
        <f t="shared" si="19"/>
        <v>5.9922999001843287E-2</v>
      </c>
      <c r="AS36" s="62">
        <f t="shared" si="19"/>
        <v>0.1176230768942937</v>
      </c>
      <c r="AT36" s="62">
        <f t="shared" si="19"/>
        <v>1.3300473369534752E-2</v>
      </c>
      <c r="AU36" s="62">
        <f t="shared" si="19"/>
        <v>1.3460003714719691E-2</v>
      </c>
      <c r="AV36" s="38"/>
      <c r="AW36" s="62">
        <f t="shared" ref="AW36:AZ36" si="20">SUM(AW12*$H12,AW13*$H13,AW14*$H14,AW15*$H15)</f>
        <v>0.2133574484924895</v>
      </c>
      <c r="AX36" s="62">
        <f t="shared" si="20"/>
        <v>0.12025561647520797</v>
      </c>
      <c r="AY36" s="62">
        <f t="shared" si="20"/>
        <v>0.22131975997369838</v>
      </c>
      <c r="AZ36" s="62">
        <f t="shared" si="20"/>
        <v>0.2258779792310284</v>
      </c>
      <c r="BA36" s="193"/>
      <c r="BB36" s="175">
        <f t="shared" ref="BB36" si="21">SUM(BB12*$H12,BB13*$H13,BB14*$H14,BB15*$H15)</f>
        <v>1597208.5628720378</v>
      </c>
      <c r="BC36" s="193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</row>
    <row r="37" spans="1:121" s="64" customFormat="1" ht="20.25" customHeight="1" x14ac:dyDescent="0.4">
      <c r="A37" s="59" t="s">
        <v>481</v>
      </c>
      <c r="B37" s="38"/>
      <c r="C37" s="141"/>
      <c r="D37" s="141"/>
      <c r="E37" s="141">
        <f>SUM(E17:E27)</f>
        <v>22697</v>
      </c>
      <c r="F37" s="163">
        <f>SUM(F17:F27)</f>
        <v>139631.46310924509</v>
      </c>
      <c r="G37" s="38"/>
      <c r="H37" s="60">
        <f t="shared" si="11"/>
        <v>0.16867944439902793</v>
      </c>
      <c r="I37" s="60">
        <f t="shared" si="11"/>
        <v>0.1815002995461201</v>
      </c>
      <c r="J37" s="38"/>
      <c r="K37" s="61">
        <f>SUM(K17*$C17,K18*$C18,K19*$C19,K20*$C20,K21*$C21,K22*$C22,K23*$C23,K24*$C24,K26*$C26,K27*$C27)</f>
        <v>6.1519788125851473</v>
      </c>
      <c r="L37" s="38"/>
      <c r="M37" s="62">
        <f t="shared" ref="M37:N37" si="22">SUM(M17*$H17,M18*$H18,M19*$H19,M20*$H20,M21*$H21,M22*$H22,M23*$H23,M24*$H24,M26*$H26,M27*$H27)</f>
        <v>0.41939483217655354</v>
      </c>
      <c r="N37" s="62">
        <f t="shared" si="22"/>
        <v>0.5806051678234464</v>
      </c>
      <c r="O37" s="38"/>
      <c r="P37" s="62">
        <f t="shared" ref="P37:Q37" si="23">SUM(P17*$H17,P18*$H18,P19*$H19,P20*$H20,P21*$H21,P22*$H22,P23*$H23,P24*$H24,P26*$H26,P27*$H27)</f>
        <v>5.4541828156463981E-2</v>
      </c>
      <c r="Q37" s="62">
        <f t="shared" si="23"/>
        <v>0.94545817184353598</v>
      </c>
      <c r="R37" s="38"/>
      <c r="S37" s="62">
        <f t="shared" ref="S37:U37" si="24">SUM(S17*$H17,S18*$H18,S19*$H19,S20*$H20,S21*$H21,S22*$H22,S23*$H23,S24*$H24,S26*$H26,S27*$H27)</f>
        <v>0.56185740521808403</v>
      </c>
      <c r="T37" s="62">
        <f t="shared" si="24"/>
        <v>0.35458098590886999</v>
      </c>
      <c r="U37" s="62">
        <f t="shared" si="24"/>
        <v>8.3561608873046034E-2</v>
      </c>
      <c r="V37" s="38"/>
      <c r="W37" s="62">
        <f t="shared" ref="W37:Y37" si="25">SUM(W17*$H17,W18*$H18,W19*$H19,W20*$H20,W21*$H21,W22*$H22,W23*$H23,W24*$H24,W26*$H26,W27*$H27)</f>
        <v>0.24544792765078832</v>
      </c>
      <c r="X37" s="62">
        <f t="shared" si="25"/>
        <v>0.13883746366284497</v>
      </c>
      <c r="Y37" s="62">
        <f t="shared" si="25"/>
        <v>7.8914111207498194E-2</v>
      </c>
      <c r="Z37" s="38"/>
      <c r="AA37" s="62">
        <f t="shared" ref="AA37:AH37" si="26">SUM(AA17*$H17,AA18*$H18,AA19*$H19,AA20*$H20,AA21*$H21,AA22*$H22,AA23*$H23,AA24*$H24,AA26*$H26,AA27*$H27)</f>
        <v>1.6313414170894776E-2</v>
      </c>
      <c r="AB37" s="62">
        <f t="shared" si="26"/>
        <v>5.0714509058545257E-2</v>
      </c>
      <c r="AC37" s="62">
        <f t="shared" si="26"/>
        <v>2.1253890013430664E-3</v>
      </c>
      <c r="AD37" s="62">
        <f t="shared" si="26"/>
        <v>1.6109796860652354E-2</v>
      </c>
      <c r="AE37" s="62">
        <f t="shared" si="26"/>
        <v>0.1807678580173781</v>
      </c>
      <c r="AF37" s="62">
        <f t="shared" si="26"/>
        <v>0.11461687281905587</v>
      </c>
      <c r="AG37" s="62">
        <f t="shared" si="26"/>
        <v>3.9849514454548443E-2</v>
      </c>
      <c r="AH37" s="62">
        <f t="shared" si="26"/>
        <v>1.7645240399498118E-2</v>
      </c>
      <c r="AI37" s="38"/>
      <c r="AJ37" s="175">
        <f t="shared" ref="AJ37" si="27">SUM(AJ17*$H17,AJ18*$H18,AJ19*$H19,AJ20*$H20,AJ21*$H21,AJ22*$H22,AJ23*$H23,AJ24*$H24,AJ26*$H26,AJ27*$H27)</f>
        <v>418729.58770233754</v>
      </c>
      <c r="AK37" s="193"/>
      <c r="AL37" s="175">
        <f t="shared" ref="AL37" si="28">SUM(AL17*$H17,AL18*$H18,AL19*$H19,AL20*$H20,AL21*$H21,AL22*$H22,AL23*$H23,AL24*$H24,AL26*$H26,AL27*$H27)</f>
        <v>508843.16504476126</v>
      </c>
      <c r="AM37" s="38"/>
      <c r="AN37" s="62">
        <f t="shared" ref="AN37:AU37" si="29">SUM(AN17*$H17,AN18*$H18,AN19*$H19,AN20*$H20,AN21*$H21,AN22*$H22,AN23*$H23,AN24*$H24,AN26*$H26,AN27*$H27)</f>
        <v>0.63072068964455019</v>
      </c>
      <c r="AO37" s="62">
        <f t="shared" si="29"/>
        <v>0.16225434109674358</v>
      </c>
      <c r="AP37" s="62">
        <f t="shared" si="29"/>
        <v>0.2523088427519492</v>
      </c>
      <c r="AQ37" s="62">
        <f t="shared" si="29"/>
        <v>0.16226110838830682</v>
      </c>
      <c r="AR37" s="62">
        <f t="shared" si="29"/>
        <v>0.18316743218578857</v>
      </c>
      <c r="AS37" s="62">
        <f t="shared" si="29"/>
        <v>0.14641632115147607</v>
      </c>
      <c r="AT37" s="62">
        <f t="shared" si="29"/>
        <v>7.3962634626587712E-2</v>
      </c>
      <c r="AU37" s="62">
        <f t="shared" si="29"/>
        <v>2.871082734144632E-2</v>
      </c>
      <c r="AV37" s="38"/>
      <c r="AW37" s="62">
        <f t="shared" ref="AW37:AZ37" si="30">SUM(AW17*$H17,AW18*$H18,AW19*$H19,AW20*$H20,AW21*$H21,AW22*$H22,AW23*$H23,AW24*$H24,AW26*$H26,AW27*$H27)</f>
        <v>7.790821452687996E-2</v>
      </c>
      <c r="AX37" s="62">
        <f t="shared" si="30"/>
        <v>0.12956783554800927</v>
      </c>
      <c r="AY37" s="62">
        <f t="shared" si="30"/>
        <v>0.2356147537251454</v>
      </c>
      <c r="AZ37" s="62">
        <f t="shared" si="30"/>
        <v>0.18762988584451551</v>
      </c>
      <c r="BA37" s="193"/>
      <c r="BB37" s="175">
        <f t="shared" ref="BB37" si="31">SUM(BB17*$H17,BB18*$H18,BB19*$H19,BB20*$H20,BB21*$H21,BB22*$H22,BB23*$H23,BB24*$H24,BB26*$H26,BB27*$H27)</f>
        <v>1280818.8552982197</v>
      </c>
      <c r="BC37" s="193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</row>
    <row r="38" spans="1:121" s="57" customFormat="1" ht="7.5" customHeight="1" x14ac:dyDescent="0.4">
      <c r="A38" s="17"/>
      <c r="C38" s="137"/>
      <c r="D38" s="137"/>
      <c r="E38" s="137"/>
      <c r="F38" s="165"/>
      <c r="H38" s="58"/>
      <c r="I38" s="58"/>
      <c r="K38" s="45"/>
      <c r="M38" s="38"/>
      <c r="N38" s="38"/>
      <c r="P38" s="38"/>
      <c r="Q38" s="38"/>
      <c r="S38" s="38"/>
      <c r="T38" s="38"/>
      <c r="U38" s="38"/>
      <c r="W38" s="38"/>
      <c r="X38" s="38"/>
      <c r="Y38" s="38"/>
      <c r="AA38" s="38"/>
      <c r="AB38" s="38"/>
      <c r="AC38" s="38"/>
      <c r="AD38" s="38"/>
      <c r="AE38" s="38"/>
      <c r="AF38" s="38"/>
      <c r="AG38" s="38"/>
      <c r="AH38" s="38"/>
      <c r="AJ38" s="176"/>
      <c r="AK38" s="196"/>
      <c r="AL38" s="176"/>
      <c r="AN38" s="38"/>
      <c r="AO38" s="38"/>
      <c r="AP38" s="38"/>
      <c r="AQ38" s="38"/>
      <c r="AR38" s="38"/>
      <c r="AS38" s="38"/>
      <c r="AT38" s="38"/>
      <c r="AU38" s="38"/>
      <c r="AW38" s="38"/>
      <c r="AX38" s="38"/>
      <c r="AY38" s="38"/>
      <c r="AZ38" s="38"/>
      <c r="BA38" s="196"/>
      <c r="BB38" s="176"/>
      <c r="BC38" s="196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</row>
    <row r="39" spans="1:121" s="70" customFormat="1" ht="20.25" customHeight="1" x14ac:dyDescent="0.4">
      <c r="A39" s="65" t="s">
        <v>472</v>
      </c>
      <c r="B39" s="38"/>
      <c r="C39" s="142"/>
      <c r="D39" s="142"/>
      <c r="E39" s="142">
        <f>SUM(E35:E37)</f>
        <v>134557</v>
      </c>
      <c r="F39" s="166">
        <f>SUM(F35:F37)</f>
        <v>769318.0862975053</v>
      </c>
      <c r="G39" s="38"/>
      <c r="H39" s="66">
        <v>1</v>
      </c>
      <c r="I39" s="66">
        <v>1</v>
      </c>
      <c r="J39" s="38"/>
      <c r="K39" s="67">
        <f>SUM(K35*$I35,K36*$I36,K37*$I37)</f>
        <v>5.7585615288608718</v>
      </c>
      <c r="L39" s="38"/>
      <c r="M39" s="68">
        <f t="shared" ref="M39:N39" si="32">SUM(M35*$H35,M36*$H36,M37*$H37)</f>
        <v>0.15918541683083204</v>
      </c>
      <c r="N39" s="68">
        <f t="shared" si="32"/>
        <v>0.84081458316916791</v>
      </c>
      <c r="O39" s="38"/>
      <c r="P39" s="68">
        <f t="shared" ref="P39:Q39" si="33">SUM(P35*$H35,P36*$H36,P37*$H37)</f>
        <v>1.3184199327610602E-2</v>
      </c>
      <c r="Q39" s="68">
        <f t="shared" si="33"/>
        <v>0.98681580067238939</v>
      </c>
      <c r="R39" s="38"/>
      <c r="S39" s="68">
        <f t="shared" ref="S39:U39" si="34">SUM(S35*$H35,S36*$H36,S37*$H37)</f>
        <v>0.83603299437595757</v>
      </c>
      <c r="T39" s="68">
        <f t="shared" si="34"/>
        <v>0.13247017939155303</v>
      </c>
      <c r="U39" s="68">
        <f t="shared" si="34"/>
        <v>3.1496826232489346E-2</v>
      </c>
      <c r="V39" s="38"/>
      <c r="W39" s="68">
        <f t="shared" ref="W39:Y39" si="35">SUM(W35*$H35,W36*$H36,W37*$H37)</f>
        <v>8.7686450117242049E-2</v>
      </c>
      <c r="X39" s="68">
        <f t="shared" si="35"/>
        <v>5.8309309927462603E-2</v>
      </c>
      <c r="Y39" s="68">
        <f t="shared" si="35"/>
        <v>2.2197830855146282E-2</v>
      </c>
      <c r="Z39" s="38"/>
      <c r="AA39" s="68">
        <f t="shared" ref="AA39:AH39" si="36">SUM(AA35*$H35,AA36*$H36,AA37*$H37)</f>
        <v>7.0159254219701673E-3</v>
      </c>
      <c r="AB39" s="68">
        <f t="shared" si="36"/>
        <v>2.4460052337163984E-2</v>
      </c>
      <c r="AC39" s="68">
        <f t="shared" si="36"/>
        <v>1.0763425748767743E-3</v>
      </c>
      <c r="AD39" s="68">
        <f t="shared" si="36"/>
        <v>2.7173915838360433E-3</v>
      </c>
      <c r="AE39" s="68">
        <f t="shared" si="36"/>
        <v>5.9826928707073387E-2</v>
      </c>
      <c r="AF39" s="68">
        <f t="shared" si="36"/>
        <v>3.7997026017341548E-2</v>
      </c>
      <c r="AG39" s="68">
        <f t="shared" si="36"/>
        <v>6.9333913485529969E-3</v>
      </c>
      <c r="AH39" s="68">
        <f t="shared" si="36"/>
        <v>2.3954779257927283E-2</v>
      </c>
      <c r="AI39" s="38"/>
      <c r="AJ39" s="177">
        <f t="shared" ref="AJ39" si="37">SUM(AJ35*$H35,AJ36*$H36,AJ37*$H37)</f>
        <v>521696.73785719584</v>
      </c>
      <c r="AK39" s="193"/>
      <c r="AL39" s="177">
        <f t="shared" ref="AL39" si="38">SUM(AL35*$H35,AL36*$H36,AL37*$H37)</f>
        <v>621229.44655533915</v>
      </c>
      <c r="AM39" s="38"/>
      <c r="AN39" s="68">
        <f t="shared" ref="AN39:AU39" si="39">SUM(AN35*$H35,AN36*$H36,AN37*$H37)</f>
        <v>0.71215591617029861</v>
      </c>
      <c r="AO39" s="68">
        <f t="shared" si="39"/>
        <v>0.56350224868358934</v>
      </c>
      <c r="AP39" s="68">
        <f t="shared" si="39"/>
        <v>0.15100909122970177</v>
      </c>
      <c r="AQ39" s="68">
        <f t="shared" si="39"/>
        <v>8.7061745042750396E-2</v>
      </c>
      <c r="AR39" s="68">
        <f t="shared" si="39"/>
        <v>0.1336653688123689</v>
      </c>
      <c r="AS39" s="68">
        <f t="shared" si="39"/>
        <v>0.13913281184483134</v>
      </c>
      <c r="AT39" s="68">
        <f t="shared" si="39"/>
        <v>5.803781832845363E-2</v>
      </c>
      <c r="AU39" s="68">
        <f t="shared" si="39"/>
        <v>9.6178274559607299E-3</v>
      </c>
      <c r="AV39" s="38"/>
      <c r="AW39" s="68">
        <f t="shared" ref="AW39:AZ39" si="40">SUM(AW35*$H35,AW36*$H36,AW37*$H37)</f>
        <v>0.17837791204368733</v>
      </c>
      <c r="AX39" s="68">
        <f t="shared" si="40"/>
        <v>0.1929369492310184</v>
      </c>
      <c r="AY39" s="68">
        <f t="shared" si="40"/>
        <v>0.22179385865818307</v>
      </c>
      <c r="AZ39" s="68">
        <f t="shared" si="40"/>
        <v>0.11904719623740977</v>
      </c>
      <c r="BA39" s="193"/>
      <c r="BB39" s="177">
        <f t="shared" ref="BB39" si="41">SUM(BB35*$H35,BB36*$H36,BB37*$H37)</f>
        <v>1029319.4348568437</v>
      </c>
      <c r="BC39" s="193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</row>
    <row r="40" spans="1:121" s="22" customFormat="1" ht="20.25" customHeight="1" x14ac:dyDescent="0.4">
      <c r="A40" s="17"/>
      <c r="B40" s="18"/>
      <c r="C40" s="137"/>
      <c r="D40" s="137"/>
      <c r="E40" s="137"/>
      <c r="F40" s="137"/>
      <c r="G40" s="18"/>
      <c r="H40" s="19"/>
      <c r="I40" s="19"/>
      <c r="J40" s="18"/>
      <c r="K40" s="20"/>
      <c r="L40" s="18"/>
      <c r="M40" s="18"/>
      <c r="N40" s="18"/>
      <c r="O40" s="18"/>
      <c r="P40" s="27"/>
      <c r="Q40" s="27"/>
      <c r="R40" s="18"/>
      <c r="S40" s="27"/>
      <c r="T40" s="27"/>
      <c r="U40" s="27"/>
      <c r="V40" s="18"/>
      <c r="W40" s="18"/>
      <c r="X40" s="18"/>
      <c r="Y40" s="18"/>
      <c r="Z40" s="18"/>
      <c r="AA40" s="27"/>
      <c r="AB40" s="27"/>
      <c r="AC40" s="27"/>
      <c r="AD40" s="27"/>
      <c r="AE40" s="27"/>
      <c r="AF40" s="27"/>
      <c r="AG40" s="27"/>
      <c r="AH40" s="27"/>
      <c r="AI40" s="18"/>
      <c r="AJ40" s="19"/>
      <c r="AK40" s="188"/>
      <c r="AL40" s="19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8"/>
      <c r="BB40" s="19"/>
      <c r="BC40" s="18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</row>
    <row r="41" spans="1:121" s="3" customFormat="1" ht="74.25" customHeight="1" x14ac:dyDescent="0.35">
      <c r="A41" s="89" t="s">
        <v>540</v>
      </c>
      <c r="B41" s="1"/>
      <c r="C41" s="162" t="s">
        <v>615</v>
      </c>
      <c r="D41" s="162"/>
      <c r="E41" s="162"/>
      <c r="F41" s="162"/>
      <c r="G41" s="1"/>
      <c r="H41" s="215" t="s">
        <v>621</v>
      </c>
      <c r="I41" s="215"/>
      <c r="J41" s="1"/>
      <c r="K41" s="169"/>
      <c r="L41" s="1"/>
      <c r="M41" s="212" t="s">
        <v>69</v>
      </c>
      <c r="N41" s="212"/>
      <c r="O41" s="1"/>
      <c r="P41" s="212" t="s">
        <v>70</v>
      </c>
      <c r="Q41" s="212"/>
      <c r="R41" s="1"/>
      <c r="S41" s="212" t="s">
        <v>71</v>
      </c>
      <c r="T41" s="212"/>
      <c r="U41" s="212"/>
      <c r="V41" s="1"/>
      <c r="W41" s="212" t="s">
        <v>72</v>
      </c>
      <c r="X41" s="212"/>
      <c r="Y41" s="212"/>
      <c r="Z41" s="1"/>
      <c r="AA41" s="212" t="s">
        <v>73</v>
      </c>
      <c r="AB41" s="212"/>
      <c r="AC41" s="212"/>
      <c r="AD41" s="212"/>
      <c r="AE41" s="212"/>
      <c r="AF41" s="212"/>
      <c r="AG41" s="212"/>
      <c r="AH41" s="212"/>
      <c r="AI41" s="1"/>
      <c r="AJ41" s="2"/>
      <c r="AK41" s="185"/>
      <c r="AL41" s="2"/>
      <c r="AM41" s="1"/>
      <c r="AN41" s="212" t="s">
        <v>74</v>
      </c>
      <c r="AO41" s="212"/>
      <c r="AP41" s="212"/>
      <c r="AQ41" s="212"/>
      <c r="AR41" s="212"/>
      <c r="AS41" s="212"/>
      <c r="AT41" s="212"/>
      <c r="AU41" s="212"/>
      <c r="AV41" s="1"/>
      <c r="AW41" s="212" t="s">
        <v>75</v>
      </c>
      <c r="AX41" s="212"/>
      <c r="AY41" s="212"/>
      <c r="AZ41" s="212"/>
      <c r="BA41" s="185"/>
      <c r="BB41" s="2"/>
      <c r="BC41" s="185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</row>
    <row r="42" spans="1:121" s="9" customFormat="1" ht="45" customHeight="1" x14ac:dyDescent="0.4">
      <c r="A42" s="6" t="s">
        <v>487</v>
      </c>
      <c r="B42" s="7"/>
      <c r="C42" s="136" t="s">
        <v>616</v>
      </c>
      <c r="D42" s="136" t="s">
        <v>617</v>
      </c>
      <c r="E42" s="136" t="s">
        <v>618</v>
      </c>
      <c r="F42" s="136" t="s">
        <v>619</v>
      </c>
      <c r="G42" s="7"/>
      <c r="H42" s="170" t="s">
        <v>620</v>
      </c>
      <c r="I42" s="170" t="s">
        <v>622</v>
      </c>
      <c r="J42" s="7"/>
      <c r="K42" s="9" t="s">
        <v>493</v>
      </c>
      <c r="L42" s="7"/>
      <c r="M42" s="12" t="s">
        <v>145</v>
      </c>
      <c r="N42" s="12" t="s">
        <v>146</v>
      </c>
      <c r="O42" s="7"/>
      <c r="P42" s="12" t="s">
        <v>145</v>
      </c>
      <c r="Q42" s="12" t="s">
        <v>146</v>
      </c>
      <c r="R42" s="7"/>
      <c r="S42" s="12" t="s">
        <v>339</v>
      </c>
      <c r="T42" s="12" t="s">
        <v>340</v>
      </c>
      <c r="U42" s="12" t="s">
        <v>341</v>
      </c>
      <c r="V42" s="7"/>
      <c r="W42" s="12" t="s">
        <v>342</v>
      </c>
      <c r="X42" s="12" t="s">
        <v>343</v>
      </c>
      <c r="Y42" s="12" t="s">
        <v>344</v>
      </c>
      <c r="Z42" s="7"/>
      <c r="AA42" s="12" t="s">
        <v>345</v>
      </c>
      <c r="AB42" s="12" t="s">
        <v>346</v>
      </c>
      <c r="AC42" s="12" t="s">
        <v>166</v>
      </c>
      <c r="AD42" s="12" t="s">
        <v>347</v>
      </c>
      <c r="AE42" s="12" t="s">
        <v>348</v>
      </c>
      <c r="AF42" s="12" t="s">
        <v>349</v>
      </c>
      <c r="AG42" s="12" t="s">
        <v>350</v>
      </c>
      <c r="AH42" s="12" t="s">
        <v>351</v>
      </c>
      <c r="AI42" s="7"/>
      <c r="AJ42" s="8"/>
      <c r="AK42" s="186"/>
      <c r="AL42" s="8"/>
      <c r="AM42" s="7"/>
      <c r="AN42" s="12" t="s">
        <v>354</v>
      </c>
      <c r="AO42" s="12" t="s">
        <v>318</v>
      </c>
      <c r="AP42" s="12" t="s">
        <v>355</v>
      </c>
      <c r="AQ42" s="12" t="s">
        <v>356</v>
      </c>
      <c r="AR42" s="12" t="s">
        <v>357</v>
      </c>
      <c r="AS42" s="12" t="s">
        <v>358</v>
      </c>
      <c r="AT42" s="12" t="s">
        <v>359</v>
      </c>
      <c r="AU42" s="12" t="s">
        <v>360</v>
      </c>
      <c r="AV42" s="7"/>
      <c r="AW42" s="12" t="s">
        <v>361</v>
      </c>
      <c r="AX42" s="12" t="s">
        <v>362</v>
      </c>
      <c r="AY42" s="12" t="s">
        <v>363</v>
      </c>
      <c r="AZ42" s="12" t="s">
        <v>364</v>
      </c>
      <c r="BA42" s="186"/>
      <c r="BB42" s="8"/>
      <c r="BC42" s="186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</row>
    <row r="43" spans="1:121" s="22" customFormat="1" ht="20.25" customHeight="1" x14ac:dyDescent="0.4">
      <c r="A43" s="17"/>
      <c r="B43" s="18"/>
      <c r="C43" s="137"/>
      <c r="D43" s="137"/>
      <c r="E43" s="137"/>
      <c r="F43" s="137"/>
      <c r="G43" s="18"/>
      <c r="H43" s="19"/>
      <c r="I43" s="19"/>
      <c r="J43" s="18"/>
      <c r="K43" s="20"/>
      <c r="L43" s="18"/>
      <c r="M43" s="18"/>
      <c r="N43" s="18"/>
      <c r="O43" s="18"/>
      <c r="P43" s="27"/>
      <c r="Q43" s="27"/>
      <c r="R43" s="18"/>
      <c r="S43" s="27"/>
      <c r="T43" s="27"/>
      <c r="U43" s="27"/>
      <c r="V43" s="18"/>
      <c r="W43" s="18"/>
      <c r="X43" s="18"/>
      <c r="Y43" s="18"/>
      <c r="Z43" s="18"/>
      <c r="AA43" s="27"/>
      <c r="AB43" s="27"/>
      <c r="AC43" s="27"/>
      <c r="AD43" s="27"/>
      <c r="AE43" s="27"/>
      <c r="AF43" s="27"/>
      <c r="AG43" s="27"/>
      <c r="AH43" s="27"/>
      <c r="AI43" s="18"/>
      <c r="AJ43" s="19"/>
      <c r="AK43" s="188"/>
      <c r="AL43" s="19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8"/>
      <c r="BB43" s="19"/>
      <c r="BC43" s="18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</row>
    <row r="44" spans="1:121" ht="20.25" customHeight="1" x14ac:dyDescent="0.4">
      <c r="A44" s="29" t="s">
        <v>455</v>
      </c>
      <c r="B44" s="77"/>
      <c r="C44" s="146">
        <f>VLOOKUP($A44,Sample!$B$2:$F$29,4)</f>
        <v>0.20584108568261941</v>
      </c>
      <c r="D44" s="138">
        <f>VLOOKUP($A44,Sample!$B$2:$F$29,5)</f>
        <v>0.12974427194423183</v>
      </c>
      <c r="E44" s="138">
        <f>VLOOKUP($A44,Sample!$B$2:$F$29,2)</f>
        <v>17458</v>
      </c>
      <c r="F44" s="160">
        <f>E44*$K4</f>
        <v>98746.8125</v>
      </c>
      <c r="G44" s="77"/>
      <c r="H44" s="171">
        <f>E44/SUM(E$4:E$10)</f>
        <v>0.20584108568261941</v>
      </c>
      <c r="I44" s="171">
        <f>F44/SUM(F$4:F$10)</f>
        <v>0.19720010240058075</v>
      </c>
      <c r="J44" s="30"/>
      <c r="K44" s="32">
        <v>5.65625</v>
      </c>
      <c r="L44" s="77"/>
      <c r="M44" s="74">
        <f>M4*$E44</f>
        <v>1091.125</v>
      </c>
      <c r="N44" s="74">
        <f>N4*$E44</f>
        <v>16366.875</v>
      </c>
      <c r="O44" s="77"/>
      <c r="P44" s="74">
        <f t="shared" ref="P44:Q44" si="42">P4*$E44</f>
        <v>0</v>
      </c>
      <c r="Q44" s="74">
        <f t="shared" si="42"/>
        <v>17458</v>
      </c>
      <c r="R44" s="77">
        <v>0</v>
      </c>
      <c r="S44" s="74">
        <f t="shared" ref="S44:U44" si="43">S4*$E44</f>
        <v>16366.875</v>
      </c>
      <c r="T44" s="74">
        <f t="shared" si="43"/>
        <v>909.27083333333337</v>
      </c>
      <c r="U44" s="74">
        <f t="shared" si="43"/>
        <v>181.85416666666666</v>
      </c>
      <c r="V44" s="77"/>
      <c r="W44" s="74">
        <f t="shared" ref="W44:Y44" si="44">W4*$E44</f>
        <v>363.70833333333331</v>
      </c>
      <c r="X44" s="74">
        <f t="shared" si="44"/>
        <v>363.70833333333331</v>
      </c>
      <c r="Y44" s="74">
        <f t="shared" si="44"/>
        <v>363.70833333333331</v>
      </c>
      <c r="Z44" s="77"/>
      <c r="AA44" s="74">
        <f t="shared" ref="AA44:AH44" si="45">AA4*$E44</f>
        <v>0</v>
      </c>
      <c r="AB44" s="74">
        <f t="shared" si="45"/>
        <v>181.85416666666666</v>
      </c>
      <c r="AC44" s="74">
        <f t="shared" si="45"/>
        <v>0</v>
      </c>
      <c r="AD44" s="74">
        <f t="shared" si="45"/>
        <v>0</v>
      </c>
      <c r="AE44" s="74">
        <f t="shared" si="45"/>
        <v>181.85416666666666</v>
      </c>
      <c r="AF44" s="74">
        <f t="shared" si="45"/>
        <v>363.70833333333331</v>
      </c>
      <c r="AG44" s="74">
        <f t="shared" si="45"/>
        <v>0</v>
      </c>
      <c r="AH44" s="74">
        <f t="shared" si="45"/>
        <v>363.70833333333331</v>
      </c>
      <c r="AI44" s="77"/>
      <c r="AK44" s="191"/>
      <c r="AM44" s="77"/>
      <c r="AN44" s="74">
        <f t="shared" ref="AN44:AU44" si="46">AN4*$E44</f>
        <v>11820.520833333334</v>
      </c>
      <c r="AO44" s="74">
        <f t="shared" si="46"/>
        <v>11093.104166666666</v>
      </c>
      <c r="AP44" s="74">
        <f t="shared" si="46"/>
        <v>181.85416666666666</v>
      </c>
      <c r="AQ44" s="74">
        <f t="shared" si="46"/>
        <v>181.85416666666666</v>
      </c>
      <c r="AR44" s="74">
        <f t="shared" si="46"/>
        <v>3091.5208333333335</v>
      </c>
      <c r="AS44" s="74">
        <f t="shared" si="46"/>
        <v>3637.0833333333335</v>
      </c>
      <c r="AT44" s="74">
        <f t="shared" si="46"/>
        <v>1454.8333333333333</v>
      </c>
      <c r="AU44" s="74">
        <f t="shared" si="46"/>
        <v>181.85416666666666</v>
      </c>
      <c r="AV44" s="77"/>
      <c r="AW44" s="74">
        <f t="shared" ref="AW44:AZ44" si="47">AW4*$E44</f>
        <v>2727.8125000000005</v>
      </c>
      <c r="AX44" s="74">
        <f t="shared" si="47"/>
        <v>4728.2083333333339</v>
      </c>
      <c r="AY44" s="74">
        <f t="shared" si="47"/>
        <v>3637.0833333333335</v>
      </c>
      <c r="AZ44" s="74">
        <f t="shared" si="47"/>
        <v>727.41666666666674</v>
      </c>
      <c r="BA44" s="191"/>
      <c r="BC44" s="191"/>
    </row>
    <row r="45" spans="1:121" ht="20.25" customHeight="1" x14ac:dyDescent="0.4">
      <c r="A45" s="29" t="s">
        <v>456</v>
      </c>
      <c r="B45" s="77"/>
      <c r="C45" s="146">
        <f>VLOOKUP($A45,Sample!$B$2:$F$29,4)</f>
        <v>0.31081320080648012</v>
      </c>
      <c r="D45" s="138">
        <f>VLOOKUP($A45,Sample!$B$2:$F$29,5)</f>
        <v>0.19590954019486165</v>
      </c>
      <c r="E45" s="138">
        <f>VLOOKUP($A45,Sample!$B$2:$F$29,2)</f>
        <v>26361</v>
      </c>
      <c r="F45" s="160">
        <f>E45*$K5</f>
        <v>153274.26804123711</v>
      </c>
      <c r="G45" s="77"/>
      <c r="H45" s="171">
        <f t="shared" ref="H45:I47" si="48">E45/SUM(E$4:E$10)</f>
        <v>0.31081320080648012</v>
      </c>
      <c r="I45" s="171">
        <f t="shared" si="48"/>
        <v>0.30609293189191317</v>
      </c>
      <c r="J45" s="30"/>
      <c r="K45" s="32">
        <v>5.8144329896907214</v>
      </c>
      <c r="L45" s="77"/>
      <c r="M45" s="74">
        <f t="shared" ref="M45:N47" si="49">M5*$E45</f>
        <v>2717.6288659793813</v>
      </c>
      <c r="N45" s="74">
        <f t="shared" si="49"/>
        <v>23643.371134020621</v>
      </c>
      <c r="O45" s="77"/>
      <c r="P45" s="74">
        <f t="shared" ref="P45:Q45" si="50">P5*$E45</f>
        <v>0</v>
      </c>
      <c r="Q45" s="74">
        <f t="shared" si="50"/>
        <v>26361</v>
      </c>
      <c r="R45" s="77">
        <v>0</v>
      </c>
      <c r="S45" s="74">
        <f t="shared" ref="S45:U45" si="51">S5*$E45</f>
        <v>23643.371134020621</v>
      </c>
      <c r="T45" s="74">
        <f t="shared" si="51"/>
        <v>1902.3402061855668</v>
      </c>
      <c r="U45" s="74">
        <f t="shared" si="51"/>
        <v>815.28865979381442</v>
      </c>
      <c r="V45" s="77"/>
      <c r="W45" s="74">
        <f t="shared" ref="W45:Y45" si="52">W5*$E45</f>
        <v>1630.5773195876288</v>
      </c>
      <c r="X45" s="74">
        <f t="shared" si="52"/>
        <v>543.52577319587624</v>
      </c>
      <c r="Y45" s="74">
        <f t="shared" si="52"/>
        <v>543.52577319587624</v>
      </c>
      <c r="Z45" s="77"/>
      <c r="AA45" s="74">
        <f t="shared" ref="AA45:AH45" si="53">AA5*$E45</f>
        <v>0</v>
      </c>
      <c r="AB45" s="74">
        <f t="shared" si="53"/>
        <v>271.76288659793812</v>
      </c>
      <c r="AC45" s="74">
        <f t="shared" si="53"/>
        <v>0</v>
      </c>
      <c r="AD45" s="74">
        <f t="shared" si="53"/>
        <v>0</v>
      </c>
      <c r="AE45" s="74">
        <f t="shared" si="53"/>
        <v>815.28865979381442</v>
      </c>
      <c r="AF45" s="74">
        <f t="shared" si="53"/>
        <v>1087.0515463917525</v>
      </c>
      <c r="AG45" s="74">
        <f t="shared" si="53"/>
        <v>0</v>
      </c>
      <c r="AH45" s="74">
        <f t="shared" si="53"/>
        <v>543.52577319587624</v>
      </c>
      <c r="AI45" s="77"/>
      <c r="AK45" s="191"/>
      <c r="AM45" s="77"/>
      <c r="AN45" s="74">
        <f t="shared" ref="AN45:AU45" si="54">AN5*$E45</f>
        <v>16849.298969072162</v>
      </c>
      <c r="AO45" s="74">
        <f t="shared" si="54"/>
        <v>25545.711340206184</v>
      </c>
      <c r="AP45" s="74">
        <f t="shared" si="54"/>
        <v>815.28865979381442</v>
      </c>
      <c r="AQ45" s="74">
        <f t="shared" si="54"/>
        <v>0</v>
      </c>
      <c r="AR45" s="74">
        <f t="shared" si="54"/>
        <v>2717.6288659793813</v>
      </c>
      <c r="AS45" s="74">
        <f t="shared" si="54"/>
        <v>3804.6804123711336</v>
      </c>
      <c r="AT45" s="74">
        <f t="shared" si="54"/>
        <v>1087.0515463917525</v>
      </c>
      <c r="AU45" s="74">
        <f t="shared" si="54"/>
        <v>0</v>
      </c>
      <c r="AV45" s="77"/>
      <c r="AW45" s="74">
        <f t="shared" ref="AW45:AZ45" si="55">AW5*$E45</f>
        <v>7065.8350515463917</v>
      </c>
      <c r="AX45" s="74">
        <f t="shared" si="55"/>
        <v>4348.2061855670099</v>
      </c>
      <c r="AY45" s="74">
        <f t="shared" si="55"/>
        <v>4619.9690721649476</v>
      </c>
      <c r="AZ45" s="74">
        <f t="shared" si="55"/>
        <v>815.28865979381442</v>
      </c>
      <c r="BA45" s="191"/>
      <c r="BC45" s="191"/>
    </row>
    <row r="46" spans="1:121" ht="20.25" customHeight="1" x14ac:dyDescent="0.4">
      <c r="A46" s="29" t="s">
        <v>457</v>
      </c>
      <c r="B46" s="77"/>
      <c r="C46" s="146">
        <f>VLOOKUP($A46,Sample!$B$2:$F$29,4)</f>
        <v>0.23430370344168935</v>
      </c>
      <c r="D46" s="138">
        <f>VLOOKUP($A46,Sample!$B$2:$F$29,5)</f>
        <v>0.14768462435993668</v>
      </c>
      <c r="E46" s="138">
        <f>VLOOKUP($A46,Sample!$B$2:$F$29,2)</f>
        <v>19872</v>
      </c>
      <c r="F46" s="160">
        <f>E46*$K6</f>
        <v>125212.8932038835</v>
      </c>
      <c r="G46" s="77"/>
      <c r="H46" s="171">
        <f t="shared" si="48"/>
        <v>0.23430370344168935</v>
      </c>
      <c r="I46" s="171">
        <f t="shared" si="48"/>
        <v>0.25005359400009808</v>
      </c>
      <c r="J46" s="30"/>
      <c r="K46" s="32">
        <v>6.3009708737864081</v>
      </c>
      <c r="L46" s="77"/>
      <c r="M46" s="74">
        <f>M6*$E46</f>
        <v>2315.1844660194174</v>
      </c>
      <c r="N46" s="74">
        <f>N6*$E46</f>
        <v>17556.815533980585</v>
      </c>
      <c r="O46" s="77"/>
      <c r="P46" s="74">
        <f t="shared" ref="P46:Q46" si="56">P6*$E46</f>
        <v>192.93203883495144</v>
      </c>
      <c r="Q46" s="74">
        <f t="shared" si="56"/>
        <v>19679.067961165048</v>
      </c>
      <c r="R46" s="77">
        <v>0</v>
      </c>
      <c r="S46" s="74">
        <f t="shared" ref="S46:U46" si="57">S6*$E46</f>
        <v>17363.88349514563</v>
      </c>
      <c r="T46" s="74">
        <f t="shared" si="57"/>
        <v>1929.3203883495146</v>
      </c>
      <c r="U46" s="74">
        <f t="shared" si="57"/>
        <v>578.79611650485435</v>
      </c>
      <c r="V46" s="77"/>
      <c r="W46" s="74">
        <f t="shared" ref="W46:Y46" si="58">W6*$E46</f>
        <v>836.03883495145635</v>
      </c>
      <c r="X46" s="74">
        <f t="shared" si="58"/>
        <v>1463.0679611650485</v>
      </c>
      <c r="Y46" s="74">
        <f t="shared" si="58"/>
        <v>209.00970873786409</v>
      </c>
      <c r="Z46" s="77"/>
      <c r="AA46" s="74">
        <f t="shared" ref="AA46:AH46" si="59">AA6*$E46</f>
        <v>0</v>
      </c>
      <c r="AB46" s="74">
        <f t="shared" si="59"/>
        <v>1350.5242718446602</v>
      </c>
      <c r="AC46" s="74">
        <f t="shared" si="59"/>
        <v>0</v>
      </c>
      <c r="AD46" s="74">
        <f t="shared" si="59"/>
        <v>0</v>
      </c>
      <c r="AE46" s="74">
        <f t="shared" si="59"/>
        <v>771.72815533980588</v>
      </c>
      <c r="AF46" s="74">
        <f t="shared" si="59"/>
        <v>192.93203883495147</v>
      </c>
      <c r="AG46" s="74">
        <f t="shared" si="59"/>
        <v>0</v>
      </c>
      <c r="AH46" s="74">
        <f t="shared" si="59"/>
        <v>192.93203883495147</v>
      </c>
      <c r="AI46" s="77"/>
      <c r="AK46" s="191"/>
      <c r="AM46" s="77"/>
      <c r="AN46" s="74">
        <f t="shared" ref="AN46:AU46" si="60">AN6*$E46</f>
        <v>14469.902912621359</v>
      </c>
      <c r="AO46" s="74">
        <f t="shared" si="60"/>
        <v>14276.970873786408</v>
      </c>
      <c r="AP46" s="74">
        <f t="shared" si="60"/>
        <v>3086.9126213592231</v>
      </c>
      <c r="AQ46" s="74">
        <f t="shared" si="60"/>
        <v>1350.5242718446602</v>
      </c>
      <c r="AR46" s="74">
        <f t="shared" si="60"/>
        <v>3858.6407766990292</v>
      </c>
      <c r="AS46" s="74">
        <f t="shared" si="60"/>
        <v>2508.1165048543689</v>
      </c>
      <c r="AT46" s="74">
        <f t="shared" si="60"/>
        <v>2893.9805825242715</v>
      </c>
      <c r="AU46" s="74">
        <f t="shared" si="60"/>
        <v>0</v>
      </c>
      <c r="AV46" s="77"/>
      <c r="AW46" s="74">
        <f t="shared" ref="AW46:AZ46" si="61">AW6*$E46</f>
        <v>4630.3689320388348</v>
      </c>
      <c r="AX46" s="74">
        <f t="shared" si="61"/>
        <v>4630.3689320388348</v>
      </c>
      <c r="AY46" s="74">
        <f t="shared" si="61"/>
        <v>2893.980582524272</v>
      </c>
      <c r="AZ46" s="74">
        <f t="shared" si="61"/>
        <v>2315.1844660194174</v>
      </c>
      <c r="BA46" s="191"/>
      <c r="BC46" s="191"/>
    </row>
    <row r="47" spans="1:121" ht="20.25" customHeight="1" x14ac:dyDescent="0.4">
      <c r="A47" s="29" t="s">
        <v>458</v>
      </c>
      <c r="B47" s="77"/>
      <c r="C47" s="146">
        <f>VLOOKUP($A47,Sample!$B$2:$F$29,4)</f>
        <v>6.3362927853041401E-2</v>
      </c>
      <c r="D47" s="138">
        <f>VLOOKUP($A47,Sample!$B$2:$F$29,5)</f>
        <v>3.9938464739850028E-2</v>
      </c>
      <c r="E47" s="138">
        <f>VLOOKUP($A47,Sample!$B$2:$F$29,2)</f>
        <v>5374</v>
      </c>
      <c r="F47" s="160">
        <f>E47*$K7</f>
        <v>28435.2427184466</v>
      </c>
      <c r="G47" s="77"/>
      <c r="H47" s="171">
        <f t="shared" si="48"/>
        <v>6.3362927853041401E-2</v>
      </c>
      <c r="I47" s="171">
        <f t="shared" si="48"/>
        <v>5.6785962340435425E-2</v>
      </c>
      <c r="J47" s="30"/>
      <c r="K47" s="32">
        <v>5.29126213592233</v>
      </c>
      <c r="L47" s="77"/>
      <c r="M47" s="74">
        <f t="shared" si="49"/>
        <v>521.747572815534</v>
      </c>
      <c r="N47" s="74">
        <f t="shared" si="49"/>
        <v>4852.2524271844659</v>
      </c>
      <c r="O47" s="77"/>
      <c r="P47" s="74">
        <f t="shared" ref="P47:Q47" si="62">P7*$E47</f>
        <v>0</v>
      </c>
      <c r="Q47" s="74">
        <f t="shared" si="62"/>
        <v>5374</v>
      </c>
      <c r="R47" s="77">
        <v>0</v>
      </c>
      <c r="S47" s="74">
        <f t="shared" ref="S47:U47" si="63">S7*$E47</f>
        <v>4852.2524271844659</v>
      </c>
      <c r="T47" s="74">
        <f t="shared" si="63"/>
        <v>469.57281553398059</v>
      </c>
      <c r="U47" s="74">
        <f t="shared" si="63"/>
        <v>52.17475728155339</v>
      </c>
      <c r="V47" s="77"/>
      <c r="W47" s="74">
        <f t="shared" ref="W47:Y47" si="64">W7*$E47</f>
        <v>313.04854368932035</v>
      </c>
      <c r="X47" s="74">
        <f t="shared" si="64"/>
        <v>208.69902912621362</v>
      </c>
      <c r="Y47" s="74">
        <f t="shared" si="64"/>
        <v>0</v>
      </c>
      <c r="Z47" s="77"/>
      <c r="AA47" s="74">
        <f t="shared" ref="AA47:AH47" si="65">AA7*$E47</f>
        <v>0</v>
      </c>
      <c r="AB47" s="74">
        <f t="shared" si="65"/>
        <v>156.52427184466018</v>
      </c>
      <c r="AC47" s="74">
        <f t="shared" si="65"/>
        <v>0</v>
      </c>
      <c r="AD47" s="74">
        <f t="shared" si="65"/>
        <v>0</v>
      </c>
      <c r="AE47" s="74">
        <f t="shared" si="65"/>
        <v>0</v>
      </c>
      <c r="AF47" s="74">
        <f t="shared" si="65"/>
        <v>0</v>
      </c>
      <c r="AG47" s="74">
        <f t="shared" si="65"/>
        <v>0</v>
      </c>
      <c r="AH47" s="74">
        <f t="shared" si="65"/>
        <v>365.22330097087377</v>
      </c>
      <c r="AI47" s="77"/>
      <c r="AK47" s="191"/>
      <c r="AM47" s="77"/>
      <c r="AN47" s="74">
        <f t="shared" ref="AN47:AU47" si="66">AN7*$E47</f>
        <v>4487.0291262135925</v>
      </c>
      <c r="AO47" s="74">
        <f t="shared" si="66"/>
        <v>2504.3883495145633</v>
      </c>
      <c r="AP47" s="74">
        <f t="shared" si="66"/>
        <v>2243.5145631067962</v>
      </c>
      <c r="AQ47" s="74">
        <f t="shared" si="66"/>
        <v>834.79611650485424</v>
      </c>
      <c r="AR47" s="74">
        <f t="shared" si="66"/>
        <v>782.62135922330094</v>
      </c>
      <c r="AS47" s="74">
        <f t="shared" si="66"/>
        <v>104.34951456310678</v>
      </c>
      <c r="AT47" s="74">
        <f t="shared" si="66"/>
        <v>104.34951456310678</v>
      </c>
      <c r="AU47" s="74">
        <f t="shared" si="66"/>
        <v>0</v>
      </c>
      <c r="AV47" s="77"/>
      <c r="AW47" s="74">
        <f t="shared" ref="AW47:AZ47" si="67">AW7*$E47</f>
        <v>469.57281553398059</v>
      </c>
      <c r="AX47" s="74">
        <f t="shared" si="67"/>
        <v>1773.9417475728153</v>
      </c>
      <c r="AY47" s="74">
        <f t="shared" si="67"/>
        <v>1982.6407766990292</v>
      </c>
      <c r="AZ47" s="74">
        <f t="shared" si="67"/>
        <v>260.873786407767</v>
      </c>
      <c r="BA47" s="191"/>
      <c r="BC47" s="191"/>
    </row>
    <row r="48" spans="1:121" s="22" customFormat="1" ht="7.5" customHeight="1" x14ac:dyDescent="0.4">
      <c r="A48" s="37"/>
      <c r="B48" s="77"/>
      <c r="C48" s="148"/>
      <c r="D48" s="139"/>
      <c r="E48" s="139"/>
      <c r="F48" s="161"/>
      <c r="G48" s="77"/>
      <c r="H48" s="39"/>
      <c r="I48" s="39"/>
      <c r="J48" s="38"/>
      <c r="K48" s="40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4"/>
      <c r="AK48" s="193"/>
      <c r="AL48" s="74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193"/>
      <c r="BB48" s="74"/>
      <c r="BC48" s="193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</row>
    <row r="49" spans="1:121" ht="20.25" customHeight="1" x14ac:dyDescent="0.4">
      <c r="A49" s="29" t="s">
        <v>113</v>
      </c>
      <c r="B49" s="77"/>
      <c r="C49" s="146">
        <f>VLOOKUP($A49,Sample!$B$2:$F$29,4)</f>
        <v>7.7488120924858211E-2</v>
      </c>
      <c r="D49" s="138">
        <f>VLOOKUP($A49,Sample!$B$2:$F$29,5)</f>
        <v>4.8841754795365531E-2</v>
      </c>
      <c r="E49" s="138">
        <f>VLOOKUP($A49,Sample!$B$2:$F$29,2)</f>
        <v>6572</v>
      </c>
      <c r="F49" s="160">
        <f>E49*$K9</f>
        <v>42047.387755102041</v>
      </c>
      <c r="G49" s="77"/>
      <c r="H49" s="171">
        <f t="shared" ref="H49:I50" si="68">E49/SUM(E$4:E$10)</f>
        <v>7.7488120924858211E-2</v>
      </c>
      <c r="I49" s="171">
        <f t="shared" si="68"/>
        <v>8.3969790629779037E-2</v>
      </c>
      <c r="J49" s="30"/>
      <c r="K49" s="32">
        <v>6.3979591836734695</v>
      </c>
      <c r="L49" s="77"/>
      <c r="M49" s="74">
        <f t="shared" ref="M49:N50" si="69">M9*$E49</f>
        <v>670.61224489795916</v>
      </c>
      <c r="N49" s="74">
        <f t="shared" si="69"/>
        <v>5901.3877551020405</v>
      </c>
      <c r="O49" s="77"/>
      <c r="P49" s="74">
        <f t="shared" ref="P49:Q49" si="70">P9*$E49</f>
        <v>0</v>
      </c>
      <c r="Q49" s="74">
        <f t="shared" si="70"/>
        <v>6572</v>
      </c>
      <c r="R49" s="77">
        <v>0</v>
      </c>
      <c r="S49" s="74">
        <f t="shared" ref="S49:U49" si="71">S9*$E49</f>
        <v>5901.3877551020405</v>
      </c>
      <c r="T49" s="74">
        <f t="shared" si="71"/>
        <v>536.48979591836735</v>
      </c>
      <c r="U49" s="74">
        <f t="shared" si="71"/>
        <v>134.12244897959184</v>
      </c>
      <c r="V49" s="77"/>
      <c r="W49" s="74">
        <f t="shared" ref="W49:Y49" si="72">W9*$E49</f>
        <v>536.48979591836735</v>
      </c>
      <c r="X49" s="74">
        <f t="shared" si="72"/>
        <v>134.12244897959184</v>
      </c>
      <c r="Y49" s="74">
        <f t="shared" si="72"/>
        <v>0</v>
      </c>
      <c r="Z49" s="77"/>
      <c r="AA49" s="74">
        <f t="shared" ref="AA49:AH49" si="73">AA9*$E49</f>
        <v>0</v>
      </c>
      <c r="AB49" s="74">
        <f t="shared" si="73"/>
        <v>0</v>
      </c>
      <c r="AC49" s="74">
        <f t="shared" si="73"/>
        <v>0</v>
      </c>
      <c r="AD49" s="74">
        <f t="shared" si="73"/>
        <v>0</v>
      </c>
      <c r="AE49" s="74">
        <f t="shared" si="73"/>
        <v>67.061224489795919</v>
      </c>
      <c r="AF49" s="74">
        <f t="shared" si="73"/>
        <v>201.18367346938774</v>
      </c>
      <c r="AG49" s="74">
        <f t="shared" si="73"/>
        <v>0</v>
      </c>
      <c r="AH49" s="74">
        <f t="shared" si="73"/>
        <v>402.36734693877548</v>
      </c>
      <c r="AI49" s="77"/>
      <c r="AK49" s="191"/>
      <c r="AM49" s="77"/>
      <c r="AN49" s="74">
        <f t="shared" ref="AN49:AU49" si="74">AN9*$E49</f>
        <v>5230.7755102040819</v>
      </c>
      <c r="AO49" s="74">
        <f t="shared" si="74"/>
        <v>4560.1632653061224</v>
      </c>
      <c r="AP49" s="74">
        <f t="shared" si="74"/>
        <v>1877.7142857142856</v>
      </c>
      <c r="AQ49" s="74">
        <f t="shared" si="74"/>
        <v>603.55102040816325</v>
      </c>
      <c r="AR49" s="74">
        <f t="shared" si="74"/>
        <v>1274.1632653061224</v>
      </c>
      <c r="AS49" s="74">
        <f t="shared" si="74"/>
        <v>134.12244897959184</v>
      </c>
      <c r="AT49" s="74">
        <f t="shared" si="74"/>
        <v>134.12244897959184</v>
      </c>
      <c r="AU49" s="74">
        <f t="shared" si="74"/>
        <v>0</v>
      </c>
      <c r="AV49" s="77"/>
      <c r="AW49" s="74">
        <f t="shared" ref="AW49:AZ49" si="75">AW9*$E49</f>
        <v>603.55102040816325</v>
      </c>
      <c r="AX49" s="74">
        <f t="shared" si="75"/>
        <v>2548.3265306122448</v>
      </c>
      <c r="AY49" s="74">
        <f t="shared" si="75"/>
        <v>1609.4693877551022</v>
      </c>
      <c r="AZ49" s="74">
        <f t="shared" si="75"/>
        <v>469.42857142857139</v>
      </c>
      <c r="BA49" s="191"/>
      <c r="BC49" s="191"/>
    </row>
    <row r="50" spans="1:121" ht="20.25" customHeight="1" x14ac:dyDescent="0.4">
      <c r="A50" s="29" t="s">
        <v>108</v>
      </c>
      <c r="B50" s="77"/>
      <c r="C50" s="146">
        <f>VLOOKUP($A50,Sample!$B$2:$F$29,4)</f>
        <v>0.10819096129131148</v>
      </c>
      <c r="D50" s="138">
        <f>VLOOKUP($A50,Sample!$B$2:$F$29,5)</f>
        <v>6.8194148204849994E-2</v>
      </c>
      <c r="E50" s="138">
        <f>VLOOKUP($A50,Sample!$B$2:$F$29,2)</f>
        <v>9176</v>
      </c>
      <c r="F50" s="160">
        <f>E50*$K10</f>
        <v>53027.621052631577</v>
      </c>
      <c r="G50" s="77"/>
      <c r="H50" s="171">
        <f t="shared" si="68"/>
        <v>0.10819096129131148</v>
      </c>
      <c r="I50" s="171">
        <f t="shared" si="68"/>
        <v>0.10589761873719356</v>
      </c>
      <c r="J50" s="30"/>
      <c r="K50" s="32">
        <v>5.7789473684210524</v>
      </c>
      <c r="L50" s="77"/>
      <c r="M50" s="74">
        <f t="shared" si="69"/>
        <v>965.8947368421052</v>
      </c>
      <c r="N50" s="74">
        <f t="shared" si="69"/>
        <v>8210.105263157895</v>
      </c>
      <c r="O50" s="77"/>
      <c r="P50" s="74">
        <f t="shared" ref="P50:Q50" si="76">P10*$E50</f>
        <v>0</v>
      </c>
      <c r="Q50" s="74">
        <f t="shared" si="76"/>
        <v>9176</v>
      </c>
      <c r="R50" s="77">
        <v>0</v>
      </c>
      <c r="S50" s="74">
        <f t="shared" ref="S50:U50" si="77">S10*$E50</f>
        <v>8210.105263157895</v>
      </c>
      <c r="T50" s="74">
        <f t="shared" si="77"/>
        <v>869.30526315789473</v>
      </c>
      <c r="U50" s="74">
        <f t="shared" si="77"/>
        <v>96.589473684210517</v>
      </c>
      <c r="V50" s="77"/>
      <c r="W50" s="74">
        <f t="shared" ref="W50:Y50" si="78">W10*$E50</f>
        <v>579.53684210526319</v>
      </c>
      <c r="X50" s="74">
        <f t="shared" si="78"/>
        <v>386.35789473684218</v>
      </c>
      <c r="Y50" s="74">
        <f t="shared" si="78"/>
        <v>0</v>
      </c>
      <c r="Z50" s="77"/>
      <c r="AA50" s="74">
        <f t="shared" ref="AA50:AH50" si="79">AA10*$E50</f>
        <v>193.17894736842109</v>
      </c>
      <c r="AB50" s="74">
        <f t="shared" si="79"/>
        <v>96.589473684210546</v>
      </c>
      <c r="AC50" s="74">
        <f t="shared" si="79"/>
        <v>96.589473684210546</v>
      </c>
      <c r="AD50" s="74">
        <f t="shared" si="79"/>
        <v>0</v>
      </c>
      <c r="AE50" s="74">
        <f t="shared" si="79"/>
        <v>386.35789473684218</v>
      </c>
      <c r="AF50" s="74">
        <f t="shared" si="79"/>
        <v>96.589473684210546</v>
      </c>
      <c r="AG50" s="74">
        <f t="shared" si="79"/>
        <v>0</v>
      </c>
      <c r="AH50" s="74">
        <f t="shared" si="79"/>
        <v>96.589473684210546</v>
      </c>
      <c r="AI50" s="77"/>
      <c r="AK50" s="191"/>
      <c r="AM50" s="77"/>
      <c r="AN50" s="74">
        <f t="shared" ref="AN50:AU50" si="80">AN10*$E50</f>
        <v>7533.9789473684214</v>
      </c>
      <c r="AO50" s="74">
        <f t="shared" si="80"/>
        <v>6085.136842105263</v>
      </c>
      <c r="AP50" s="74">
        <f t="shared" si="80"/>
        <v>2124.9684210526316</v>
      </c>
      <c r="AQ50" s="74">
        <f t="shared" si="80"/>
        <v>579.53684210526319</v>
      </c>
      <c r="AR50" s="74">
        <f t="shared" si="80"/>
        <v>482.9473684210526</v>
      </c>
      <c r="AS50" s="74">
        <f t="shared" si="80"/>
        <v>2028.378947368421</v>
      </c>
      <c r="AT50" s="74">
        <f t="shared" si="80"/>
        <v>96.589473684210517</v>
      </c>
      <c r="AU50" s="74">
        <f t="shared" si="80"/>
        <v>96.589473684210517</v>
      </c>
      <c r="AV50" s="77"/>
      <c r="AW50" s="74">
        <f t="shared" ref="AW50:AZ50" si="81">AW10*$E50</f>
        <v>965.8947368421052</v>
      </c>
      <c r="AX50" s="74">
        <f t="shared" si="81"/>
        <v>1738.6105263157895</v>
      </c>
      <c r="AY50" s="74">
        <f t="shared" si="81"/>
        <v>3766.9894736842107</v>
      </c>
      <c r="AZ50" s="74">
        <f t="shared" si="81"/>
        <v>1062.4842105263158</v>
      </c>
      <c r="BA50" s="191"/>
      <c r="BC50" s="191"/>
    </row>
    <row r="51" spans="1:121" s="22" customFormat="1" ht="7.5" customHeight="1" x14ac:dyDescent="0.4">
      <c r="A51" s="37"/>
      <c r="B51" s="77"/>
      <c r="C51" s="149"/>
      <c r="D51" s="139"/>
      <c r="E51" s="139"/>
      <c r="F51" s="161"/>
      <c r="G51" s="77"/>
      <c r="H51" s="39"/>
      <c r="I51" s="39"/>
      <c r="J51" s="38"/>
      <c r="K51" s="40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4"/>
      <c r="AK51" s="193"/>
      <c r="AL51" s="74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193"/>
      <c r="BB51" s="74"/>
      <c r="BC51" s="193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</row>
    <row r="52" spans="1:121" ht="20.25" customHeight="1" x14ac:dyDescent="0.4">
      <c r="A52" s="29" t="s">
        <v>459</v>
      </c>
      <c r="B52" s="77"/>
      <c r="C52" s="147">
        <f>VLOOKUP($A52,Sample!$B$2:$F$29,4)</f>
        <v>0.59415092246829593</v>
      </c>
      <c r="D52" s="138">
        <f>VLOOKUP($A52,Sample!$B$2:$F$29,5)</f>
        <v>0.11942894089493672</v>
      </c>
      <c r="E52" s="138">
        <f>VLOOKUP($A52,Sample!$B$2:$F$29,2)</f>
        <v>16070</v>
      </c>
      <c r="F52" s="160">
        <f>E52*$K12</f>
        <v>71980.208333333343</v>
      </c>
      <c r="G52" s="77"/>
      <c r="H52" s="31">
        <f>E52/SUM(E$12:E$15)</f>
        <v>0.59415092246829593</v>
      </c>
      <c r="I52" s="31">
        <f>F52/SUM(F$12:F$15)</f>
        <v>0.55823537871297779</v>
      </c>
      <c r="J52" s="30"/>
      <c r="K52" s="32">
        <v>4.479166666666667</v>
      </c>
      <c r="L52" s="77"/>
      <c r="M52" s="74">
        <f t="shared" ref="M52:N53" si="82">M12*$E52</f>
        <v>2176.145833333333</v>
      </c>
      <c r="N52" s="74">
        <f t="shared" si="82"/>
        <v>13893.854166666668</v>
      </c>
      <c r="O52" s="77"/>
      <c r="P52" s="74">
        <f t="shared" ref="P52:Q52" si="83">P12*$E52</f>
        <v>167.39583333333331</v>
      </c>
      <c r="Q52" s="74">
        <f t="shared" si="83"/>
        <v>15902.604166666668</v>
      </c>
      <c r="R52" s="77">
        <v>0</v>
      </c>
      <c r="S52" s="74">
        <f t="shared" ref="S52:U52" si="84">S12*$E52</f>
        <v>13893.854166666668</v>
      </c>
      <c r="T52" s="74">
        <f t="shared" si="84"/>
        <v>2008.75</v>
      </c>
      <c r="U52" s="74">
        <f t="shared" si="84"/>
        <v>167.39583333333331</v>
      </c>
      <c r="V52" s="77"/>
      <c r="W52" s="74">
        <f t="shared" ref="W52:Y52" si="85">W12*$E52</f>
        <v>1171.7708333333333</v>
      </c>
      <c r="X52" s="74">
        <f t="shared" si="85"/>
        <v>1004.375</v>
      </c>
      <c r="Y52" s="74">
        <f t="shared" si="85"/>
        <v>0</v>
      </c>
      <c r="Z52" s="77"/>
      <c r="AA52" s="74">
        <f t="shared" ref="AA52:AH52" si="86">AA12*$E52</f>
        <v>167.39583333333331</v>
      </c>
      <c r="AB52" s="74">
        <f t="shared" si="86"/>
        <v>0</v>
      </c>
      <c r="AC52" s="74">
        <f t="shared" si="86"/>
        <v>0</v>
      </c>
      <c r="AD52" s="74">
        <f t="shared" si="86"/>
        <v>0</v>
      </c>
      <c r="AE52" s="74">
        <f t="shared" si="86"/>
        <v>836.97916666666674</v>
      </c>
      <c r="AF52" s="74">
        <f t="shared" si="86"/>
        <v>502.1875</v>
      </c>
      <c r="AG52" s="74">
        <f t="shared" si="86"/>
        <v>0</v>
      </c>
      <c r="AH52" s="74">
        <f t="shared" si="86"/>
        <v>669.58333333333326</v>
      </c>
      <c r="AI52" s="77"/>
      <c r="AK52" s="191"/>
      <c r="AM52" s="77"/>
      <c r="AN52" s="74">
        <f t="shared" ref="AN52:AU52" si="87">AN12*$E52</f>
        <v>11382.916666666668</v>
      </c>
      <c r="AO52" s="74">
        <f t="shared" si="87"/>
        <v>4687.0833333333339</v>
      </c>
      <c r="AP52" s="74">
        <f t="shared" si="87"/>
        <v>1841.3541666666665</v>
      </c>
      <c r="AQ52" s="74">
        <f t="shared" si="87"/>
        <v>1673.9583333333335</v>
      </c>
      <c r="AR52" s="74">
        <f t="shared" si="87"/>
        <v>1004.375</v>
      </c>
      <c r="AS52" s="74">
        <f t="shared" si="87"/>
        <v>1841.3541666666665</v>
      </c>
      <c r="AT52" s="74">
        <f t="shared" si="87"/>
        <v>334.79166666666663</v>
      </c>
      <c r="AU52" s="74">
        <f t="shared" si="87"/>
        <v>0</v>
      </c>
      <c r="AV52" s="77"/>
      <c r="AW52" s="74">
        <f t="shared" ref="AW52:AZ52" si="88">AW12*$E52</f>
        <v>2845.729166666667</v>
      </c>
      <c r="AX52" s="74">
        <f t="shared" si="88"/>
        <v>2176.145833333333</v>
      </c>
      <c r="AY52" s="74">
        <f t="shared" si="88"/>
        <v>2845.729166666667</v>
      </c>
      <c r="AZ52" s="74">
        <f t="shared" si="88"/>
        <v>3515.3125000000005</v>
      </c>
      <c r="BA52" s="191"/>
      <c r="BC52" s="191"/>
    </row>
    <row r="53" spans="1:121" ht="20.25" customHeight="1" x14ac:dyDescent="0.4">
      <c r="A53" s="29" t="s">
        <v>460</v>
      </c>
      <c r="B53" s="77"/>
      <c r="C53" s="147">
        <f>VLOOKUP($A53,Sample!$B$2:$F$29,4)</f>
        <v>0.27322808444559471</v>
      </c>
      <c r="D53" s="138">
        <f>VLOOKUP($A53,Sample!$B$2:$F$29,5)</f>
        <v>5.4920962863321862E-2</v>
      </c>
      <c r="E53" s="138">
        <f>VLOOKUP($A53,Sample!$B$2:$F$29,2)</f>
        <v>7390</v>
      </c>
      <c r="F53" s="160">
        <f>E53*$K13</f>
        <v>38835.204081632648</v>
      </c>
      <c r="G53" s="77"/>
      <c r="H53" s="31">
        <f t="shared" ref="H53:I55" si="89">E53/SUM(E$12:E$15)</f>
        <v>0.27322808444559471</v>
      </c>
      <c r="I53" s="31">
        <f t="shared" si="89"/>
        <v>0.30118258004355564</v>
      </c>
      <c r="J53" s="30"/>
      <c r="K53" s="32">
        <v>5.2551020408163263</v>
      </c>
      <c r="L53" s="77"/>
      <c r="M53" s="74">
        <f t="shared" si="82"/>
        <v>829.48979591836735</v>
      </c>
      <c r="N53" s="74">
        <f t="shared" si="82"/>
        <v>6560.5102040816328</v>
      </c>
      <c r="O53" s="77"/>
      <c r="P53" s="74">
        <f t="shared" ref="P53:Q53" si="90">P13*$E53</f>
        <v>150.81632653061223</v>
      </c>
      <c r="Q53" s="74">
        <f t="shared" si="90"/>
        <v>7239.1836734693879</v>
      </c>
      <c r="R53" s="77">
        <v>0</v>
      </c>
      <c r="S53" s="74">
        <f t="shared" ref="S53:U53" si="91">S13*$E53</f>
        <v>6560.5102040816328</v>
      </c>
      <c r="T53" s="74">
        <f t="shared" si="91"/>
        <v>603.26530612244892</v>
      </c>
      <c r="U53" s="74">
        <f t="shared" si="91"/>
        <v>226.22448979591837</v>
      </c>
      <c r="V53" s="77"/>
      <c r="W53" s="74">
        <f t="shared" ref="W53:Y53" si="92">W13*$E53</f>
        <v>377.04081632653055</v>
      </c>
      <c r="X53" s="74">
        <f t="shared" si="92"/>
        <v>452.44897959183663</v>
      </c>
      <c r="Y53" s="74">
        <f t="shared" si="92"/>
        <v>0</v>
      </c>
      <c r="Z53" s="77"/>
      <c r="AA53" s="74">
        <f t="shared" ref="AA53:AH53" si="93">AA13*$E53</f>
        <v>82.948979591836732</v>
      </c>
      <c r="AB53" s="74">
        <f t="shared" si="93"/>
        <v>82.948979591836732</v>
      </c>
      <c r="AC53" s="74">
        <f t="shared" si="93"/>
        <v>0</v>
      </c>
      <c r="AD53" s="74">
        <f t="shared" si="93"/>
        <v>0</v>
      </c>
      <c r="AE53" s="74">
        <f t="shared" si="93"/>
        <v>663.59183673469386</v>
      </c>
      <c r="AF53" s="74">
        <f t="shared" si="93"/>
        <v>0</v>
      </c>
      <c r="AG53" s="74">
        <f t="shared" si="93"/>
        <v>0</v>
      </c>
      <c r="AH53" s="74">
        <f t="shared" si="93"/>
        <v>0</v>
      </c>
      <c r="AI53" s="77"/>
      <c r="AK53" s="191"/>
      <c r="AM53" s="77"/>
      <c r="AN53" s="74">
        <f t="shared" ref="AN53:AU53" si="94">AN13*$E53</f>
        <v>6711.3265306122448</v>
      </c>
      <c r="AO53" s="74">
        <f t="shared" si="94"/>
        <v>1809.795918367347</v>
      </c>
      <c r="AP53" s="74">
        <f t="shared" si="94"/>
        <v>1658.9795918367347</v>
      </c>
      <c r="AQ53" s="74">
        <f t="shared" si="94"/>
        <v>2337.6530612244901</v>
      </c>
      <c r="AR53" s="74">
        <f t="shared" si="94"/>
        <v>452.44897959183675</v>
      </c>
      <c r="AS53" s="74">
        <f t="shared" si="94"/>
        <v>980.30612244897964</v>
      </c>
      <c r="AT53" s="74">
        <f t="shared" si="94"/>
        <v>0</v>
      </c>
      <c r="AU53" s="74">
        <f t="shared" si="94"/>
        <v>75.408163265306115</v>
      </c>
      <c r="AV53" s="77"/>
      <c r="AW53" s="74">
        <f t="shared" ref="AW53:AZ53" si="95">AW13*$E53</f>
        <v>2262.2448979591836</v>
      </c>
      <c r="AX53" s="74">
        <f t="shared" si="95"/>
        <v>527.85714285714278</v>
      </c>
      <c r="AY53" s="74">
        <f t="shared" si="95"/>
        <v>2036.0204081632655</v>
      </c>
      <c r="AZ53" s="74">
        <f t="shared" si="95"/>
        <v>1885.204081632653</v>
      </c>
      <c r="BA53" s="191"/>
      <c r="BC53" s="191"/>
    </row>
    <row r="54" spans="1:121" ht="20.25" customHeight="1" x14ac:dyDescent="0.4">
      <c r="A54" s="29" t="s">
        <v>461</v>
      </c>
      <c r="B54" s="77"/>
      <c r="C54" s="147">
        <f>VLOOKUP($A54,Sample!$B$2:$F$29,4)</f>
        <v>8.5776611084408622E-2</v>
      </c>
      <c r="D54" s="138">
        <f>VLOOKUP($A54,Sample!$B$2:$F$29,5)</f>
        <v>1.7241763713519178E-2</v>
      </c>
      <c r="E54" s="138">
        <f>VLOOKUP($A54,Sample!$B$2:$F$29,2)</f>
        <v>2320</v>
      </c>
      <c r="F54" s="160">
        <f>E54*$K14</f>
        <v>11450.322580645161</v>
      </c>
      <c r="G54" s="77"/>
      <c r="H54" s="31">
        <f t="shared" si="89"/>
        <v>8.5776611084408622E-2</v>
      </c>
      <c r="I54" s="31">
        <f t="shared" si="89"/>
        <v>8.8801843037069256E-2</v>
      </c>
      <c r="J54" s="30"/>
      <c r="K54" s="32">
        <v>4.935483870967742</v>
      </c>
      <c r="L54" s="77"/>
      <c r="M54" s="74">
        <f>M14*$E54</f>
        <v>399.1397849462366</v>
      </c>
      <c r="N54" s="74">
        <f>N14*$E54</f>
        <v>1920.8602150537636</v>
      </c>
      <c r="O54" s="77"/>
      <c r="P54" s="74">
        <f t="shared" ref="P54:Q54" si="96">P14*$E54</f>
        <v>24.946236559139788</v>
      </c>
      <c r="Q54" s="74">
        <f t="shared" si="96"/>
        <v>2295.0537634408602</v>
      </c>
      <c r="R54" s="77">
        <v>0</v>
      </c>
      <c r="S54" s="74">
        <f t="shared" ref="S54:U54" si="97">S14*$E54</f>
        <v>1895.9139784946237</v>
      </c>
      <c r="T54" s="74">
        <f t="shared" si="97"/>
        <v>349.24731182795699</v>
      </c>
      <c r="U54" s="74">
        <f t="shared" si="97"/>
        <v>74.838709677419359</v>
      </c>
      <c r="V54" s="77"/>
      <c r="W54" s="74">
        <f t="shared" ref="W54:Y54" si="98">W14*$E54</f>
        <v>291.55913978494624</v>
      </c>
      <c r="X54" s="74">
        <f t="shared" si="98"/>
        <v>53.010752688172047</v>
      </c>
      <c r="Y54" s="74">
        <f t="shared" si="98"/>
        <v>79.516129032258064</v>
      </c>
      <c r="Z54" s="77"/>
      <c r="AA54" s="74">
        <f t="shared" ref="AA54:AH54" si="99">AA14*$E54</f>
        <v>101.78064516129032</v>
      </c>
      <c r="AB54" s="74">
        <f t="shared" si="99"/>
        <v>0</v>
      </c>
      <c r="AC54" s="74">
        <f t="shared" si="99"/>
        <v>0</v>
      </c>
      <c r="AD54" s="74">
        <f t="shared" si="99"/>
        <v>0</v>
      </c>
      <c r="AE54" s="74">
        <f t="shared" si="99"/>
        <v>124.73118279569893</v>
      </c>
      <c r="AF54" s="74">
        <f t="shared" si="99"/>
        <v>24.946236559139788</v>
      </c>
      <c r="AG54" s="74">
        <f t="shared" si="99"/>
        <v>0</v>
      </c>
      <c r="AH54" s="74">
        <f t="shared" si="99"/>
        <v>174.6236559139785</v>
      </c>
      <c r="AI54" s="77"/>
      <c r="AK54" s="191"/>
      <c r="AM54" s="77"/>
      <c r="AN54" s="74">
        <f t="shared" ref="AN54:AU54" si="100">AN14*$E54</f>
        <v>2070.5376344086021</v>
      </c>
      <c r="AO54" s="74">
        <f t="shared" si="100"/>
        <v>1122.5806451612902</v>
      </c>
      <c r="AP54" s="74">
        <f t="shared" si="100"/>
        <v>349.24731182795699</v>
      </c>
      <c r="AQ54" s="74">
        <f t="shared" si="100"/>
        <v>199.5698924731183</v>
      </c>
      <c r="AR54" s="74">
        <f t="shared" si="100"/>
        <v>149.67741935483872</v>
      </c>
      <c r="AS54" s="74">
        <f t="shared" si="100"/>
        <v>174.6236559139785</v>
      </c>
      <c r="AT54" s="74">
        <f t="shared" si="100"/>
        <v>24.946236559139788</v>
      </c>
      <c r="AU54" s="74">
        <f t="shared" si="100"/>
        <v>274.40860215053766</v>
      </c>
      <c r="AV54" s="77"/>
      <c r="AW54" s="74">
        <f t="shared" ref="AW54:AZ54" si="101">AW14*$E54</f>
        <v>548.81720430107532</v>
      </c>
      <c r="AX54" s="74">
        <f t="shared" si="101"/>
        <v>349.24731182795693</v>
      </c>
      <c r="AY54" s="74">
        <f t="shared" si="101"/>
        <v>748.38709677419354</v>
      </c>
      <c r="AZ54" s="74">
        <f t="shared" si="101"/>
        <v>424.08602150537638</v>
      </c>
      <c r="BA54" s="191"/>
      <c r="BC54" s="191"/>
    </row>
    <row r="55" spans="1:121" ht="20.25" customHeight="1" x14ac:dyDescent="0.4">
      <c r="A55" s="29" t="s">
        <v>462</v>
      </c>
      <c r="B55" s="77"/>
      <c r="C55" s="147">
        <f>VLOOKUP($A55,Sample!$B$2:$F$29,4)</f>
        <v>4.6844382001700741E-2</v>
      </c>
      <c r="D55" s="138">
        <f>VLOOKUP($A55,Sample!$B$2:$F$29,5)</f>
        <v>9.4160838900986202E-3</v>
      </c>
      <c r="E55" s="138">
        <f>VLOOKUP($A55,Sample!$B$2:$F$29,2)</f>
        <v>1267</v>
      </c>
      <c r="F55" s="160">
        <f>E55*$K15</f>
        <v>6676.6629213483147</v>
      </c>
      <c r="G55" s="77"/>
      <c r="H55" s="31">
        <f t="shared" si="89"/>
        <v>4.6844382001700741E-2</v>
      </c>
      <c r="I55" s="31">
        <f t="shared" si="89"/>
        <v>5.1780198206397322E-2</v>
      </c>
      <c r="J55" s="30"/>
      <c r="K55" s="32">
        <v>5.2696629213483144</v>
      </c>
      <c r="L55" s="77"/>
      <c r="M55" s="74">
        <f>M15*$E55</f>
        <v>213.53932584269663</v>
      </c>
      <c r="N55" s="74">
        <f>N15*$E55</f>
        <v>1053.4606741573034</v>
      </c>
      <c r="O55" s="77"/>
      <c r="P55" s="74">
        <f t="shared" ref="P55:Q55" si="102">P15*$E55</f>
        <v>0</v>
      </c>
      <c r="Q55" s="74">
        <f t="shared" si="102"/>
        <v>1267</v>
      </c>
      <c r="R55" s="77">
        <v>0</v>
      </c>
      <c r="S55" s="74">
        <f t="shared" ref="S55:U55" si="103">S15*$E55</f>
        <v>1053.4606741573034</v>
      </c>
      <c r="T55" s="74">
        <f t="shared" si="103"/>
        <v>199.30337078651684</v>
      </c>
      <c r="U55" s="74">
        <f t="shared" si="103"/>
        <v>14.235955056179774</v>
      </c>
      <c r="V55" s="77"/>
      <c r="W55" s="74">
        <f t="shared" ref="W55:Y55" si="104">W15*$E55</f>
        <v>128.12359550561797</v>
      </c>
      <c r="X55" s="74">
        <f t="shared" si="104"/>
        <v>85.415730337078642</v>
      </c>
      <c r="Y55" s="74">
        <f t="shared" si="104"/>
        <v>0</v>
      </c>
      <c r="Z55" s="77"/>
      <c r="AA55" s="74">
        <f t="shared" ref="AA55:AH55" si="105">AA15*$E55</f>
        <v>28.471910112359549</v>
      </c>
      <c r="AB55" s="74">
        <f t="shared" si="105"/>
        <v>0</v>
      </c>
      <c r="AC55" s="74">
        <f t="shared" si="105"/>
        <v>0</v>
      </c>
      <c r="AD55" s="74">
        <f t="shared" si="105"/>
        <v>0</v>
      </c>
      <c r="AE55" s="74">
        <f t="shared" si="105"/>
        <v>99.651685393258418</v>
      </c>
      <c r="AF55" s="74">
        <f t="shared" si="105"/>
        <v>42.707865168539321</v>
      </c>
      <c r="AG55" s="74">
        <f t="shared" si="105"/>
        <v>28.471910112359549</v>
      </c>
      <c r="AH55" s="74">
        <f t="shared" si="105"/>
        <v>14.235955056179774</v>
      </c>
      <c r="AI55" s="77"/>
      <c r="AK55" s="191"/>
      <c r="AM55" s="77"/>
      <c r="AN55" s="74">
        <f t="shared" ref="AN55:AU55" si="106">AN15*$E55</f>
        <v>953.8089887640449</v>
      </c>
      <c r="AO55" s="74">
        <f t="shared" si="106"/>
        <v>455.55056179775278</v>
      </c>
      <c r="AP55" s="74">
        <f t="shared" si="106"/>
        <v>412.84269662921349</v>
      </c>
      <c r="AQ55" s="74">
        <f t="shared" si="106"/>
        <v>270.4831460674157</v>
      </c>
      <c r="AR55" s="74">
        <f t="shared" si="106"/>
        <v>14.235955056179774</v>
      </c>
      <c r="AS55" s="74">
        <f t="shared" si="106"/>
        <v>185.06741573033707</v>
      </c>
      <c r="AT55" s="74">
        <f t="shared" si="106"/>
        <v>0</v>
      </c>
      <c r="AU55" s="74">
        <f t="shared" si="106"/>
        <v>14.235955056179774</v>
      </c>
      <c r="AV55" s="77"/>
      <c r="AW55" s="74">
        <f t="shared" ref="AW55:AZ55" si="107">AW15*$E55</f>
        <v>113.88764044943819</v>
      </c>
      <c r="AX55" s="74">
        <f t="shared" si="107"/>
        <v>199.30337078651684</v>
      </c>
      <c r="AY55" s="74">
        <f t="shared" si="107"/>
        <v>355.89887640449439</v>
      </c>
      <c r="AZ55" s="74">
        <f t="shared" si="107"/>
        <v>284.71910112359546</v>
      </c>
      <c r="BA55" s="191"/>
      <c r="BC55" s="191"/>
    </row>
    <row r="56" spans="1:121" s="22" customFormat="1" ht="7.5" customHeight="1" x14ac:dyDescent="0.4">
      <c r="A56" s="37"/>
      <c r="B56" s="77"/>
      <c r="C56" s="149"/>
      <c r="D56" s="139"/>
      <c r="E56" s="139"/>
      <c r="F56" s="161"/>
      <c r="G56" s="77"/>
      <c r="H56" s="39"/>
      <c r="I56" s="39"/>
      <c r="J56" s="38"/>
      <c r="K56" s="40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4"/>
      <c r="AK56" s="193"/>
      <c r="AL56" s="74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193"/>
      <c r="BB56" s="74"/>
      <c r="BC56" s="193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</row>
    <row r="57" spans="1:121" ht="20.25" customHeight="1" x14ac:dyDescent="0.4">
      <c r="A57" s="29" t="s">
        <v>463</v>
      </c>
      <c r="B57" s="77"/>
      <c r="C57" s="147">
        <f>VLOOKUP($A57,Sample!$B$2:$F$29,4)</f>
        <v>6.8731550425166323E-3</v>
      </c>
      <c r="D57" s="138">
        <f>VLOOKUP($A57,Sample!$B$2:$F$29,5)</f>
        <v>1.1593599738400826E-3</v>
      </c>
      <c r="E57" s="138">
        <f>VLOOKUP($A57,Sample!$B$2:$F$29,2)</f>
        <v>156</v>
      </c>
      <c r="F57" s="160">
        <f t="shared" ref="F57:F64" si="108">E57*$K17</f>
        <v>782.68965517241384</v>
      </c>
      <c r="G57" s="77"/>
      <c r="H57" s="31">
        <f>E57/SUM(E$17:E$27)</f>
        <v>6.8731550425166323E-3</v>
      </c>
      <c r="I57" s="31">
        <f>F57/SUM(F$17:F$27)</f>
        <v>5.6053960743793962E-3</v>
      </c>
      <c r="J57" s="30"/>
      <c r="K57" s="32">
        <v>5.0172413793103452</v>
      </c>
      <c r="L57" s="77"/>
      <c r="M57" s="74">
        <f t="shared" ref="M57:N64" si="109">M17*$E57</f>
        <v>29.586206896551722</v>
      </c>
      <c r="N57" s="74">
        <f t="shared" si="109"/>
        <v>126.41379310344827</v>
      </c>
      <c r="O57" s="77"/>
      <c r="P57" s="74">
        <f t="shared" ref="P57:Q57" si="110">P17*$E57</f>
        <v>0</v>
      </c>
      <c r="Q57" s="74">
        <f t="shared" si="110"/>
        <v>156</v>
      </c>
      <c r="R57" s="77">
        <v>0</v>
      </c>
      <c r="S57" s="74">
        <f t="shared" ref="S57:U57" si="111">S17*$E57</f>
        <v>126.41379310344827</v>
      </c>
      <c r="T57" s="74">
        <f t="shared" si="111"/>
        <v>26.896551724137932</v>
      </c>
      <c r="U57" s="74">
        <f t="shared" si="111"/>
        <v>2.6896551724137931</v>
      </c>
      <c r="V57" s="77"/>
      <c r="W57" s="74">
        <f t="shared" ref="W57:Y57" si="112">W17*$E57</f>
        <v>29.586206896551726</v>
      </c>
      <c r="X57" s="74">
        <f t="shared" si="112"/>
        <v>0</v>
      </c>
      <c r="Y57" s="74">
        <f t="shared" si="112"/>
        <v>0</v>
      </c>
      <c r="Z57" s="77"/>
      <c r="AA57" s="74">
        <f t="shared" ref="AA57:AH57" si="113">AA17*$E57</f>
        <v>0</v>
      </c>
      <c r="AB57" s="74">
        <f t="shared" si="113"/>
        <v>0</v>
      </c>
      <c r="AC57" s="74">
        <f t="shared" si="113"/>
        <v>0</v>
      </c>
      <c r="AD57" s="74">
        <f t="shared" si="113"/>
        <v>0</v>
      </c>
      <c r="AE57" s="74">
        <f t="shared" si="113"/>
        <v>26.896551724137932</v>
      </c>
      <c r="AF57" s="74">
        <f t="shared" si="113"/>
        <v>2.6896551724137936</v>
      </c>
      <c r="AG57" s="74">
        <f t="shared" si="113"/>
        <v>0</v>
      </c>
      <c r="AH57" s="74">
        <f t="shared" si="113"/>
        <v>0</v>
      </c>
      <c r="AI57" s="77"/>
      <c r="AK57" s="191"/>
      <c r="AM57" s="77"/>
      <c r="AN57" s="74">
        <f t="shared" ref="AN57:AU57" si="114">AN17*$E57</f>
        <v>121.03448275862068</v>
      </c>
      <c r="AO57" s="74">
        <f t="shared" si="114"/>
        <v>40.344827586206897</v>
      </c>
      <c r="AP57" s="74">
        <f t="shared" si="114"/>
        <v>48.413793103448278</v>
      </c>
      <c r="AQ57" s="74">
        <f t="shared" si="114"/>
        <v>32.275862068965516</v>
      </c>
      <c r="AR57" s="74">
        <f t="shared" si="114"/>
        <v>21.517241379310345</v>
      </c>
      <c r="AS57" s="74">
        <f t="shared" si="114"/>
        <v>37.655172413793103</v>
      </c>
      <c r="AT57" s="74">
        <f t="shared" si="114"/>
        <v>29.586206896551722</v>
      </c>
      <c r="AU57" s="74">
        <f t="shared" si="114"/>
        <v>2.6896551724137931</v>
      </c>
      <c r="AV57" s="77"/>
      <c r="AW57" s="74">
        <f t="shared" ref="AW57:AZ57" si="115">AW17*$E57</f>
        <v>43.03448275862069</v>
      </c>
      <c r="AX57" s="74">
        <f t="shared" si="115"/>
        <v>16.137931034482758</v>
      </c>
      <c r="AY57" s="74">
        <f t="shared" si="115"/>
        <v>40.34482758620689</v>
      </c>
      <c r="AZ57" s="74">
        <f t="shared" si="115"/>
        <v>21.517241379310345</v>
      </c>
      <c r="BA57" s="191"/>
      <c r="BC57" s="191"/>
    </row>
    <row r="58" spans="1:121" ht="20.25" customHeight="1" x14ac:dyDescent="0.4">
      <c r="A58" s="29" t="s">
        <v>464</v>
      </c>
      <c r="B58" s="77"/>
      <c r="C58" s="147">
        <f>VLOOKUP($A58,Sample!$B$2:$F$29,4)</f>
        <v>2.2029343084989206E-3</v>
      </c>
      <c r="D58" s="138">
        <f>VLOOKUP($A58,Sample!$B$2:$F$29,5)</f>
        <v>3.715897352051547E-4</v>
      </c>
      <c r="E58" s="138">
        <f>VLOOKUP($A58,Sample!$B$2:$F$29,2)</f>
        <v>50</v>
      </c>
      <c r="F58" s="160">
        <f t="shared" si="108"/>
        <v>252.94117647058823</v>
      </c>
      <c r="G58" s="77"/>
      <c r="H58" s="31">
        <f t="shared" ref="H58:I64" si="116">E58/SUM(E$17:E$27)</f>
        <v>2.2029343084989206E-3</v>
      </c>
      <c r="I58" s="31">
        <f t="shared" si="116"/>
        <v>1.8114912702210369E-3</v>
      </c>
      <c r="J58" s="30"/>
      <c r="K58" s="32">
        <v>5.0588235294117645</v>
      </c>
      <c r="L58" s="77"/>
      <c r="M58" s="74">
        <f t="shared" si="109"/>
        <v>4.4117647058823533</v>
      </c>
      <c r="N58" s="74">
        <f t="shared" si="109"/>
        <v>45.588235294117645</v>
      </c>
      <c r="O58" s="77"/>
      <c r="P58" s="74">
        <f t="shared" ref="P58:Q58" si="117">P18*$E58</f>
        <v>0</v>
      </c>
      <c r="Q58" s="74">
        <f t="shared" si="117"/>
        <v>50</v>
      </c>
      <c r="R58" s="77">
        <v>0</v>
      </c>
      <c r="S58" s="74">
        <f t="shared" ref="S58:U58" si="118">S18*$E58</f>
        <v>45.588235294117645</v>
      </c>
      <c r="T58" s="74">
        <f t="shared" si="118"/>
        <v>4.4117647058823533</v>
      </c>
      <c r="U58" s="74">
        <f t="shared" si="118"/>
        <v>0</v>
      </c>
      <c r="V58" s="77"/>
      <c r="W58" s="74">
        <f t="shared" ref="W58:Y58" si="119">W18*$E58</f>
        <v>2.9411764705882351</v>
      </c>
      <c r="X58" s="74">
        <f t="shared" si="119"/>
        <v>1.4705882352941175</v>
      </c>
      <c r="Y58" s="74">
        <f t="shared" si="119"/>
        <v>0</v>
      </c>
      <c r="Z58" s="77"/>
      <c r="AA58" s="74">
        <f t="shared" ref="AA58:AH58" si="120">AA18*$E58</f>
        <v>0</v>
      </c>
      <c r="AB58" s="74">
        <f t="shared" si="120"/>
        <v>0</v>
      </c>
      <c r="AC58" s="74">
        <f t="shared" si="120"/>
        <v>0</v>
      </c>
      <c r="AD58" s="74">
        <f t="shared" si="120"/>
        <v>0</v>
      </c>
      <c r="AE58" s="74">
        <f t="shared" si="120"/>
        <v>2.9411764705882351</v>
      </c>
      <c r="AF58" s="74">
        <f t="shared" si="120"/>
        <v>1.4705882352941175</v>
      </c>
      <c r="AG58" s="74">
        <f t="shared" si="120"/>
        <v>0</v>
      </c>
      <c r="AH58" s="74">
        <f t="shared" si="120"/>
        <v>0</v>
      </c>
      <c r="AI58" s="77"/>
      <c r="AK58" s="191"/>
      <c r="AM58" s="77"/>
      <c r="AN58" s="74">
        <f t="shared" ref="AN58:AU58" si="121">AN18*$E58</f>
        <v>30.882352941176471</v>
      </c>
      <c r="AO58" s="74">
        <f t="shared" si="121"/>
        <v>16.176470588235293</v>
      </c>
      <c r="AP58" s="74">
        <f t="shared" si="121"/>
        <v>19.117647058823529</v>
      </c>
      <c r="AQ58" s="74">
        <f t="shared" si="121"/>
        <v>14.705882352941178</v>
      </c>
      <c r="AR58" s="74">
        <f t="shared" si="121"/>
        <v>4.4117647058823533</v>
      </c>
      <c r="AS58" s="74">
        <f t="shared" si="121"/>
        <v>11.76470588235294</v>
      </c>
      <c r="AT58" s="74">
        <f t="shared" si="121"/>
        <v>10.294117647058822</v>
      </c>
      <c r="AU58" s="74">
        <f t="shared" si="121"/>
        <v>0</v>
      </c>
      <c r="AV58" s="77"/>
      <c r="AW58" s="74">
        <f t="shared" ref="AW58:AZ58" si="122">AW18*$E58</f>
        <v>11.76470588235294</v>
      </c>
      <c r="AX58" s="74">
        <f t="shared" si="122"/>
        <v>8.8235294117647065</v>
      </c>
      <c r="AY58" s="74">
        <f t="shared" si="122"/>
        <v>1.4705882352941175</v>
      </c>
      <c r="AZ58" s="74">
        <f t="shared" si="122"/>
        <v>8.8235294117647065</v>
      </c>
      <c r="BA58" s="191"/>
      <c r="BC58" s="191"/>
    </row>
    <row r="59" spans="1:121" ht="20.25" customHeight="1" x14ac:dyDescent="0.4">
      <c r="A59" s="29" t="s">
        <v>465</v>
      </c>
      <c r="B59" s="77"/>
      <c r="C59" s="147">
        <f>VLOOKUP($A59,Sample!$B$2:$F$29,4)</f>
        <v>5.5513944574172795E-2</v>
      </c>
      <c r="D59" s="138">
        <f>VLOOKUP($A59,Sample!$B$2:$F$29,5)</f>
        <v>9.3640613271698987E-3</v>
      </c>
      <c r="E59" s="138">
        <f>VLOOKUP($A59,Sample!$B$2:$F$29,2)</f>
        <v>1260</v>
      </c>
      <c r="F59" s="160">
        <f t="shared" si="108"/>
        <v>6972</v>
      </c>
      <c r="G59" s="77"/>
      <c r="H59" s="31">
        <f t="shared" si="116"/>
        <v>5.5513944574172795E-2</v>
      </c>
      <c r="I59" s="31">
        <f t="shared" si="116"/>
        <v>4.9931439839925158E-2</v>
      </c>
      <c r="J59" s="30"/>
      <c r="K59" s="32">
        <v>5.5333333333333332</v>
      </c>
      <c r="L59" s="77"/>
      <c r="M59" s="74">
        <f t="shared" si="109"/>
        <v>685.99999999999989</v>
      </c>
      <c r="N59" s="74">
        <f t="shared" si="109"/>
        <v>574</v>
      </c>
      <c r="O59" s="77"/>
      <c r="P59" s="74">
        <f t="shared" ref="P59:Q59" si="123">P19*$E59</f>
        <v>406</v>
      </c>
      <c r="Q59" s="74">
        <f t="shared" si="123"/>
        <v>854</v>
      </c>
      <c r="R59" s="77">
        <v>0</v>
      </c>
      <c r="S59" s="74">
        <f t="shared" ref="S59:U59" si="124">S19*$E59</f>
        <v>574</v>
      </c>
      <c r="T59" s="74">
        <f t="shared" si="124"/>
        <v>280</v>
      </c>
      <c r="U59" s="74">
        <f t="shared" si="124"/>
        <v>406</v>
      </c>
      <c r="V59" s="77"/>
      <c r="W59" s="74">
        <f t="shared" ref="W59:Y59" si="125">W19*$E59</f>
        <v>420.00000000000006</v>
      </c>
      <c r="X59" s="74">
        <f t="shared" si="125"/>
        <v>56</v>
      </c>
      <c r="Y59" s="74">
        <f t="shared" si="125"/>
        <v>266.00000000000006</v>
      </c>
      <c r="Z59" s="77"/>
      <c r="AA59" s="74">
        <f t="shared" ref="AA59:AH59" si="126">AA19*$E59</f>
        <v>56</v>
      </c>
      <c r="AB59" s="74">
        <f t="shared" si="126"/>
        <v>0</v>
      </c>
      <c r="AC59" s="74">
        <f t="shared" si="126"/>
        <v>0</v>
      </c>
      <c r="AD59" s="74">
        <f t="shared" si="126"/>
        <v>0</v>
      </c>
      <c r="AE59" s="74">
        <f t="shared" si="126"/>
        <v>224</v>
      </c>
      <c r="AF59" s="74">
        <f t="shared" si="126"/>
        <v>364.00000000000006</v>
      </c>
      <c r="AG59" s="74">
        <f t="shared" si="126"/>
        <v>14</v>
      </c>
      <c r="AH59" s="74">
        <f t="shared" si="126"/>
        <v>28</v>
      </c>
      <c r="AI59" s="77"/>
      <c r="AK59" s="191"/>
      <c r="AM59" s="77"/>
      <c r="AN59" s="74">
        <f t="shared" ref="AN59:AU59" si="127">AN19*$E59</f>
        <v>1106</v>
      </c>
      <c r="AO59" s="74">
        <f t="shared" si="127"/>
        <v>266</v>
      </c>
      <c r="AP59" s="74">
        <f t="shared" si="127"/>
        <v>112</v>
      </c>
      <c r="AQ59" s="74">
        <f t="shared" si="127"/>
        <v>140</v>
      </c>
      <c r="AR59" s="74">
        <f t="shared" si="127"/>
        <v>196</v>
      </c>
      <c r="AS59" s="74">
        <f t="shared" si="127"/>
        <v>238</v>
      </c>
      <c r="AT59" s="74">
        <f t="shared" si="127"/>
        <v>266</v>
      </c>
      <c r="AU59" s="74">
        <f t="shared" si="127"/>
        <v>140</v>
      </c>
      <c r="AV59" s="77"/>
      <c r="AW59" s="74">
        <f t="shared" ref="AW59:AZ59" si="128">AW19*$E59</f>
        <v>461.99999999999994</v>
      </c>
      <c r="AX59" s="74">
        <f t="shared" si="128"/>
        <v>140</v>
      </c>
      <c r="AY59" s="74">
        <f t="shared" si="128"/>
        <v>363.99999999999994</v>
      </c>
      <c r="AZ59" s="74">
        <f t="shared" si="128"/>
        <v>140</v>
      </c>
      <c r="BA59" s="191"/>
      <c r="BC59" s="191"/>
    </row>
    <row r="60" spans="1:121" ht="20.25" customHeight="1" x14ac:dyDescent="0.4">
      <c r="A60" s="29" t="s">
        <v>466</v>
      </c>
      <c r="B60" s="77"/>
      <c r="C60" s="147">
        <f>VLOOKUP($A60,Sample!$B$2:$F$29,4)</f>
        <v>7.8865048244261354E-2</v>
      </c>
      <c r="D60" s="138">
        <f>VLOOKUP($A60,Sample!$B$2:$F$29,5)</f>
        <v>1.3302912520344538E-2</v>
      </c>
      <c r="E60" s="138">
        <f>VLOOKUP($A60,Sample!$B$2:$F$29,2)</f>
        <v>1790</v>
      </c>
      <c r="F60" s="160">
        <f t="shared" si="108"/>
        <v>14221.648351648351</v>
      </c>
      <c r="G60" s="77"/>
      <c r="H60" s="31">
        <f t="shared" si="116"/>
        <v>7.8865048244261354E-2</v>
      </c>
      <c r="I60" s="31">
        <f t="shared" si="116"/>
        <v>0.10185131656553363</v>
      </c>
      <c r="J60" s="30"/>
      <c r="K60" s="32">
        <v>7.9450549450549453</v>
      </c>
      <c r="L60" s="77"/>
      <c r="M60" s="74">
        <f t="shared" si="109"/>
        <v>511.42857142857139</v>
      </c>
      <c r="N60" s="74">
        <f t="shared" si="109"/>
        <v>1278.5714285714287</v>
      </c>
      <c r="O60" s="77"/>
      <c r="P60" s="74">
        <f t="shared" ref="P60:Q60" si="129">P20*$E60</f>
        <v>0</v>
      </c>
      <c r="Q60" s="74">
        <f t="shared" si="129"/>
        <v>1790</v>
      </c>
      <c r="R60" s="77">
        <v>0</v>
      </c>
      <c r="S60" s="74">
        <f t="shared" ref="S60:U60" si="130">S20*$E60</f>
        <v>1278.5714285714287</v>
      </c>
      <c r="T60" s="74">
        <f t="shared" si="130"/>
        <v>432.74725274725273</v>
      </c>
      <c r="U60" s="74">
        <f t="shared" si="130"/>
        <v>78.681318681318686</v>
      </c>
      <c r="V60" s="77"/>
      <c r="W60" s="74">
        <f t="shared" ref="W60:Y60" si="131">W20*$E60</f>
        <v>452.41758241758242</v>
      </c>
      <c r="X60" s="74">
        <f t="shared" si="131"/>
        <v>59.010989010989015</v>
      </c>
      <c r="Y60" s="74">
        <f t="shared" si="131"/>
        <v>0</v>
      </c>
      <c r="Z60" s="77"/>
      <c r="AA60" s="74">
        <f t="shared" ref="AA60:AH60" si="132">AA20*$E60</f>
        <v>0</v>
      </c>
      <c r="AB60" s="74">
        <f t="shared" si="132"/>
        <v>0</v>
      </c>
      <c r="AC60" s="74">
        <f t="shared" si="132"/>
        <v>0</v>
      </c>
      <c r="AD60" s="74">
        <f t="shared" si="132"/>
        <v>0</v>
      </c>
      <c r="AE60" s="74">
        <f t="shared" si="132"/>
        <v>236.04395604395606</v>
      </c>
      <c r="AF60" s="74">
        <f t="shared" si="132"/>
        <v>275.38461538461536</v>
      </c>
      <c r="AG60" s="74">
        <f t="shared" si="132"/>
        <v>0</v>
      </c>
      <c r="AH60" s="74">
        <f t="shared" si="132"/>
        <v>0</v>
      </c>
      <c r="AI60" s="77"/>
      <c r="AK60" s="191"/>
      <c r="AM60" s="77"/>
      <c r="AN60" s="74">
        <f t="shared" ref="AN60:AU60" si="133">AN20*$E60</f>
        <v>1278.5714285714287</v>
      </c>
      <c r="AO60" s="74">
        <f t="shared" si="133"/>
        <v>609.7802197802198</v>
      </c>
      <c r="AP60" s="74">
        <f t="shared" si="133"/>
        <v>1062.1978021978023</v>
      </c>
      <c r="AQ60" s="74">
        <f t="shared" si="133"/>
        <v>688.46153846153845</v>
      </c>
      <c r="AR60" s="74">
        <f t="shared" si="133"/>
        <v>373.73626373626377</v>
      </c>
      <c r="AS60" s="74">
        <f t="shared" si="133"/>
        <v>354.06593406593407</v>
      </c>
      <c r="AT60" s="74">
        <f t="shared" si="133"/>
        <v>19.670329670329672</v>
      </c>
      <c r="AU60" s="74">
        <f t="shared" si="133"/>
        <v>177.03296703296704</v>
      </c>
      <c r="AV60" s="77"/>
      <c r="AW60" s="74">
        <f t="shared" ref="AW60:AZ60" si="134">AW20*$E60</f>
        <v>236.04395604395606</v>
      </c>
      <c r="AX60" s="74">
        <f t="shared" si="134"/>
        <v>393.40659340659346</v>
      </c>
      <c r="AY60" s="74">
        <f t="shared" si="134"/>
        <v>236.04395604395606</v>
      </c>
      <c r="AZ60" s="74">
        <f t="shared" si="134"/>
        <v>413.07692307692309</v>
      </c>
      <c r="BA60" s="191"/>
      <c r="BC60" s="191"/>
    </row>
    <row r="61" spans="1:121" ht="20.25" customHeight="1" x14ac:dyDescent="0.4">
      <c r="A61" s="29" t="s">
        <v>470</v>
      </c>
      <c r="B61" s="77"/>
      <c r="C61" s="147">
        <f>VLOOKUP($A61,Sample!$B$2:$F$29,4)</f>
        <v>0.42142133321584352</v>
      </c>
      <c r="D61" s="138">
        <f>VLOOKUP($A61,Sample!$B$2:$F$29,5)</f>
        <v>7.1085116344746097E-2</v>
      </c>
      <c r="E61" s="138">
        <f>VLOOKUP($A61,Sample!$B$2:$F$29,2)</f>
        <v>9565</v>
      </c>
      <c r="F61" s="160">
        <f t="shared" si="108"/>
        <v>55435.860215053763</v>
      </c>
      <c r="G61" s="77"/>
      <c r="H61" s="31">
        <f t="shared" si="116"/>
        <v>0.42142133321584352</v>
      </c>
      <c r="I61" s="31">
        <f t="shared" si="116"/>
        <v>0.39701553633139092</v>
      </c>
      <c r="J61" s="30"/>
      <c r="K61" s="32">
        <v>5.795698924731183</v>
      </c>
      <c r="L61" s="77"/>
      <c r="M61" s="74">
        <f t="shared" si="109"/>
        <v>3496.8817204301076</v>
      </c>
      <c r="N61" s="74">
        <f t="shared" si="109"/>
        <v>6068.1182795698924</v>
      </c>
      <c r="O61" s="77"/>
      <c r="P61" s="74">
        <f t="shared" ref="P61:Q61" si="135">P21*$E61</f>
        <v>411.39784946236563</v>
      </c>
      <c r="Q61" s="74">
        <f t="shared" si="135"/>
        <v>9153.6021505376357</v>
      </c>
      <c r="R61" s="77">
        <v>0</v>
      </c>
      <c r="S61" s="74">
        <f t="shared" ref="S61:U61" si="136">S21*$E61</f>
        <v>5965.2688172043008</v>
      </c>
      <c r="T61" s="74">
        <f t="shared" si="136"/>
        <v>2982.6344086021504</v>
      </c>
      <c r="U61" s="74">
        <f t="shared" si="136"/>
        <v>617.09677419354841</v>
      </c>
      <c r="V61" s="77"/>
      <c r="W61" s="74">
        <f t="shared" ref="W61:Y61" si="137">W21*$E61</f>
        <v>2329.2378241619231</v>
      </c>
      <c r="X61" s="74">
        <f t="shared" si="137"/>
        <v>1058.7444655281467</v>
      </c>
      <c r="Y61" s="74">
        <f t="shared" si="137"/>
        <v>423.4977862112587</v>
      </c>
      <c r="Z61" s="77"/>
      <c r="AA61" s="74">
        <f t="shared" ref="AA61:AH61" si="138">AA21*$E61</f>
        <v>102.84946236559139</v>
      </c>
      <c r="AB61" s="74">
        <f t="shared" si="138"/>
        <v>0</v>
      </c>
      <c r="AC61" s="74">
        <f t="shared" si="138"/>
        <v>0</v>
      </c>
      <c r="AD61" s="74">
        <f t="shared" si="138"/>
        <v>0</v>
      </c>
      <c r="AE61" s="74">
        <f t="shared" si="138"/>
        <v>1645.5913978494623</v>
      </c>
      <c r="AF61" s="74">
        <f t="shared" si="138"/>
        <v>925.64516129032245</v>
      </c>
      <c r="AG61" s="74">
        <f t="shared" si="138"/>
        <v>822.79569892473114</v>
      </c>
      <c r="AH61" s="74">
        <f t="shared" si="138"/>
        <v>102.84946236559139</v>
      </c>
      <c r="AI61" s="77"/>
      <c r="AK61" s="191"/>
      <c r="AM61" s="77"/>
      <c r="AN61" s="74">
        <f t="shared" ref="AN61:AU61" si="139">AN21*$E61</f>
        <v>7096.6129032258068</v>
      </c>
      <c r="AO61" s="74">
        <f t="shared" si="139"/>
        <v>1337.0430107526881</v>
      </c>
      <c r="AP61" s="74">
        <f t="shared" si="139"/>
        <v>2776.9354838709678</v>
      </c>
      <c r="AQ61" s="74">
        <f t="shared" si="139"/>
        <v>2159.8387096774195</v>
      </c>
      <c r="AR61" s="74">
        <f t="shared" si="139"/>
        <v>1234.1935483870968</v>
      </c>
      <c r="AS61" s="74">
        <f t="shared" si="139"/>
        <v>2056.989247311828</v>
      </c>
      <c r="AT61" s="74">
        <f t="shared" si="139"/>
        <v>411.39784946236563</v>
      </c>
      <c r="AU61" s="74">
        <f t="shared" si="139"/>
        <v>205.69892473118281</v>
      </c>
      <c r="AV61" s="77"/>
      <c r="AW61" s="74">
        <f t="shared" ref="AW61:AZ61" si="140">AW21*$E61</f>
        <v>719.94623655913983</v>
      </c>
      <c r="AX61" s="74">
        <f t="shared" si="140"/>
        <v>1234.1935483870968</v>
      </c>
      <c r="AY61" s="74">
        <f t="shared" si="140"/>
        <v>2879.7849462365593</v>
      </c>
      <c r="AZ61" s="74">
        <f t="shared" si="140"/>
        <v>2262.6881720430106</v>
      </c>
      <c r="BA61" s="191"/>
      <c r="BC61" s="191"/>
    </row>
    <row r="62" spans="1:121" ht="20.25" customHeight="1" x14ac:dyDescent="0.4">
      <c r="A62" s="29" t="s">
        <v>614</v>
      </c>
      <c r="B62" s="77"/>
      <c r="C62" s="147">
        <f>VLOOKUP($A62,Sample!$B$2:$F$29,4)</f>
        <v>3.828699828171124E-2</v>
      </c>
      <c r="D62" s="138">
        <f>VLOOKUP($A62,Sample!$B$2:$F$29,5)</f>
        <v>6.4582295978655889E-3</v>
      </c>
      <c r="E62" s="138">
        <f>VLOOKUP($A62,Sample!$B$2:$F$29,2)</f>
        <v>869</v>
      </c>
      <c r="F62" s="160">
        <f t="shared" si="108"/>
        <v>5483.6896551724139</v>
      </c>
      <c r="G62" s="77"/>
      <c r="H62" s="31">
        <f t="shared" si="116"/>
        <v>3.828699828171124E-2</v>
      </c>
      <c r="I62" s="31">
        <f t="shared" si="116"/>
        <v>3.9272593246996744E-2</v>
      </c>
      <c r="J62" s="30"/>
      <c r="K62" s="32">
        <v>6.3103448275862073</v>
      </c>
      <c r="L62" s="77"/>
      <c r="M62" s="74">
        <f t="shared" si="109"/>
        <v>319.63218390804599</v>
      </c>
      <c r="N62" s="74">
        <f t="shared" si="109"/>
        <v>549.36781609195407</v>
      </c>
      <c r="O62" s="77"/>
      <c r="P62" s="74">
        <f t="shared" ref="P62:Q62" si="141">P22*$E62</f>
        <v>0</v>
      </c>
      <c r="Q62" s="74">
        <f t="shared" si="141"/>
        <v>869</v>
      </c>
      <c r="R62" s="77">
        <v>0</v>
      </c>
      <c r="S62" s="74">
        <f t="shared" ref="S62:U62" si="142">S22*$E62</f>
        <v>549.36781609195407</v>
      </c>
      <c r="T62" s="74">
        <f t="shared" si="142"/>
        <v>269.68965517241378</v>
      </c>
      <c r="U62" s="74">
        <f t="shared" si="142"/>
        <v>49.94252873563218</v>
      </c>
      <c r="V62" s="77"/>
      <c r="W62" s="74">
        <f t="shared" ref="W62:Y62" si="143">W22*$E62</f>
        <v>219.74712643678163</v>
      </c>
      <c r="X62" s="74">
        <f t="shared" si="143"/>
        <v>119.86206896551724</v>
      </c>
      <c r="Y62" s="74">
        <f t="shared" si="143"/>
        <v>0</v>
      </c>
      <c r="Z62" s="77"/>
      <c r="AA62" s="74">
        <f t="shared" ref="AA62:AH62" si="144">AA22*$E62</f>
        <v>0</v>
      </c>
      <c r="AB62" s="74">
        <f t="shared" si="144"/>
        <v>49.94252873563218</v>
      </c>
      <c r="AC62" s="74">
        <f t="shared" si="144"/>
        <v>0</v>
      </c>
      <c r="AD62" s="74">
        <f t="shared" si="144"/>
        <v>0</v>
      </c>
      <c r="AE62" s="74">
        <f t="shared" si="144"/>
        <v>169.80459770114942</v>
      </c>
      <c r="AF62" s="74">
        <f t="shared" si="144"/>
        <v>89.896551724137936</v>
      </c>
      <c r="AG62" s="74">
        <f t="shared" si="144"/>
        <v>0</v>
      </c>
      <c r="AH62" s="74">
        <f t="shared" si="144"/>
        <v>9.9885057471264371</v>
      </c>
      <c r="AI62" s="77"/>
      <c r="AK62" s="191"/>
      <c r="AM62" s="77"/>
      <c r="AN62" s="74">
        <f t="shared" ref="AN62:AU62" si="145">AN22*$E62</f>
        <v>369.57471264367814</v>
      </c>
      <c r="AO62" s="74">
        <f t="shared" si="145"/>
        <v>199.77011494252872</v>
      </c>
      <c r="AP62" s="74">
        <f t="shared" si="145"/>
        <v>359.58620689655174</v>
      </c>
      <c r="AQ62" s="74">
        <f t="shared" si="145"/>
        <v>219.74712643678163</v>
      </c>
      <c r="AR62" s="74">
        <f t="shared" si="145"/>
        <v>239.72413793103448</v>
      </c>
      <c r="AS62" s="74">
        <f t="shared" si="145"/>
        <v>139.83908045977012</v>
      </c>
      <c r="AT62" s="74">
        <f t="shared" si="145"/>
        <v>59.931034482758619</v>
      </c>
      <c r="AU62" s="74">
        <f t="shared" si="145"/>
        <v>39.954022988505749</v>
      </c>
      <c r="AV62" s="77"/>
      <c r="AW62" s="74">
        <f t="shared" ref="AW62:AZ62" si="146">AW22*$E62</f>
        <v>19.977011494252874</v>
      </c>
      <c r="AX62" s="74">
        <f t="shared" si="146"/>
        <v>9.9885057471264371</v>
      </c>
      <c r="AY62" s="74">
        <f t="shared" si="146"/>
        <v>149.82758620689657</v>
      </c>
      <c r="AZ62" s="74">
        <f t="shared" si="146"/>
        <v>189.7816091954023</v>
      </c>
      <c r="BA62" s="191"/>
      <c r="BC62" s="191"/>
    </row>
    <row r="63" spans="1:121" ht="20.25" customHeight="1" x14ac:dyDescent="0.4">
      <c r="A63" s="29" t="s">
        <v>467</v>
      </c>
      <c r="B63" s="77"/>
      <c r="C63" s="147">
        <f>VLOOKUP($A63,Sample!$B$2:$F$29,4)</f>
        <v>9.1642067233555103E-3</v>
      </c>
      <c r="D63" s="138">
        <f>VLOOKUP($A63,Sample!$B$2:$F$29,5)</f>
        <v>1.5458132984534434E-3</v>
      </c>
      <c r="E63" s="138">
        <f>VLOOKUP($A63,Sample!$B$2:$F$29,2)</f>
        <v>208</v>
      </c>
      <c r="F63" s="160">
        <f t="shared" si="108"/>
        <v>1208.2352941176471</v>
      </c>
      <c r="G63" s="77"/>
      <c r="H63" s="31">
        <f t="shared" si="116"/>
        <v>9.1642067233555103E-3</v>
      </c>
      <c r="I63" s="31">
        <f t="shared" si="116"/>
        <v>8.6530303931023483E-3</v>
      </c>
      <c r="J63" s="30"/>
      <c r="K63" s="32">
        <v>5.8088235294117645</v>
      </c>
      <c r="L63" s="77"/>
      <c r="M63" s="74">
        <f t="shared" si="109"/>
        <v>27.529411764705884</v>
      </c>
      <c r="N63" s="74">
        <f t="shared" si="109"/>
        <v>180.47058823529412</v>
      </c>
      <c r="O63" s="77"/>
      <c r="P63" s="74">
        <f t="shared" ref="P63:Q63" si="147">P23*$E63</f>
        <v>3.0588235294117645</v>
      </c>
      <c r="Q63" s="74">
        <f t="shared" si="147"/>
        <v>204.94117647058823</v>
      </c>
      <c r="R63" s="77">
        <v>0</v>
      </c>
      <c r="S63" s="74">
        <f t="shared" ref="S63:U63" si="148">S23*$E63</f>
        <v>177.41176470588235</v>
      </c>
      <c r="T63" s="74">
        <f t="shared" si="148"/>
        <v>24.470588235294116</v>
      </c>
      <c r="U63" s="74">
        <f t="shared" si="148"/>
        <v>6.117647058823529</v>
      </c>
      <c r="V63" s="77"/>
      <c r="W63" s="74">
        <f t="shared" ref="W63:Y63" si="149">W23*$E63</f>
        <v>16.993464052287582</v>
      </c>
      <c r="X63" s="74">
        <f t="shared" si="149"/>
        <v>13.594771241830067</v>
      </c>
      <c r="Y63" s="74">
        <f t="shared" si="149"/>
        <v>0</v>
      </c>
      <c r="Z63" s="77"/>
      <c r="AA63" s="74">
        <f t="shared" ref="AA63:AH63" si="150">AA23*$E63</f>
        <v>0</v>
      </c>
      <c r="AB63" s="74">
        <f t="shared" si="150"/>
        <v>0</v>
      </c>
      <c r="AC63" s="74">
        <f t="shared" si="150"/>
        <v>0</v>
      </c>
      <c r="AD63" s="74">
        <f t="shared" si="150"/>
        <v>3.0588235294117649</v>
      </c>
      <c r="AE63" s="74">
        <f t="shared" si="150"/>
        <v>15.294117647058824</v>
      </c>
      <c r="AF63" s="74">
        <f t="shared" si="150"/>
        <v>12.23529411764706</v>
      </c>
      <c r="AG63" s="74">
        <f t="shared" si="150"/>
        <v>0</v>
      </c>
      <c r="AH63" s="74">
        <f t="shared" si="150"/>
        <v>0</v>
      </c>
      <c r="AI63" s="77"/>
      <c r="AK63" s="191"/>
      <c r="AM63" s="77"/>
      <c r="AN63" s="74">
        <f t="shared" ref="AN63:AU63" si="151">AN23*$E63</f>
        <v>97.882352941176464</v>
      </c>
      <c r="AO63" s="74">
        <f t="shared" si="151"/>
        <v>94.82352941176471</v>
      </c>
      <c r="AP63" s="74">
        <f t="shared" si="151"/>
        <v>110.11764705882354</v>
      </c>
      <c r="AQ63" s="74">
        <f t="shared" si="151"/>
        <v>107.05882352941175</v>
      </c>
      <c r="AR63" s="74">
        <f t="shared" si="151"/>
        <v>18.352941176470591</v>
      </c>
      <c r="AS63" s="74">
        <f t="shared" si="151"/>
        <v>67.294117647058826</v>
      </c>
      <c r="AT63" s="74">
        <f t="shared" si="151"/>
        <v>9.1764705882352953</v>
      </c>
      <c r="AU63" s="74">
        <f t="shared" si="151"/>
        <v>9.1764705882352953</v>
      </c>
      <c r="AV63" s="77"/>
      <c r="AW63" s="74">
        <f t="shared" ref="AW63:AZ63" si="152">AW23*$E63</f>
        <v>24.470588235294116</v>
      </c>
      <c r="AX63" s="74">
        <f t="shared" si="152"/>
        <v>12.235294117647058</v>
      </c>
      <c r="AY63" s="74">
        <f t="shared" si="152"/>
        <v>30.588235294117649</v>
      </c>
      <c r="AZ63" s="74">
        <f t="shared" si="152"/>
        <v>30.588235294117649</v>
      </c>
      <c r="BA63" s="191"/>
      <c r="BC63" s="191"/>
    </row>
    <row r="64" spans="1:121" ht="20.25" customHeight="1" x14ac:dyDescent="0.4">
      <c r="A64" s="29" t="s">
        <v>468</v>
      </c>
      <c r="B64" s="77"/>
      <c r="C64" s="147">
        <f>VLOOKUP($A64,Sample!$B$2:$F$29,4)</f>
        <v>7.397453407939375E-2</v>
      </c>
      <c r="D64" s="138">
        <f>VLOOKUP($A64,Sample!$B$2:$F$29,5)</f>
        <v>1.2477983308189094E-2</v>
      </c>
      <c r="E64" s="138">
        <f>VLOOKUP($A64,Sample!$B$2:$F$29,2)</f>
        <v>1679</v>
      </c>
      <c r="F64" s="160">
        <f t="shared" si="108"/>
        <v>10666.588235294117</v>
      </c>
      <c r="G64" s="77"/>
      <c r="H64" s="31">
        <f t="shared" si="116"/>
        <v>7.397453407939375E-2</v>
      </c>
      <c r="I64" s="31">
        <f t="shared" si="116"/>
        <v>7.6391008142260713E-2</v>
      </c>
      <c r="J64" s="30"/>
      <c r="K64" s="32">
        <v>6.3529411764705879</v>
      </c>
      <c r="L64" s="77"/>
      <c r="M64" s="74">
        <f t="shared" si="109"/>
        <v>928.38823529411775</v>
      </c>
      <c r="N64" s="74">
        <f t="shared" si="109"/>
        <v>750.61176470588236</v>
      </c>
      <c r="O64" s="77"/>
      <c r="P64" s="74">
        <f t="shared" ref="P64:Q64" si="153">P24*$E64</f>
        <v>138.27058823529413</v>
      </c>
      <c r="Q64" s="74">
        <f t="shared" si="153"/>
        <v>1540.7294117647059</v>
      </c>
      <c r="R64" s="77">
        <v>0</v>
      </c>
      <c r="S64" s="74">
        <f t="shared" ref="S64:U64" si="154">S24*$E64</f>
        <v>651.84705882352944</v>
      </c>
      <c r="T64" s="74">
        <f t="shared" si="154"/>
        <v>809.87058823529412</v>
      </c>
      <c r="U64" s="74">
        <f t="shared" si="154"/>
        <v>217.2823529411765</v>
      </c>
      <c r="V64" s="77"/>
      <c r="W64" s="74">
        <f t="shared" ref="W64:Y64" si="155">W24*$E64</f>
        <v>327.81476846057575</v>
      </c>
      <c r="X64" s="74">
        <f t="shared" si="155"/>
        <v>480.79499374217772</v>
      </c>
      <c r="Y64" s="74">
        <f t="shared" si="155"/>
        <v>240.39749687108886</v>
      </c>
      <c r="Z64" s="77"/>
      <c r="AA64" s="74">
        <f t="shared" ref="AA64:AH64" si="156">AA24*$E64</f>
        <v>19.752941176470589</v>
      </c>
      <c r="AB64" s="74">
        <f t="shared" si="156"/>
        <v>414.81176470588235</v>
      </c>
      <c r="AC64" s="74">
        <f t="shared" si="156"/>
        <v>19.752941176470589</v>
      </c>
      <c r="AD64" s="74">
        <f t="shared" si="156"/>
        <v>0</v>
      </c>
      <c r="AE64" s="74">
        <f t="shared" si="156"/>
        <v>414.81176470588235</v>
      </c>
      <c r="AF64" s="74">
        <f t="shared" si="156"/>
        <v>98.764705882352956</v>
      </c>
      <c r="AG64" s="74">
        <f t="shared" si="156"/>
        <v>19.752941176470589</v>
      </c>
      <c r="AH64" s="74">
        <f t="shared" si="156"/>
        <v>39.505882352941178</v>
      </c>
      <c r="AI64" s="77"/>
      <c r="AK64" s="191"/>
      <c r="AM64" s="77"/>
      <c r="AN64" s="74">
        <f t="shared" ref="AN64:AU64" si="157">AN24*$E64</f>
        <v>651.84705882352944</v>
      </c>
      <c r="AO64" s="74">
        <f t="shared" si="157"/>
        <v>79.011764705882356</v>
      </c>
      <c r="AP64" s="74">
        <f t="shared" si="157"/>
        <v>217.2823529411765</v>
      </c>
      <c r="AQ64" s="74">
        <f t="shared" si="157"/>
        <v>79.011764705882356</v>
      </c>
      <c r="AR64" s="74">
        <f t="shared" si="157"/>
        <v>335.8</v>
      </c>
      <c r="AS64" s="74">
        <f t="shared" si="157"/>
        <v>98.764705882352942</v>
      </c>
      <c r="AT64" s="74">
        <f t="shared" si="157"/>
        <v>197.52941176470588</v>
      </c>
      <c r="AU64" s="74">
        <f t="shared" si="157"/>
        <v>0</v>
      </c>
      <c r="AV64" s="77"/>
      <c r="AW64" s="74">
        <f t="shared" ref="AW64:AZ64" si="158">AW24*$E64</f>
        <v>19.752941176470589</v>
      </c>
      <c r="AX64" s="74">
        <f t="shared" si="158"/>
        <v>59.258823529411764</v>
      </c>
      <c r="AY64" s="74">
        <f t="shared" si="158"/>
        <v>237.03529411764706</v>
      </c>
      <c r="AZ64" s="74">
        <f t="shared" si="158"/>
        <v>335.8</v>
      </c>
      <c r="BA64" s="191"/>
      <c r="BC64" s="191"/>
    </row>
    <row r="65" spans="1:121" s="22" customFormat="1" ht="7.5" customHeight="1" x14ac:dyDescent="0.4">
      <c r="A65" s="37"/>
      <c r="B65" s="77"/>
      <c r="C65" s="149"/>
      <c r="D65" s="139"/>
      <c r="E65" s="139"/>
      <c r="F65" s="161"/>
      <c r="G65" s="77"/>
      <c r="H65" s="39"/>
      <c r="I65" s="39"/>
      <c r="J65" s="38"/>
      <c r="K65" s="40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4"/>
      <c r="AK65" s="193"/>
      <c r="AL65" s="74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193"/>
      <c r="BB65" s="74"/>
      <c r="BC65" s="193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</row>
    <row r="66" spans="1:121" ht="20.25" customHeight="1" x14ac:dyDescent="0.4">
      <c r="A66" s="29" t="s">
        <v>127</v>
      </c>
      <c r="B66" s="77"/>
      <c r="C66" s="147">
        <f>VLOOKUP($A66,Sample!$B$2:$F$29,4)</f>
        <v>0.11314270608450457</v>
      </c>
      <c r="D66" s="138">
        <f>VLOOKUP($A66,Sample!$B$2:$F$29,5)</f>
        <v>1.9084848800136747E-2</v>
      </c>
      <c r="E66" s="138">
        <f>VLOOKUP($A66,Sample!$B$2:$F$29,2)</f>
        <v>2568</v>
      </c>
      <c r="F66" s="160">
        <f>E66*$K26</f>
        <v>16050</v>
      </c>
      <c r="G66" s="77"/>
      <c r="H66" s="31">
        <f t="shared" ref="H66:H67" si="159">E66/SUM(E$17:E$27)</f>
        <v>0.11314270608450457</v>
      </c>
      <c r="I66" s="31">
        <f>F66/SUM(F$17:F$27)</f>
        <v>0.11494544025111858</v>
      </c>
      <c r="J66" s="30"/>
      <c r="K66" s="32">
        <v>6.25</v>
      </c>
      <c r="L66" s="77"/>
      <c r="M66" s="74">
        <f t="shared" ref="M66:N67" si="160">M26*$E66</f>
        <v>1167.2727272727273</v>
      </c>
      <c r="N66" s="74">
        <f t="shared" si="160"/>
        <v>1400.7272727272725</v>
      </c>
      <c r="O66" s="77"/>
      <c r="P66" s="74">
        <f t="shared" ref="P66:Q66" si="161">P26*$E66</f>
        <v>87.545454545454533</v>
      </c>
      <c r="Q66" s="74">
        <f t="shared" si="161"/>
        <v>2480.4545454545455</v>
      </c>
      <c r="R66" s="77">
        <v>0</v>
      </c>
      <c r="S66" s="74">
        <f t="shared" ref="S66:U66" si="162">S26*$E66</f>
        <v>1371.5454545454545</v>
      </c>
      <c r="T66" s="74">
        <f t="shared" si="162"/>
        <v>1108.909090909091</v>
      </c>
      <c r="U66" s="74">
        <f t="shared" si="162"/>
        <v>87.545454545454533</v>
      </c>
      <c r="V66" s="77"/>
      <c r="W66" s="74">
        <f t="shared" ref="W66:Y66" si="163">W26*$E66</f>
        <v>269.20227272727277</v>
      </c>
      <c r="X66" s="74">
        <f t="shared" si="163"/>
        <v>687.96136363636356</v>
      </c>
      <c r="Y66" s="74">
        <f t="shared" si="163"/>
        <v>239.29090909090914</v>
      </c>
      <c r="Z66" s="77"/>
      <c r="AA66" s="74">
        <f t="shared" ref="AA66:AH66" si="164">AA26*$E66</f>
        <v>0</v>
      </c>
      <c r="AB66" s="74">
        <f t="shared" si="164"/>
        <v>398.81818181818181</v>
      </c>
      <c r="AC66" s="74">
        <f t="shared" si="164"/>
        <v>28.487012987012989</v>
      </c>
      <c r="AD66" s="74">
        <f t="shared" si="164"/>
        <v>170.9220779220779</v>
      </c>
      <c r="AE66" s="74">
        <f t="shared" si="164"/>
        <v>313.35714285714289</v>
      </c>
      <c r="AF66" s="74">
        <f t="shared" si="164"/>
        <v>256.38311688311688</v>
      </c>
      <c r="AG66" s="74">
        <f t="shared" si="164"/>
        <v>0</v>
      </c>
      <c r="AH66" s="74">
        <f t="shared" si="164"/>
        <v>28.487012987012989</v>
      </c>
      <c r="AI66" s="77"/>
      <c r="AK66" s="191"/>
      <c r="AM66" s="77"/>
      <c r="AN66" s="74">
        <f t="shared" ref="AN66:AU66" si="165">AN26*$E66</f>
        <v>1167.2727272727273</v>
      </c>
      <c r="AO66" s="74">
        <f t="shared" si="165"/>
        <v>321</v>
      </c>
      <c r="AP66" s="74">
        <f t="shared" si="165"/>
        <v>350.18181818181813</v>
      </c>
      <c r="AQ66" s="74">
        <f t="shared" si="165"/>
        <v>145.90909090909091</v>
      </c>
      <c r="AR66" s="74">
        <f t="shared" si="165"/>
        <v>583.63636363636363</v>
      </c>
      <c r="AS66" s="74">
        <f t="shared" si="165"/>
        <v>175.09090909090907</v>
      </c>
      <c r="AT66" s="74">
        <f t="shared" si="165"/>
        <v>291.81818181818181</v>
      </c>
      <c r="AU66" s="74">
        <f t="shared" si="165"/>
        <v>29.181818181818183</v>
      </c>
      <c r="AV66" s="77"/>
      <c r="AW66" s="74">
        <f t="shared" ref="AW66:AZ66" si="166">AW26*$E66</f>
        <v>87.545454545454533</v>
      </c>
      <c r="AX66" s="74">
        <f t="shared" si="166"/>
        <v>204.27272727272728</v>
      </c>
      <c r="AY66" s="74">
        <f t="shared" si="166"/>
        <v>642</v>
      </c>
      <c r="AZ66" s="74">
        <f t="shared" si="166"/>
        <v>233.45454545454547</v>
      </c>
      <c r="BA66" s="191"/>
      <c r="BC66" s="191"/>
    </row>
    <row r="67" spans="1:121" ht="20.25" customHeight="1" x14ac:dyDescent="0.4">
      <c r="A67" s="29" t="s">
        <v>126</v>
      </c>
      <c r="B67" s="77"/>
      <c r="C67" s="147">
        <f>VLOOKUP($A67,Sample!$B$2:$F$29,4)</f>
        <v>0.20055513944574171</v>
      </c>
      <c r="D67" s="138">
        <f>VLOOKUP($A67,Sample!$B$2:$F$29,5)</f>
        <v>3.3829529493077284E-2</v>
      </c>
      <c r="E67" s="138">
        <f>VLOOKUP($A67,Sample!$B$2:$F$29,2)</f>
        <v>4552</v>
      </c>
      <c r="F67" s="160">
        <f>E67*$K27</f>
        <v>28557.810526315789</v>
      </c>
      <c r="G67" s="77"/>
      <c r="H67" s="31">
        <f t="shared" si="159"/>
        <v>0.20055513944574171</v>
      </c>
      <c r="I67" s="31">
        <f>F67/SUM(F$17:F$27)</f>
        <v>0.20452274788507147</v>
      </c>
      <c r="J67" s="30"/>
      <c r="K67" s="32">
        <v>6.2736842105263158</v>
      </c>
      <c r="L67" s="77"/>
      <c r="M67" s="74">
        <f t="shared" si="160"/>
        <v>2347.8736842105263</v>
      </c>
      <c r="N67" s="74">
        <f t="shared" si="160"/>
        <v>2204.1263157894737</v>
      </c>
      <c r="O67" s="77"/>
      <c r="P67" s="74">
        <f t="shared" ref="P67:Q67" si="167">P27*$E67</f>
        <v>191.66315789473683</v>
      </c>
      <c r="Q67" s="74">
        <f t="shared" si="167"/>
        <v>4360.3368421052628</v>
      </c>
      <c r="R67" s="77">
        <v>0</v>
      </c>
      <c r="S67" s="74">
        <f t="shared" ref="S67:U67" si="168">S27*$E67</f>
        <v>2012.4631578947367</v>
      </c>
      <c r="T67" s="74">
        <f t="shared" si="168"/>
        <v>2108.2947368421051</v>
      </c>
      <c r="U67" s="74">
        <f t="shared" si="168"/>
        <v>431.2421052631579</v>
      </c>
      <c r="V67" s="77"/>
      <c r="W67" s="74">
        <f t="shared" ref="W67:Y67" si="169">W27*$E67</f>
        <v>1502.9911922663803</v>
      </c>
      <c r="X67" s="74">
        <f t="shared" si="169"/>
        <v>673.75467239527393</v>
      </c>
      <c r="Y67" s="74">
        <f t="shared" si="169"/>
        <v>621.92738990332975</v>
      </c>
      <c r="Z67" s="77"/>
      <c r="AA67" s="74">
        <f t="shared" ref="AA67:AH67" si="170">AA27*$E67</f>
        <v>191.6631578947368</v>
      </c>
      <c r="AB67" s="74">
        <f t="shared" si="170"/>
        <v>287.49473684210528</v>
      </c>
      <c r="AC67" s="74">
        <f t="shared" si="170"/>
        <v>0</v>
      </c>
      <c r="AD67" s="74">
        <f t="shared" si="170"/>
        <v>191.6631578947368</v>
      </c>
      <c r="AE67" s="74">
        <f t="shared" si="170"/>
        <v>1054.1473684210525</v>
      </c>
      <c r="AF67" s="74">
        <f t="shared" si="170"/>
        <v>574.98947368421057</v>
      </c>
      <c r="AG67" s="74">
        <f t="shared" si="170"/>
        <v>47.9157894736842</v>
      </c>
      <c r="AH67" s="74">
        <f t="shared" si="170"/>
        <v>191.6631578947368</v>
      </c>
      <c r="AI67" s="77"/>
      <c r="AK67" s="191"/>
      <c r="AM67" s="77"/>
      <c r="AN67" s="74">
        <f t="shared" ref="AN67:AU67" si="171">AN27*$E67</f>
        <v>2395.7894736842104</v>
      </c>
      <c r="AO67" s="74">
        <f t="shared" si="171"/>
        <v>718.73684210526312</v>
      </c>
      <c r="AP67" s="74">
        <f t="shared" si="171"/>
        <v>670.82105263157894</v>
      </c>
      <c r="AQ67" s="74">
        <f t="shared" si="171"/>
        <v>95.831578947368413</v>
      </c>
      <c r="AR67" s="74">
        <f t="shared" si="171"/>
        <v>1149.9789473684211</v>
      </c>
      <c r="AS67" s="74">
        <f t="shared" si="171"/>
        <v>143.74736842105264</v>
      </c>
      <c r="AT67" s="74">
        <f t="shared" si="171"/>
        <v>383.32631578947365</v>
      </c>
      <c r="AU67" s="74">
        <f t="shared" si="171"/>
        <v>47.915789473684207</v>
      </c>
      <c r="AV67" s="77"/>
      <c r="AW67" s="74">
        <f t="shared" ref="AW67:AZ67" si="172">AW27*$E67</f>
        <v>143.74736842105261</v>
      </c>
      <c r="AX67" s="74">
        <f t="shared" si="172"/>
        <v>862.48421052631568</v>
      </c>
      <c r="AY67" s="74">
        <f t="shared" si="172"/>
        <v>766.65263157894731</v>
      </c>
      <c r="AZ67" s="74">
        <f t="shared" si="172"/>
        <v>622.90526315789475</v>
      </c>
      <c r="BA67" s="191"/>
      <c r="BC67" s="191"/>
    </row>
    <row r="68" spans="1:121" s="22" customFormat="1" ht="7.5" customHeight="1" x14ac:dyDescent="0.4">
      <c r="A68" s="37"/>
      <c r="B68" s="77"/>
      <c r="C68" s="139"/>
      <c r="D68" s="139"/>
      <c r="E68" s="139"/>
      <c r="F68" s="161"/>
      <c r="G68" s="77"/>
      <c r="H68" s="43"/>
      <c r="I68" s="43"/>
      <c r="J68" s="38"/>
      <c r="K68" s="42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4"/>
      <c r="AK68" s="193"/>
      <c r="AL68" s="74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193"/>
      <c r="BB68" s="74"/>
      <c r="BC68" s="193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</row>
    <row r="69" spans="1:121" s="82" customFormat="1" ht="20.25" hidden="1" customHeight="1" x14ac:dyDescent="0.4">
      <c r="A69" s="49" t="s">
        <v>457</v>
      </c>
      <c r="B69" s="19"/>
      <c r="C69" s="140"/>
      <c r="D69" s="140"/>
      <c r="E69" s="140"/>
      <c r="F69" s="164"/>
      <c r="G69" s="19"/>
      <c r="H69" s="50">
        <v>0.50366327311245807</v>
      </c>
      <c r="I69" s="50">
        <v>0.50366327311245807</v>
      </c>
      <c r="J69" s="38"/>
      <c r="K69" s="51">
        <v>5.8151204277492949</v>
      </c>
      <c r="L69" s="19"/>
      <c r="M69" s="79">
        <v>44364.220589617747</v>
      </c>
      <c r="N69" s="79">
        <v>44364.220589617747</v>
      </c>
      <c r="O69" s="19"/>
      <c r="P69" s="79">
        <v>44364.220589617747</v>
      </c>
      <c r="Q69" s="79">
        <v>44364.220589617747</v>
      </c>
      <c r="R69" s="19">
        <v>0</v>
      </c>
      <c r="S69" s="79">
        <v>44364.220589617747</v>
      </c>
      <c r="T69" s="79">
        <v>44364.220589617747</v>
      </c>
      <c r="U69" s="79">
        <v>44364.220589617747</v>
      </c>
      <c r="V69" s="19"/>
      <c r="W69" s="79">
        <v>44364.220589617747</v>
      </c>
      <c r="X69" s="79">
        <v>44364.220589617747</v>
      </c>
      <c r="Y69" s="79">
        <v>44364.220589617747</v>
      </c>
      <c r="Z69" s="19"/>
      <c r="AA69" s="79">
        <v>44364.220589617747</v>
      </c>
      <c r="AB69" s="79">
        <v>44364.220589617747</v>
      </c>
      <c r="AC69" s="79">
        <v>44364.220589617747</v>
      </c>
      <c r="AD69" s="79">
        <v>44364.220589617747</v>
      </c>
      <c r="AE69" s="79">
        <v>44364.220589617747</v>
      </c>
      <c r="AF69" s="79">
        <v>44364.220589617747</v>
      </c>
      <c r="AG69" s="79">
        <v>44364.220589617747</v>
      </c>
      <c r="AH69" s="79">
        <v>44364.220589617747</v>
      </c>
      <c r="AI69" s="19"/>
      <c r="AJ69" s="80"/>
      <c r="AK69" s="193"/>
      <c r="AL69" s="80"/>
      <c r="AM69" s="19"/>
      <c r="AN69" s="79">
        <v>44364.220589617747</v>
      </c>
      <c r="AO69" s="79">
        <v>44364.220589617747</v>
      </c>
      <c r="AP69" s="79">
        <v>44364.220589617747</v>
      </c>
      <c r="AQ69" s="79">
        <v>44364.220589617747</v>
      </c>
      <c r="AR69" s="79">
        <v>44364.220589617747</v>
      </c>
      <c r="AS69" s="79">
        <v>44364.220589617747</v>
      </c>
      <c r="AT69" s="79">
        <v>44364.220589617747</v>
      </c>
      <c r="AU69" s="79">
        <v>44364.220589617747</v>
      </c>
      <c r="AV69" s="19"/>
      <c r="AW69" s="79">
        <v>44364.220589617747</v>
      </c>
      <c r="AX69" s="79">
        <v>44364.220589617747</v>
      </c>
      <c r="AY69" s="79">
        <v>44364.220589617747</v>
      </c>
      <c r="AZ69" s="79">
        <v>44364.220589617747</v>
      </c>
      <c r="BA69" s="193"/>
      <c r="BB69" s="80"/>
      <c r="BC69" s="193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</row>
    <row r="70" spans="1:121" s="82" customFormat="1" ht="20.25" hidden="1" customHeight="1" x14ac:dyDescent="0.4">
      <c r="A70" s="49" t="s">
        <v>469</v>
      </c>
      <c r="B70" s="19"/>
      <c r="C70" s="140"/>
      <c r="D70" s="140"/>
      <c r="E70" s="140"/>
      <c r="F70" s="164"/>
      <c r="G70" s="19"/>
      <c r="H70" s="50">
        <v>0.14463308421114576</v>
      </c>
      <c r="I70" s="50">
        <v>0.14463308421114576</v>
      </c>
      <c r="J70" s="38"/>
      <c r="K70" s="51">
        <v>6.1047298048075858</v>
      </c>
      <c r="L70" s="19"/>
      <c r="M70" s="79">
        <v>11232.301892777836</v>
      </c>
      <c r="N70" s="79">
        <v>11232.301892777836</v>
      </c>
      <c r="O70" s="19"/>
      <c r="P70" s="79">
        <v>11232.301892777836</v>
      </c>
      <c r="Q70" s="79">
        <v>11232.301892777836</v>
      </c>
      <c r="R70" s="19">
        <v>0</v>
      </c>
      <c r="S70" s="79">
        <v>11232.301892777836</v>
      </c>
      <c r="T70" s="79">
        <v>11232.301892777836</v>
      </c>
      <c r="U70" s="79">
        <v>11232.301892777836</v>
      </c>
      <c r="V70" s="19"/>
      <c r="W70" s="79">
        <v>11232.301892777836</v>
      </c>
      <c r="X70" s="79">
        <v>11232.301892777836</v>
      </c>
      <c r="Y70" s="79">
        <v>11232.301892777836</v>
      </c>
      <c r="Z70" s="19"/>
      <c r="AA70" s="79">
        <v>11232.301892777836</v>
      </c>
      <c r="AB70" s="79">
        <v>11232.301892777836</v>
      </c>
      <c r="AC70" s="79">
        <v>11232.301892777836</v>
      </c>
      <c r="AD70" s="79">
        <v>11232.301892777836</v>
      </c>
      <c r="AE70" s="79">
        <v>11232.301892777836</v>
      </c>
      <c r="AF70" s="79">
        <v>11232.301892777836</v>
      </c>
      <c r="AG70" s="79">
        <v>11232.301892777836</v>
      </c>
      <c r="AH70" s="79">
        <v>11232.301892777836</v>
      </c>
      <c r="AI70" s="19"/>
      <c r="AJ70" s="80"/>
      <c r="AK70" s="193"/>
      <c r="AL70" s="80"/>
      <c r="AM70" s="19"/>
      <c r="AN70" s="79">
        <v>11232.301892777836</v>
      </c>
      <c r="AO70" s="79">
        <v>11232.301892777836</v>
      </c>
      <c r="AP70" s="79">
        <v>11232.301892777836</v>
      </c>
      <c r="AQ70" s="79">
        <v>11232.301892777836</v>
      </c>
      <c r="AR70" s="79">
        <v>11232.301892777836</v>
      </c>
      <c r="AS70" s="79">
        <v>11232.301892777836</v>
      </c>
      <c r="AT70" s="79">
        <v>11232.301892777836</v>
      </c>
      <c r="AU70" s="79">
        <v>11232.301892777836</v>
      </c>
      <c r="AV70" s="19"/>
      <c r="AW70" s="79">
        <v>11232.301892777836</v>
      </c>
      <c r="AX70" s="79">
        <v>11232.301892777836</v>
      </c>
      <c r="AY70" s="79">
        <v>11232.301892777836</v>
      </c>
      <c r="AZ70" s="79">
        <v>11232.301892777836</v>
      </c>
      <c r="BA70" s="193"/>
      <c r="BB70" s="80"/>
      <c r="BC70" s="193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</row>
    <row r="71" spans="1:121" s="82" customFormat="1" ht="20.25" hidden="1" customHeight="1" x14ac:dyDescent="0.4">
      <c r="A71" s="49" t="s">
        <v>459</v>
      </c>
      <c r="B71" s="19"/>
      <c r="C71" s="140"/>
      <c r="D71" s="140"/>
      <c r="E71" s="140"/>
      <c r="F71" s="164"/>
      <c r="G71" s="19"/>
      <c r="H71" s="50">
        <v>0.18075089742835285</v>
      </c>
      <c r="I71" s="50">
        <v>0.18075089742835285</v>
      </c>
      <c r="J71" s="38"/>
      <c r="K71" s="51">
        <v>4.8265291601136102</v>
      </c>
      <c r="L71" s="19"/>
      <c r="M71" s="79">
        <v>12306.889316296183</v>
      </c>
      <c r="N71" s="79">
        <v>12306.889316296183</v>
      </c>
      <c r="O71" s="19"/>
      <c r="P71" s="79">
        <v>12306.889316296183</v>
      </c>
      <c r="Q71" s="79">
        <v>12306.889316296183</v>
      </c>
      <c r="R71" s="19">
        <v>0</v>
      </c>
      <c r="S71" s="79">
        <v>12306.889316296183</v>
      </c>
      <c r="T71" s="79">
        <v>12306.889316296183</v>
      </c>
      <c r="U71" s="79">
        <v>12306.889316296183</v>
      </c>
      <c r="V71" s="19"/>
      <c r="W71" s="79">
        <v>12306.889316296183</v>
      </c>
      <c r="X71" s="79">
        <v>12306.889316296183</v>
      </c>
      <c r="Y71" s="79">
        <v>12306.889316296183</v>
      </c>
      <c r="Z71" s="19"/>
      <c r="AA71" s="79">
        <v>12306.889316296183</v>
      </c>
      <c r="AB71" s="79">
        <v>12306.889316296183</v>
      </c>
      <c r="AC71" s="79">
        <v>12306.889316296183</v>
      </c>
      <c r="AD71" s="79">
        <v>12306.889316296183</v>
      </c>
      <c r="AE71" s="79">
        <v>12306.889316296183</v>
      </c>
      <c r="AF71" s="79">
        <v>12306.889316296183</v>
      </c>
      <c r="AG71" s="79">
        <v>12306.889316296183</v>
      </c>
      <c r="AH71" s="79">
        <v>12306.889316296183</v>
      </c>
      <c r="AI71" s="19"/>
      <c r="AJ71" s="80"/>
      <c r="AK71" s="193"/>
      <c r="AL71" s="80"/>
      <c r="AM71" s="19"/>
      <c r="AN71" s="79">
        <v>12306.889316296183</v>
      </c>
      <c r="AO71" s="79">
        <v>12306.889316296183</v>
      </c>
      <c r="AP71" s="79">
        <v>12306.889316296183</v>
      </c>
      <c r="AQ71" s="79">
        <v>12306.889316296183</v>
      </c>
      <c r="AR71" s="79">
        <v>12306.889316296183</v>
      </c>
      <c r="AS71" s="79">
        <v>12306.889316296183</v>
      </c>
      <c r="AT71" s="79">
        <v>12306.889316296183</v>
      </c>
      <c r="AU71" s="79">
        <v>12306.889316296183</v>
      </c>
      <c r="AV71" s="19"/>
      <c r="AW71" s="79">
        <v>12306.889316296183</v>
      </c>
      <c r="AX71" s="79">
        <v>12306.889316296183</v>
      </c>
      <c r="AY71" s="79">
        <v>12306.889316296183</v>
      </c>
      <c r="AZ71" s="79">
        <v>12306.889316296183</v>
      </c>
      <c r="BA71" s="193"/>
      <c r="BB71" s="80"/>
      <c r="BC71" s="193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</row>
    <row r="72" spans="1:121" s="82" customFormat="1" ht="20.25" hidden="1" customHeight="1" x14ac:dyDescent="0.4">
      <c r="A72" s="49" t="s">
        <v>470</v>
      </c>
      <c r="B72" s="19"/>
      <c r="C72" s="140"/>
      <c r="D72" s="140"/>
      <c r="E72" s="140"/>
      <c r="F72" s="164"/>
      <c r="G72" s="19"/>
      <c r="H72" s="50">
        <v>0.11795298063908669</v>
      </c>
      <c r="I72" s="50">
        <v>0.11795298063908669</v>
      </c>
      <c r="J72" s="38"/>
      <c r="K72" s="51">
        <v>6.1047020923049002</v>
      </c>
      <c r="L72" s="19"/>
      <c r="M72" s="79">
        <v>12005.988593407807</v>
      </c>
      <c r="N72" s="79">
        <v>12005.988593407807</v>
      </c>
      <c r="O72" s="19"/>
      <c r="P72" s="79">
        <v>12005.988593407807</v>
      </c>
      <c r="Q72" s="79">
        <v>12005.988593407807</v>
      </c>
      <c r="R72" s="19">
        <v>0</v>
      </c>
      <c r="S72" s="79">
        <v>12005.988593407807</v>
      </c>
      <c r="T72" s="79">
        <v>12005.988593407807</v>
      </c>
      <c r="U72" s="79">
        <v>12005.988593407807</v>
      </c>
      <c r="V72" s="19"/>
      <c r="W72" s="79">
        <v>12005.988593407807</v>
      </c>
      <c r="X72" s="79">
        <v>12005.988593407807</v>
      </c>
      <c r="Y72" s="79">
        <v>12005.988593407807</v>
      </c>
      <c r="Z72" s="19"/>
      <c r="AA72" s="79">
        <v>12005.988593407807</v>
      </c>
      <c r="AB72" s="79">
        <v>12005.988593407807</v>
      </c>
      <c r="AC72" s="79">
        <v>12005.988593407807</v>
      </c>
      <c r="AD72" s="79">
        <v>12005.988593407807</v>
      </c>
      <c r="AE72" s="79">
        <v>12005.988593407807</v>
      </c>
      <c r="AF72" s="79">
        <v>12005.988593407807</v>
      </c>
      <c r="AG72" s="79">
        <v>12005.988593407807</v>
      </c>
      <c r="AH72" s="79">
        <v>12005.988593407807</v>
      </c>
      <c r="AI72" s="19"/>
      <c r="AJ72" s="80"/>
      <c r="AK72" s="193"/>
      <c r="AL72" s="80"/>
      <c r="AM72" s="19"/>
      <c r="AN72" s="79">
        <v>12005.988593407807</v>
      </c>
      <c r="AO72" s="79">
        <v>12005.988593407807</v>
      </c>
      <c r="AP72" s="79">
        <v>12005.988593407807</v>
      </c>
      <c r="AQ72" s="79">
        <v>12005.988593407807</v>
      </c>
      <c r="AR72" s="79">
        <v>12005.988593407807</v>
      </c>
      <c r="AS72" s="79">
        <v>12005.988593407807</v>
      </c>
      <c r="AT72" s="79">
        <v>12005.988593407807</v>
      </c>
      <c r="AU72" s="79">
        <v>12005.988593407807</v>
      </c>
      <c r="AV72" s="19"/>
      <c r="AW72" s="79">
        <v>12005.988593407807</v>
      </c>
      <c r="AX72" s="79">
        <v>12005.988593407807</v>
      </c>
      <c r="AY72" s="79">
        <v>12005.988593407807</v>
      </c>
      <c r="AZ72" s="79">
        <v>12005.988593407807</v>
      </c>
      <c r="BA72" s="193"/>
      <c r="BB72" s="80"/>
      <c r="BC72" s="193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</row>
    <row r="73" spans="1:121" s="82" customFormat="1" ht="20.25" hidden="1" customHeight="1" x14ac:dyDescent="0.4">
      <c r="A73" s="49" t="s">
        <v>471</v>
      </c>
      <c r="B73" s="19"/>
      <c r="C73" s="140"/>
      <c r="D73" s="140"/>
      <c r="E73" s="140"/>
      <c r="F73" s="164"/>
      <c r="G73" s="19"/>
      <c r="H73" s="50">
        <v>5.2999764608956626E-2</v>
      </c>
      <c r="I73" s="50">
        <v>5.2999764608956626E-2</v>
      </c>
      <c r="J73" s="38"/>
      <c r="K73" s="51">
        <v>6.2652427042623913</v>
      </c>
      <c r="L73" s="19"/>
      <c r="M73" s="79">
        <v>4620.7198211624436</v>
      </c>
      <c r="N73" s="79">
        <v>4620.7198211624436</v>
      </c>
      <c r="O73" s="19"/>
      <c r="P73" s="79">
        <v>4620.7198211624436</v>
      </c>
      <c r="Q73" s="79">
        <v>4620.7198211624436</v>
      </c>
      <c r="R73" s="19">
        <v>0</v>
      </c>
      <c r="S73" s="79">
        <v>4620.7198211624436</v>
      </c>
      <c r="T73" s="79">
        <v>4620.7198211624436</v>
      </c>
      <c r="U73" s="79">
        <v>4620.7198211624436</v>
      </c>
      <c r="V73" s="19"/>
      <c r="W73" s="79">
        <v>4620.7198211624436</v>
      </c>
      <c r="X73" s="79">
        <v>4620.7198211624436</v>
      </c>
      <c r="Y73" s="79">
        <v>4620.7198211624436</v>
      </c>
      <c r="Z73" s="19"/>
      <c r="AA73" s="79">
        <v>4620.7198211624436</v>
      </c>
      <c r="AB73" s="79">
        <v>4620.7198211624436</v>
      </c>
      <c r="AC73" s="79">
        <v>4620.7198211624436</v>
      </c>
      <c r="AD73" s="79">
        <v>4620.7198211624436</v>
      </c>
      <c r="AE73" s="79">
        <v>4620.7198211624436</v>
      </c>
      <c r="AF73" s="79">
        <v>4620.7198211624436</v>
      </c>
      <c r="AG73" s="79">
        <v>4620.7198211624436</v>
      </c>
      <c r="AH73" s="79">
        <v>4620.7198211624436</v>
      </c>
      <c r="AI73" s="19"/>
      <c r="AJ73" s="80"/>
      <c r="AK73" s="193"/>
      <c r="AL73" s="80"/>
      <c r="AM73" s="19"/>
      <c r="AN73" s="79">
        <v>4620.7198211624436</v>
      </c>
      <c r="AO73" s="79">
        <v>4620.7198211624436</v>
      </c>
      <c r="AP73" s="79">
        <v>4620.7198211624436</v>
      </c>
      <c r="AQ73" s="79">
        <v>4620.7198211624436</v>
      </c>
      <c r="AR73" s="79">
        <v>4620.7198211624436</v>
      </c>
      <c r="AS73" s="79">
        <v>4620.7198211624436</v>
      </c>
      <c r="AT73" s="79">
        <v>4620.7198211624436</v>
      </c>
      <c r="AU73" s="79">
        <v>4620.7198211624436</v>
      </c>
      <c r="AV73" s="19"/>
      <c r="AW73" s="79">
        <v>4620.7198211624436</v>
      </c>
      <c r="AX73" s="79">
        <v>4620.7198211624436</v>
      </c>
      <c r="AY73" s="79">
        <v>4620.7198211624436</v>
      </c>
      <c r="AZ73" s="79">
        <v>4620.7198211624436</v>
      </c>
      <c r="BA73" s="193"/>
      <c r="BB73" s="80"/>
      <c r="BC73" s="193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</row>
    <row r="74" spans="1:121" s="21" customFormat="1" ht="7.5" hidden="1" customHeight="1" x14ac:dyDescent="0.4">
      <c r="A74" s="17"/>
      <c r="B74" s="19"/>
      <c r="C74" s="137"/>
      <c r="D74" s="137"/>
      <c r="E74" s="137"/>
      <c r="F74" s="165"/>
      <c r="G74" s="19"/>
      <c r="H74" s="58"/>
      <c r="I74" s="58"/>
      <c r="J74" s="57"/>
      <c r="K74" s="57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80"/>
      <c r="AK74" s="196"/>
      <c r="AL74" s="80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6"/>
      <c r="BB74" s="80"/>
      <c r="BC74" s="196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</row>
    <row r="75" spans="1:121" s="85" customFormat="1" ht="20.25" customHeight="1" x14ac:dyDescent="0.4">
      <c r="A75" s="59" t="s">
        <v>480</v>
      </c>
      <c r="B75" s="75"/>
      <c r="C75" s="141"/>
      <c r="D75" s="163"/>
      <c r="E75" s="141">
        <f>SUM(E44:E50)</f>
        <v>84813</v>
      </c>
      <c r="F75" s="163">
        <f>SUM(F44:F50)</f>
        <v>500744.22527130082</v>
      </c>
      <c r="G75" s="75"/>
      <c r="H75" s="60">
        <f>E75/E$39</f>
        <v>0.63031280423909575</v>
      </c>
      <c r="I75" s="60">
        <f>F75/F$39</f>
        <v>0.65089360849584466</v>
      </c>
      <c r="J75" s="38"/>
      <c r="K75" s="61">
        <f>SUM(K44*$C44,K45*$C45,K46*$C46,K47*$C47,K49*$C49,K50*$C50)</f>
        <v>5.904097547207396</v>
      </c>
      <c r="L75" s="75"/>
      <c r="M75" s="83">
        <f t="shared" ref="M75:N75" si="173">SUM(M44:M50)</f>
        <v>8282.1928865543978</v>
      </c>
      <c r="N75" s="83">
        <f t="shared" si="173"/>
        <v>76530.807113445597</v>
      </c>
      <c r="O75" s="75"/>
      <c r="P75" s="83">
        <f t="shared" ref="P75:Q75" si="174">SUM(P44:P50)</f>
        <v>192.93203883495144</v>
      </c>
      <c r="Q75" s="83">
        <f t="shared" si="174"/>
        <v>84620.067961165041</v>
      </c>
      <c r="R75" s="75">
        <v>0</v>
      </c>
      <c r="S75" s="83">
        <f t="shared" ref="S75:U75" si="175">SUM(S44:S50)</f>
        <v>76337.875074610653</v>
      </c>
      <c r="T75" s="83">
        <f t="shared" si="175"/>
        <v>6616.2993024786574</v>
      </c>
      <c r="U75" s="83">
        <f t="shared" si="175"/>
        <v>1858.8256229106912</v>
      </c>
      <c r="V75" s="75"/>
      <c r="W75" s="83">
        <f t="shared" ref="W75:Y75" si="176">SUM(W44:W50)</f>
        <v>4259.3996695853693</v>
      </c>
      <c r="X75" s="83">
        <f t="shared" si="176"/>
        <v>3099.4814405369057</v>
      </c>
      <c r="Y75" s="83">
        <f t="shared" si="176"/>
        <v>1116.2438152670736</v>
      </c>
      <c r="Z75" s="75"/>
      <c r="AA75" s="83">
        <f t="shared" ref="AA75:AH75" si="177">SUM(AA44:AA50)</f>
        <v>193.17894736842109</v>
      </c>
      <c r="AB75" s="83">
        <f t="shared" si="177"/>
        <v>2057.2550706381357</v>
      </c>
      <c r="AC75" s="83">
        <f t="shared" si="177"/>
        <v>96.589473684210546</v>
      </c>
      <c r="AD75" s="83">
        <f t="shared" si="177"/>
        <v>0</v>
      </c>
      <c r="AE75" s="83">
        <f t="shared" si="177"/>
        <v>2222.2901010269252</v>
      </c>
      <c r="AF75" s="83">
        <f t="shared" si="177"/>
        <v>1941.4650657136356</v>
      </c>
      <c r="AG75" s="83">
        <f t="shared" si="177"/>
        <v>0</v>
      </c>
      <c r="AH75" s="83">
        <f t="shared" si="177"/>
        <v>1964.3462669580208</v>
      </c>
      <c r="AI75" s="75"/>
      <c r="AJ75" s="80"/>
      <c r="AK75" s="193"/>
      <c r="AL75" s="80"/>
      <c r="AM75" s="75"/>
      <c r="AN75" s="83">
        <f t="shared" ref="AN75:AU75" si="178">SUM(AN44:AN50)</f>
        <v>60391.50629881295</v>
      </c>
      <c r="AO75" s="83">
        <f t="shared" si="178"/>
        <v>64065.474837585207</v>
      </c>
      <c r="AP75" s="83">
        <f t="shared" si="178"/>
        <v>10330.252717693418</v>
      </c>
      <c r="AQ75" s="83">
        <f t="shared" si="178"/>
        <v>3550.2624175296078</v>
      </c>
      <c r="AR75" s="83">
        <f t="shared" si="178"/>
        <v>12207.522468962221</v>
      </c>
      <c r="AS75" s="83">
        <f t="shared" si="178"/>
        <v>12216.731161469954</v>
      </c>
      <c r="AT75" s="83">
        <f t="shared" si="178"/>
        <v>5770.926899476267</v>
      </c>
      <c r="AU75" s="83">
        <f t="shared" si="178"/>
        <v>278.44364035087716</v>
      </c>
      <c r="AV75" s="75"/>
      <c r="AW75" s="83">
        <f t="shared" ref="AW75:AZ75" si="179">SUM(AW44:AW50)</f>
        <v>16463.035056369477</v>
      </c>
      <c r="AX75" s="83">
        <f t="shared" si="179"/>
        <v>19767.662255440024</v>
      </c>
      <c r="AY75" s="83">
        <f t="shared" si="179"/>
        <v>18510.132626160896</v>
      </c>
      <c r="AZ75" s="83">
        <f t="shared" si="179"/>
        <v>5650.6763608425526</v>
      </c>
      <c r="BA75" s="193"/>
      <c r="BB75" s="80"/>
      <c r="BC75" s="193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</row>
    <row r="76" spans="1:121" s="85" customFormat="1" ht="20.25" customHeight="1" x14ac:dyDescent="0.4">
      <c r="A76" s="59" t="s">
        <v>459</v>
      </c>
      <c r="B76" s="75"/>
      <c r="C76" s="141"/>
      <c r="D76" s="163"/>
      <c r="E76" s="141">
        <f>SUM(E52:E55)</f>
        <v>27047</v>
      </c>
      <c r="F76" s="163">
        <f>SUM(F52:F55)</f>
        <v>128942.39791695947</v>
      </c>
      <c r="G76" s="75"/>
      <c r="H76" s="60">
        <f t="shared" ref="H76:I77" si="180">E76/E$39</f>
        <v>0.20100775136187637</v>
      </c>
      <c r="I76" s="60">
        <f t="shared" si="180"/>
        <v>0.16760609195803539</v>
      </c>
      <c r="J76" s="38"/>
      <c r="K76" s="61">
        <f>SUM(K52*$C52,K53*$C53,K54*$C54,K55*$C55)</f>
        <v>4.7673456544888335</v>
      </c>
      <c r="L76" s="75"/>
      <c r="M76" s="83">
        <f t="shared" ref="M76:N76" si="181">SUM(M52:M55)</f>
        <v>3618.3147400406333</v>
      </c>
      <c r="N76" s="83">
        <f t="shared" si="181"/>
        <v>23428.685259959366</v>
      </c>
      <c r="O76" s="75"/>
      <c r="P76" s="83">
        <f t="shared" ref="P76:Q76" si="182">SUM(P52:P55)</f>
        <v>343.15839642308532</v>
      </c>
      <c r="Q76" s="83">
        <f t="shared" si="182"/>
        <v>26703.841603576919</v>
      </c>
      <c r="R76" s="75">
        <v>0</v>
      </c>
      <c r="S76" s="83">
        <f t="shared" ref="S76:U76" si="183">SUM(S52:S55)</f>
        <v>23403.739023400227</v>
      </c>
      <c r="T76" s="83">
        <f t="shared" si="183"/>
        <v>3160.5659887369229</v>
      </c>
      <c r="U76" s="83">
        <f t="shared" si="183"/>
        <v>482.69498786285084</v>
      </c>
      <c r="V76" s="75"/>
      <c r="W76" s="83">
        <f t="shared" ref="W76:Y76" si="184">SUM(W52:W55)</f>
        <v>1968.494384950428</v>
      </c>
      <c r="X76" s="83">
        <f t="shared" si="184"/>
        <v>1595.2504626170874</v>
      </c>
      <c r="Y76" s="83">
        <f t="shared" si="184"/>
        <v>79.516129032258064</v>
      </c>
      <c r="Z76" s="75"/>
      <c r="AA76" s="83">
        <f t="shared" ref="AA76:AH76" si="185">SUM(AA52:AA55)</f>
        <v>380.59736819881994</v>
      </c>
      <c r="AB76" s="83">
        <f t="shared" si="185"/>
        <v>82.948979591836732</v>
      </c>
      <c r="AC76" s="83">
        <f t="shared" si="185"/>
        <v>0</v>
      </c>
      <c r="AD76" s="83">
        <f t="shared" si="185"/>
        <v>0</v>
      </c>
      <c r="AE76" s="83">
        <f t="shared" si="185"/>
        <v>1724.9538715903179</v>
      </c>
      <c r="AF76" s="83">
        <f t="shared" si="185"/>
        <v>569.84160172767918</v>
      </c>
      <c r="AG76" s="83">
        <f t="shared" si="185"/>
        <v>28.471910112359549</v>
      </c>
      <c r="AH76" s="83">
        <f t="shared" si="185"/>
        <v>858.44294430349157</v>
      </c>
      <c r="AI76" s="75"/>
      <c r="AJ76" s="80"/>
      <c r="AK76" s="193"/>
      <c r="AL76" s="80"/>
      <c r="AM76" s="75"/>
      <c r="AN76" s="83">
        <f t="shared" ref="AN76:AU76" si="186">SUM(AN52:AN55)</f>
        <v>21118.589820451562</v>
      </c>
      <c r="AO76" s="83">
        <f t="shared" si="186"/>
        <v>8075.0104586597226</v>
      </c>
      <c r="AP76" s="83">
        <f t="shared" si="186"/>
        <v>4262.4237669605718</v>
      </c>
      <c r="AQ76" s="83">
        <f t="shared" si="186"/>
        <v>4481.6644330983581</v>
      </c>
      <c r="AR76" s="83">
        <f t="shared" si="186"/>
        <v>1620.7373540028552</v>
      </c>
      <c r="AS76" s="83">
        <f t="shared" si="186"/>
        <v>3181.3513607599616</v>
      </c>
      <c r="AT76" s="83">
        <f t="shared" si="186"/>
        <v>359.73790322580641</v>
      </c>
      <c r="AU76" s="83">
        <f t="shared" si="186"/>
        <v>364.05272047202351</v>
      </c>
      <c r="AV76" s="75"/>
      <c r="AW76" s="83">
        <f t="shared" ref="AW76:AZ76" si="187">SUM(AW52:AW55)</f>
        <v>5770.6789093763646</v>
      </c>
      <c r="AX76" s="83">
        <f t="shared" si="187"/>
        <v>3252.5536588049495</v>
      </c>
      <c r="AY76" s="83">
        <f t="shared" si="187"/>
        <v>5986.03554800862</v>
      </c>
      <c r="AZ76" s="83">
        <f t="shared" si="187"/>
        <v>6109.3217042616252</v>
      </c>
      <c r="BA76" s="193"/>
      <c r="BB76" s="80"/>
      <c r="BC76" s="193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</row>
    <row r="77" spans="1:121" s="85" customFormat="1" ht="20.25" customHeight="1" x14ac:dyDescent="0.4">
      <c r="A77" s="59" t="s">
        <v>481</v>
      </c>
      <c r="B77" s="75"/>
      <c r="C77" s="141"/>
      <c r="D77" s="163"/>
      <c r="E77" s="141">
        <f>SUM(E57:E67)</f>
        <v>22697</v>
      </c>
      <c r="F77" s="163">
        <f>SUM(F57:F67)</f>
        <v>139631.46310924509</v>
      </c>
      <c r="G77" s="75"/>
      <c r="H77" s="60">
        <f t="shared" si="180"/>
        <v>0.16867944439902793</v>
      </c>
      <c r="I77" s="60">
        <f t="shared" si="180"/>
        <v>0.1815002995461201</v>
      </c>
      <c r="J77" s="38"/>
      <c r="K77" s="61">
        <f>SUM(K57*$C57,K58*$C58,K59*$C59,K60*$C60,K61*$C61,K62*$C62,K63*$C63,K64*$C64,K66*$C66,K67*$C67)</f>
        <v>6.1519788125851473</v>
      </c>
      <c r="L77" s="75"/>
      <c r="M77" s="83">
        <f t="shared" ref="M77:N77" si="188">SUM(M57:M67)</f>
        <v>9519.0045059112344</v>
      </c>
      <c r="N77" s="83">
        <f t="shared" si="188"/>
        <v>13177.995494088762</v>
      </c>
      <c r="O77" s="75"/>
      <c r="P77" s="83">
        <f t="shared" ref="P77:Q77" si="189">SUM(P57:P67)</f>
        <v>1237.9358736672627</v>
      </c>
      <c r="Q77" s="83">
        <f t="shared" si="189"/>
        <v>21459.064126332734</v>
      </c>
      <c r="R77" s="75">
        <v>0</v>
      </c>
      <c r="S77" s="83">
        <f t="shared" ref="S77:U77" si="190">SUM(S57:S67)</f>
        <v>12752.477526234852</v>
      </c>
      <c r="T77" s="83">
        <f t="shared" si="190"/>
        <v>8047.9246371736208</v>
      </c>
      <c r="U77" s="83">
        <f t="shared" si="190"/>
        <v>1896.5978365915253</v>
      </c>
      <c r="V77" s="75"/>
      <c r="W77" s="83">
        <f t="shared" ref="W77:Y77" si="191">SUM(W57:W67)</f>
        <v>5570.931613889943</v>
      </c>
      <c r="X77" s="83">
        <f t="shared" si="191"/>
        <v>3151.1939127555925</v>
      </c>
      <c r="Y77" s="83">
        <f t="shared" si="191"/>
        <v>1791.1135820765862</v>
      </c>
      <c r="Z77" s="75"/>
      <c r="AA77" s="83">
        <f t="shared" ref="AA77:AH77" si="192">SUM(AA57:AA67)</f>
        <v>370.26556143679875</v>
      </c>
      <c r="AB77" s="83">
        <f t="shared" si="192"/>
        <v>1151.0672121018017</v>
      </c>
      <c r="AC77" s="83">
        <f t="shared" si="192"/>
        <v>48.239954163483574</v>
      </c>
      <c r="AD77" s="83">
        <f t="shared" si="192"/>
        <v>365.64405934622647</v>
      </c>
      <c r="AE77" s="83">
        <f t="shared" si="192"/>
        <v>4102.8880734204304</v>
      </c>
      <c r="AF77" s="83">
        <f t="shared" si="192"/>
        <v>2601.4591623741112</v>
      </c>
      <c r="AG77" s="83">
        <f t="shared" si="192"/>
        <v>904.46442957488591</v>
      </c>
      <c r="AH77" s="83">
        <f t="shared" si="192"/>
        <v>400.49402134740876</v>
      </c>
      <c r="AI77" s="75"/>
      <c r="AJ77" s="80"/>
      <c r="AK77" s="193"/>
      <c r="AL77" s="80"/>
      <c r="AM77" s="75"/>
      <c r="AN77" s="83">
        <f t="shared" ref="AN77:AU77" si="193">SUM(AN57:AN67)</f>
        <v>14315.467492862354</v>
      </c>
      <c r="AO77" s="83">
        <f t="shared" si="193"/>
        <v>3682.686779872789</v>
      </c>
      <c r="AP77" s="83">
        <f t="shared" si="193"/>
        <v>5726.6538039409897</v>
      </c>
      <c r="AQ77" s="83">
        <f t="shared" si="193"/>
        <v>3682.8403770893997</v>
      </c>
      <c r="AR77" s="83">
        <f t="shared" si="193"/>
        <v>4157.3512083208434</v>
      </c>
      <c r="AS77" s="83">
        <f t="shared" si="193"/>
        <v>3323.2112411750522</v>
      </c>
      <c r="AT77" s="83">
        <f t="shared" si="193"/>
        <v>1678.7299181196611</v>
      </c>
      <c r="AU77" s="83">
        <f t="shared" si="193"/>
        <v>651.64964816880695</v>
      </c>
      <c r="AV77" s="75"/>
      <c r="AW77" s="83">
        <f t="shared" ref="AW77:AZ77" si="194">SUM(AW57:AW67)</f>
        <v>1768.2827451165942</v>
      </c>
      <c r="AX77" s="83">
        <f t="shared" si="194"/>
        <v>2940.801163433166</v>
      </c>
      <c r="AY77" s="83">
        <f t="shared" si="194"/>
        <v>5347.7480652996246</v>
      </c>
      <c r="AZ77" s="83">
        <f t="shared" si="194"/>
        <v>4258.6355190129689</v>
      </c>
      <c r="BA77" s="193"/>
      <c r="BB77" s="80"/>
      <c r="BC77" s="193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</row>
    <row r="78" spans="1:121" s="21" customFormat="1" ht="7.5" customHeight="1" x14ac:dyDescent="0.4">
      <c r="A78" s="17"/>
      <c r="B78" s="19"/>
      <c r="C78" s="137"/>
      <c r="D78" s="137"/>
      <c r="E78" s="137"/>
      <c r="F78" s="165"/>
      <c r="G78" s="19"/>
      <c r="H78" s="58"/>
      <c r="I78" s="58"/>
      <c r="J78" s="57"/>
      <c r="K78" s="4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80"/>
      <c r="AK78" s="196"/>
      <c r="AL78" s="80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6"/>
      <c r="BB78" s="80"/>
      <c r="BC78" s="196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</row>
    <row r="79" spans="1:121" s="87" customFormat="1" ht="20.25" customHeight="1" x14ac:dyDescent="0.4">
      <c r="A79" s="65" t="s">
        <v>472</v>
      </c>
      <c r="B79" s="19"/>
      <c r="C79" s="142"/>
      <c r="D79" s="142"/>
      <c r="E79" s="142">
        <f>SUM(E75:E77)</f>
        <v>134557</v>
      </c>
      <c r="F79" s="166">
        <f>SUM(F75:F77)</f>
        <v>769318.0862975053</v>
      </c>
      <c r="G79" s="19"/>
      <c r="H79" s="66">
        <v>1</v>
      </c>
      <c r="I79" s="66">
        <v>1</v>
      </c>
      <c r="J79" s="38"/>
      <c r="K79" s="67">
        <f>SUM(K44*$D44,K45*$D45,K46*$D46,K47*$D47,K49*$D49,K50*$D50,K52*$D52,K53*$D53,K54*$D54,K55*$D55,K57*$D57,K58*$D58,K59*$D59,K60*$D60,K61*$D61,K62*$D62,K63*$D63,K64*$D64,K66*$D66,K67*$D67)</f>
        <v>5.7174140795165282</v>
      </c>
      <c r="L79" s="19"/>
      <c r="M79" s="86">
        <f t="shared" ref="M79:N79" si="195">SUM(M75:M77)</f>
        <v>21419.512132506265</v>
      </c>
      <c r="N79" s="86">
        <f t="shared" si="195"/>
        <v>113137.48786749374</v>
      </c>
      <c r="O79" s="19"/>
      <c r="P79" s="86">
        <f t="shared" ref="P79:Q79" si="196">SUM(P75:P77)</f>
        <v>1774.0263089252994</v>
      </c>
      <c r="Q79" s="86">
        <f t="shared" si="196"/>
        <v>132782.9736910747</v>
      </c>
      <c r="R79" s="19">
        <v>0</v>
      </c>
      <c r="S79" s="86">
        <f t="shared" ref="S79:U79" si="197">SUM(S75:S77)</f>
        <v>112494.09162424573</v>
      </c>
      <c r="T79" s="86">
        <f t="shared" si="197"/>
        <v>17824.789928389204</v>
      </c>
      <c r="U79" s="86">
        <f t="shared" si="197"/>
        <v>4238.1184473650674</v>
      </c>
      <c r="V79" s="19"/>
      <c r="W79" s="86">
        <f t="shared" ref="W79:Y79" si="198">SUM(W75:W77)</f>
        <v>11798.825668425739</v>
      </c>
      <c r="X79" s="86">
        <f t="shared" si="198"/>
        <v>7845.9258159095853</v>
      </c>
      <c r="Y79" s="86">
        <f t="shared" si="198"/>
        <v>2986.8735263759181</v>
      </c>
      <c r="Z79" s="19"/>
      <c r="AA79" s="86">
        <f t="shared" ref="AA79:AH79" si="199">SUM(AA75:AA77)</f>
        <v>944.04187700403975</v>
      </c>
      <c r="AB79" s="86">
        <f t="shared" si="199"/>
        <v>3291.2712623317739</v>
      </c>
      <c r="AC79" s="86">
        <f t="shared" si="199"/>
        <v>144.82942784769412</v>
      </c>
      <c r="AD79" s="86">
        <f t="shared" si="199"/>
        <v>365.64405934622647</v>
      </c>
      <c r="AE79" s="86">
        <f t="shared" si="199"/>
        <v>8050.1320460376737</v>
      </c>
      <c r="AF79" s="86">
        <f t="shared" si="199"/>
        <v>5112.7658298154256</v>
      </c>
      <c r="AG79" s="86">
        <f t="shared" si="199"/>
        <v>932.93633968724544</v>
      </c>
      <c r="AH79" s="86">
        <f t="shared" si="199"/>
        <v>3223.283232608921</v>
      </c>
      <c r="AI79" s="19"/>
      <c r="AJ79" s="80"/>
      <c r="AK79" s="193"/>
      <c r="AL79" s="80"/>
      <c r="AM79" s="19"/>
      <c r="AN79" s="86">
        <f t="shared" ref="AN79:AU79" si="200">SUM(AN75:AN77)</f>
        <v>95825.563612126876</v>
      </c>
      <c r="AO79" s="86">
        <f t="shared" si="200"/>
        <v>75823.172076117728</v>
      </c>
      <c r="AP79" s="86">
        <f t="shared" si="200"/>
        <v>20319.330288594982</v>
      </c>
      <c r="AQ79" s="86">
        <f t="shared" si="200"/>
        <v>11714.767227717366</v>
      </c>
      <c r="AR79" s="86">
        <f t="shared" si="200"/>
        <v>17985.61103128592</v>
      </c>
      <c r="AS79" s="86">
        <f t="shared" si="200"/>
        <v>18721.293763404967</v>
      </c>
      <c r="AT79" s="86">
        <f t="shared" si="200"/>
        <v>7809.3947208217351</v>
      </c>
      <c r="AU79" s="86">
        <f t="shared" si="200"/>
        <v>1294.1460089917077</v>
      </c>
      <c r="AV79" s="19"/>
      <c r="AW79" s="86">
        <f t="shared" ref="AW79:AZ79" si="201">SUM(AW75:AW77)</f>
        <v>24001.996710862437</v>
      </c>
      <c r="AX79" s="86">
        <f t="shared" si="201"/>
        <v>25961.017077678142</v>
      </c>
      <c r="AY79" s="86">
        <f t="shared" si="201"/>
        <v>29843.916239469138</v>
      </c>
      <c r="AZ79" s="86">
        <f t="shared" si="201"/>
        <v>16018.633584117146</v>
      </c>
      <c r="BA79" s="193"/>
      <c r="BB79" s="80"/>
      <c r="BC79" s="193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</row>
    <row r="80" spans="1:121" s="22" customFormat="1" ht="7.5" customHeight="1" x14ac:dyDescent="0.4">
      <c r="A80" s="37"/>
      <c r="B80" s="201"/>
      <c r="C80" s="149"/>
      <c r="D80" s="139"/>
      <c r="E80" s="139"/>
      <c r="F80" s="161"/>
      <c r="G80" s="201"/>
      <c r="H80" s="39"/>
      <c r="I80" s="39"/>
      <c r="J80" s="193"/>
      <c r="K80" s="40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193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193"/>
      <c r="BB80" s="201"/>
      <c r="BC80" s="193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</row>
    <row r="81" spans="1:54" ht="20.25" customHeight="1" x14ac:dyDescent="0.4">
      <c r="A81" s="95" t="s">
        <v>548</v>
      </c>
      <c r="C81" s="143"/>
      <c r="D81" s="143"/>
      <c r="E81" s="143"/>
      <c r="F81" s="143"/>
      <c r="M81" s="71"/>
      <c r="AE81" s="72"/>
      <c r="AF81" s="72"/>
      <c r="AG81" s="72"/>
      <c r="AH81" s="72"/>
      <c r="AJ81" s="28"/>
      <c r="AL81" s="28"/>
      <c r="AM81" s="72"/>
      <c r="AN81" s="72"/>
      <c r="AO81" s="72"/>
      <c r="AP81" s="72"/>
      <c r="AQ81" s="72"/>
      <c r="AR81" s="72"/>
      <c r="AS81" s="72"/>
      <c r="AT81" s="72"/>
      <c r="BB81" s="28"/>
    </row>
    <row r="82" spans="1:54" ht="20.25" customHeight="1" x14ac:dyDescent="0.4">
      <c r="A82" s="95" t="s">
        <v>550</v>
      </c>
      <c r="C82" s="143"/>
      <c r="D82" s="143"/>
      <c r="E82" s="143"/>
      <c r="F82" s="143"/>
      <c r="M82" s="71"/>
      <c r="AE82" s="72"/>
      <c r="AF82" s="72"/>
      <c r="AG82" s="72"/>
      <c r="AH82" s="72"/>
      <c r="AJ82" s="28"/>
      <c r="AL82" s="28"/>
      <c r="AM82" s="72"/>
      <c r="AN82" s="72"/>
      <c r="AO82" s="72"/>
      <c r="AP82" s="72"/>
      <c r="AQ82" s="72"/>
      <c r="AR82" s="72"/>
      <c r="AS82" s="72"/>
      <c r="AT82" s="72"/>
      <c r="BB82" s="28"/>
    </row>
    <row r="83" spans="1:54" ht="20.25" customHeight="1" x14ac:dyDescent="0.4">
      <c r="A83" s="29"/>
      <c r="M83" s="71"/>
      <c r="AE83" s="72"/>
      <c r="AF83" s="72"/>
      <c r="AG83" s="72"/>
      <c r="AH83" s="72"/>
      <c r="AJ83" s="28"/>
      <c r="AL83" s="28"/>
      <c r="AM83" s="72"/>
      <c r="AN83" s="72"/>
      <c r="AO83" s="72"/>
      <c r="AP83" s="72"/>
      <c r="AQ83" s="72"/>
      <c r="AR83" s="72"/>
      <c r="AS83" s="72"/>
      <c r="AT83" s="72"/>
      <c r="BB83" s="28"/>
    </row>
    <row r="84" spans="1:54" ht="20.25" customHeight="1" x14ac:dyDescent="0.4">
      <c r="A84" s="95" t="s">
        <v>646</v>
      </c>
      <c r="C84" s="143"/>
      <c r="D84" s="143"/>
      <c r="E84" s="143"/>
      <c r="F84" s="143"/>
      <c r="M84" s="71"/>
      <c r="AE84" s="72"/>
      <c r="AF84" s="72"/>
      <c r="AG84" s="72"/>
      <c r="AH84" s="72"/>
      <c r="AJ84" s="28"/>
      <c r="AL84" s="28"/>
      <c r="AM84" s="72"/>
      <c r="AN84" s="72"/>
      <c r="AO84" s="72"/>
      <c r="AP84" s="72"/>
      <c r="AQ84" s="72"/>
      <c r="AR84" s="72"/>
      <c r="AS84" s="72"/>
      <c r="AT84" s="72"/>
      <c r="BB84" s="28"/>
    </row>
    <row r="85" spans="1:54" ht="20.25" customHeight="1" x14ac:dyDescent="0.4">
      <c r="A85" s="95" t="s">
        <v>549</v>
      </c>
      <c r="C85" s="143"/>
      <c r="D85" s="143"/>
      <c r="E85" s="143"/>
      <c r="F85" s="143"/>
      <c r="M85" s="71"/>
      <c r="AE85" s="72"/>
      <c r="AF85" s="72"/>
      <c r="AG85" s="72"/>
      <c r="AH85" s="72"/>
      <c r="AJ85" s="28"/>
      <c r="AL85" s="28"/>
      <c r="AM85" s="72"/>
      <c r="AN85" s="72"/>
      <c r="AO85" s="72"/>
      <c r="AP85" s="72"/>
      <c r="AQ85" s="72"/>
      <c r="AR85" s="72"/>
      <c r="AS85" s="72"/>
      <c r="AT85" s="72"/>
      <c r="BB85" s="28"/>
    </row>
  </sheetData>
  <mergeCells count="17">
    <mergeCell ref="BB1:BB2"/>
    <mergeCell ref="AA1:AH1"/>
    <mergeCell ref="AN1:AU1"/>
    <mergeCell ref="AW1:AZ1"/>
    <mergeCell ref="AA41:AH41"/>
    <mergeCell ref="AN41:AU41"/>
    <mergeCell ref="S41:U41"/>
    <mergeCell ref="W41:Y41"/>
    <mergeCell ref="H1:I1"/>
    <mergeCell ref="H41:I41"/>
    <mergeCell ref="AW41:AZ41"/>
    <mergeCell ref="M1:N1"/>
    <mergeCell ref="P1:Q1"/>
    <mergeCell ref="S1:U1"/>
    <mergeCell ref="W1:Y1"/>
    <mergeCell ref="M41:N41"/>
    <mergeCell ref="P41:Q41"/>
  </mergeCells>
  <pageMargins left="0.7" right="0.7" top="0.75" bottom="0.75" header="0.3" footer="0.3"/>
  <pageSetup paperSize="8" scale="51" fitToWidth="0" orientation="landscape" r:id="rId1"/>
  <colBreaks count="1" manualBreakCount="1">
    <brk id="3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E85"/>
  <sheetViews>
    <sheetView topLeftCell="A22" zoomScale="50" zoomScaleNormal="50" workbookViewId="0">
      <pane xSplit="1" topLeftCell="BW1" activePane="topRight" state="frozen"/>
      <selection activeCell="C4" sqref="C4"/>
      <selection pane="topRight" activeCell="A81" sqref="A81:A85"/>
    </sheetView>
  </sheetViews>
  <sheetFormatPr defaultColWidth="17.1796875" defaultRowHeight="20.25" customHeight="1" x14ac:dyDescent="0.4"/>
  <cols>
    <col min="1" max="1" width="48.453125" style="88" bestFit="1" customWidth="1"/>
    <col min="2" max="2" width="1.453125" style="28" customWidth="1"/>
    <col min="3" max="3" width="33.26953125" style="138" customWidth="1"/>
    <col min="4" max="4" width="19.26953125" style="138" bestFit="1" customWidth="1"/>
    <col min="5" max="6" width="19.26953125" style="138" customWidth="1"/>
    <col min="7" max="7" width="1.453125" style="28" customWidth="1"/>
    <col min="8" max="8" width="21.453125" style="71" bestFit="1" customWidth="1"/>
    <col min="9" max="9" width="21.453125" style="71" customWidth="1"/>
    <col min="10" max="10" width="1.453125" style="28" customWidth="1"/>
    <col min="11" max="11" width="24.81640625" style="28" bestFit="1" customWidth="1"/>
    <col min="12" max="12" width="1.453125" style="28" customWidth="1"/>
    <col min="13" max="18" width="24.81640625" style="28" bestFit="1" customWidth="1"/>
    <col min="19" max="19" width="1.453125" style="28" customWidth="1"/>
    <col min="20" max="25" width="15" style="28" customWidth="1"/>
    <col min="26" max="26" width="1.453125" style="28" customWidth="1"/>
    <col min="27" max="32" width="19.26953125" style="28" customWidth="1"/>
    <col min="33" max="33" width="1.453125" style="28" customWidth="1"/>
    <col min="34" max="39" width="18.54296875" style="28" customWidth="1"/>
    <col min="40" max="40" width="1.453125" style="28" customWidth="1"/>
    <col min="41" max="43" width="26.54296875" style="28" customWidth="1"/>
    <col min="44" max="44" width="1.453125" style="28" customWidth="1"/>
    <col min="45" max="46" width="20.453125" style="28" customWidth="1"/>
    <col min="47" max="47" width="1.453125" style="28" customWidth="1"/>
    <col min="48" max="50" width="25.81640625" style="28" customWidth="1"/>
    <col min="51" max="51" width="1.453125" style="28" customWidth="1"/>
    <col min="52" max="53" width="20.453125" style="28" customWidth="1"/>
    <col min="54" max="54" width="1.453125" style="28" customWidth="1"/>
    <col min="55" max="57" width="26.54296875" style="28" customWidth="1"/>
    <col min="58" max="58" width="1.453125" style="28" customWidth="1"/>
    <col min="59" max="60" width="20.453125" style="28" customWidth="1"/>
    <col min="61" max="61" width="1.453125" style="28" customWidth="1"/>
    <col min="62" max="64" width="26.26953125" style="28" customWidth="1"/>
    <col min="65" max="65" width="1.453125" style="28" customWidth="1"/>
    <col min="66" max="67" width="20.453125" style="28" customWidth="1"/>
    <col min="68" max="68" width="1.453125" style="28" customWidth="1"/>
    <col min="69" max="71" width="23.81640625" style="28" customWidth="1"/>
    <col min="72" max="72" width="1.453125" style="28" customWidth="1"/>
    <col min="73" max="74" width="20.453125" style="28" customWidth="1"/>
    <col min="75" max="75" width="1.453125" style="28" customWidth="1"/>
    <col min="76" max="78" width="25" style="28" customWidth="1"/>
    <col min="79" max="79" width="1.453125" style="28" customWidth="1"/>
    <col min="80" max="81" width="20.453125" style="28" customWidth="1"/>
    <col min="82" max="82" width="1.453125" style="28" customWidth="1"/>
    <col min="83" max="83" width="21.7265625" style="28" customWidth="1"/>
    <col min="84" max="85" width="16.26953125" style="28" customWidth="1"/>
    <col min="86" max="86" width="1.453125" style="190" customWidth="1"/>
    <col min="87" max="91" width="23.7265625" style="28" customWidth="1"/>
    <col min="92" max="92" width="1.453125" style="28" customWidth="1"/>
    <col min="93" max="93" width="57" style="28" customWidth="1"/>
    <col min="94" max="94" width="1.453125" style="28" customWidth="1"/>
    <col min="95" max="97" width="15.81640625" style="28" customWidth="1"/>
    <col min="98" max="98" width="1.453125" style="28" customWidth="1"/>
    <col min="99" max="112" width="17.1796875" style="28"/>
    <col min="113" max="113" width="255.7265625" style="28" customWidth="1"/>
    <col min="114" max="16384" width="17.1796875" style="28"/>
  </cols>
  <sheetData>
    <row r="1" spans="1:161" s="3" customFormat="1" ht="74.25" customHeight="1" x14ac:dyDescent="0.35">
      <c r="A1" s="89" t="s">
        <v>511</v>
      </c>
      <c r="B1" s="1"/>
      <c r="C1" s="162" t="s">
        <v>615</v>
      </c>
      <c r="D1" s="162"/>
      <c r="E1" s="162"/>
      <c r="F1" s="162"/>
      <c r="G1" s="1"/>
      <c r="H1" s="215" t="s">
        <v>621</v>
      </c>
      <c r="I1" s="215"/>
      <c r="J1" s="1"/>
      <c r="K1" s="169"/>
      <c r="L1" s="1"/>
      <c r="M1" s="212" t="s">
        <v>624</v>
      </c>
      <c r="N1" s="212"/>
      <c r="O1" s="212"/>
      <c r="P1" s="212"/>
      <c r="Q1" s="212"/>
      <c r="R1" s="212"/>
      <c r="S1" s="1"/>
      <c r="T1" s="212" t="s">
        <v>554</v>
      </c>
      <c r="U1" s="212"/>
      <c r="V1" s="212"/>
      <c r="W1" s="212"/>
      <c r="X1" s="212"/>
      <c r="Y1" s="212"/>
      <c r="Z1" s="1"/>
      <c r="AA1" s="212" t="s">
        <v>555</v>
      </c>
      <c r="AB1" s="212"/>
      <c r="AC1" s="212"/>
      <c r="AD1" s="212"/>
      <c r="AE1" s="212"/>
      <c r="AF1" s="212"/>
      <c r="AG1" s="1"/>
      <c r="AH1" s="212" t="s">
        <v>556</v>
      </c>
      <c r="AI1" s="212"/>
      <c r="AJ1" s="212"/>
      <c r="AK1" s="212"/>
      <c r="AL1" s="212"/>
      <c r="AM1" s="212"/>
      <c r="AN1" s="1"/>
      <c r="AO1" s="212" t="s">
        <v>526</v>
      </c>
      <c r="AP1" s="212"/>
      <c r="AQ1" s="212"/>
      <c r="AR1" s="1"/>
      <c r="AS1" s="212" t="s">
        <v>557</v>
      </c>
      <c r="AT1" s="212"/>
      <c r="AU1" s="1"/>
      <c r="AV1" s="212" t="s">
        <v>531</v>
      </c>
      <c r="AW1" s="212"/>
      <c r="AX1" s="212"/>
      <c r="AY1" s="1"/>
      <c r="AZ1" s="212" t="s">
        <v>558</v>
      </c>
      <c r="BA1" s="212"/>
      <c r="BB1" s="1"/>
      <c r="BC1" s="212" t="s">
        <v>530</v>
      </c>
      <c r="BD1" s="212"/>
      <c r="BE1" s="212"/>
      <c r="BF1" s="1"/>
      <c r="BG1" s="212" t="s">
        <v>559</v>
      </c>
      <c r="BH1" s="212"/>
      <c r="BI1" s="1"/>
      <c r="BJ1" s="212" t="s">
        <v>529</v>
      </c>
      <c r="BK1" s="212"/>
      <c r="BL1" s="212"/>
      <c r="BM1" s="1"/>
      <c r="BN1" s="212" t="s">
        <v>560</v>
      </c>
      <c r="BO1" s="212"/>
      <c r="BP1" s="1"/>
      <c r="BQ1" s="212" t="s">
        <v>527</v>
      </c>
      <c r="BR1" s="212"/>
      <c r="BS1" s="212"/>
      <c r="BT1" s="1"/>
      <c r="BU1" s="212" t="s">
        <v>561</v>
      </c>
      <c r="BV1" s="212"/>
      <c r="BW1" s="1"/>
      <c r="BX1" s="212" t="s">
        <v>528</v>
      </c>
      <c r="BY1" s="212"/>
      <c r="BZ1" s="212"/>
      <c r="CA1" s="1"/>
      <c r="CB1" s="212" t="s">
        <v>562</v>
      </c>
      <c r="CC1" s="212"/>
      <c r="CD1" s="1"/>
      <c r="CE1" s="212" t="s">
        <v>563</v>
      </c>
      <c r="CF1" s="212"/>
      <c r="CG1" s="212"/>
      <c r="CH1" s="185"/>
      <c r="CI1" s="212" t="s">
        <v>76</v>
      </c>
      <c r="CJ1" s="212"/>
      <c r="CK1" s="212"/>
      <c r="CL1" s="212"/>
      <c r="CM1" s="212"/>
      <c r="CN1" s="1"/>
      <c r="CP1" s="1"/>
      <c r="CQ1" s="212" t="s">
        <v>536</v>
      </c>
      <c r="CR1" s="212"/>
      <c r="CS1" s="212"/>
      <c r="CT1" s="1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</row>
    <row r="2" spans="1:161" s="9" customFormat="1" ht="39.75" customHeight="1" x14ac:dyDescent="0.4">
      <c r="A2" s="6" t="s">
        <v>486</v>
      </c>
      <c r="B2" s="7"/>
      <c r="C2" s="136" t="s">
        <v>616</v>
      </c>
      <c r="D2" s="136" t="s">
        <v>617</v>
      </c>
      <c r="E2" s="136" t="s">
        <v>618</v>
      </c>
      <c r="F2" s="136" t="s">
        <v>619</v>
      </c>
      <c r="G2" s="7"/>
      <c r="H2" s="170" t="s">
        <v>620</v>
      </c>
      <c r="I2" s="170" t="s">
        <v>622</v>
      </c>
      <c r="J2" s="7"/>
      <c r="K2" s="9" t="s">
        <v>493</v>
      </c>
      <c r="L2" s="7"/>
      <c r="M2" s="218" t="s">
        <v>1</v>
      </c>
      <c r="N2" s="218"/>
      <c r="O2" s="218" t="s">
        <v>2</v>
      </c>
      <c r="P2" s="218"/>
      <c r="Q2" s="218" t="s">
        <v>3</v>
      </c>
      <c r="R2" s="218"/>
      <c r="S2" s="7"/>
      <c r="T2" s="212" t="s">
        <v>1</v>
      </c>
      <c r="U2" s="212"/>
      <c r="V2" s="212" t="s">
        <v>2</v>
      </c>
      <c r="W2" s="212"/>
      <c r="X2" s="212" t="s">
        <v>3</v>
      </c>
      <c r="Y2" s="212"/>
      <c r="Z2" s="7"/>
      <c r="AA2" s="212" t="s">
        <v>1</v>
      </c>
      <c r="AB2" s="212"/>
      <c r="AC2" s="212" t="s">
        <v>2</v>
      </c>
      <c r="AD2" s="212"/>
      <c r="AE2" s="212" t="s">
        <v>3</v>
      </c>
      <c r="AF2" s="212"/>
      <c r="AG2" s="7"/>
      <c r="AH2" s="212" t="s">
        <v>1</v>
      </c>
      <c r="AI2" s="212"/>
      <c r="AJ2" s="212" t="s">
        <v>2</v>
      </c>
      <c r="AK2" s="212"/>
      <c r="AL2" s="212" t="s">
        <v>3</v>
      </c>
      <c r="AM2" s="212"/>
      <c r="AN2" s="7"/>
      <c r="AO2" s="12" t="s">
        <v>366</v>
      </c>
      <c r="AP2" s="12" t="s">
        <v>367</v>
      </c>
      <c r="AQ2" s="12" t="s">
        <v>166</v>
      </c>
      <c r="AR2" s="7"/>
      <c r="AS2" s="9" t="s">
        <v>146</v>
      </c>
      <c r="AT2" s="9" t="s">
        <v>145</v>
      </c>
      <c r="AU2" s="7"/>
      <c r="AV2" s="12" t="s">
        <v>366</v>
      </c>
      <c r="AW2" s="12" t="s">
        <v>367</v>
      </c>
      <c r="AX2" s="12" t="s">
        <v>166</v>
      </c>
      <c r="AY2" s="7"/>
      <c r="AZ2" s="9" t="s">
        <v>146</v>
      </c>
      <c r="BA2" s="9" t="s">
        <v>145</v>
      </c>
      <c r="BB2" s="7"/>
      <c r="BC2" s="12" t="s">
        <v>366</v>
      </c>
      <c r="BD2" s="12" t="s">
        <v>367</v>
      </c>
      <c r="BE2" s="12" t="s">
        <v>166</v>
      </c>
      <c r="BF2" s="7"/>
      <c r="BG2" s="9" t="s">
        <v>146</v>
      </c>
      <c r="BH2" s="9" t="s">
        <v>145</v>
      </c>
      <c r="BI2" s="7"/>
      <c r="BJ2" s="12" t="s">
        <v>366</v>
      </c>
      <c r="BK2" s="12" t="s">
        <v>367</v>
      </c>
      <c r="BL2" s="12" t="s">
        <v>166</v>
      </c>
      <c r="BM2" s="7"/>
      <c r="BN2" s="9" t="s">
        <v>146</v>
      </c>
      <c r="BO2" s="9" t="s">
        <v>145</v>
      </c>
      <c r="BP2" s="7"/>
      <c r="BQ2" s="12" t="s">
        <v>366</v>
      </c>
      <c r="BR2" s="12" t="s">
        <v>367</v>
      </c>
      <c r="BS2" s="12" t="s">
        <v>166</v>
      </c>
      <c r="BT2" s="7"/>
      <c r="BU2" s="9" t="s">
        <v>146</v>
      </c>
      <c r="BV2" s="9" t="s">
        <v>145</v>
      </c>
      <c r="BW2" s="7"/>
      <c r="BX2" s="12" t="s">
        <v>366</v>
      </c>
      <c r="BY2" s="12" t="s">
        <v>367</v>
      </c>
      <c r="BZ2" s="12" t="s">
        <v>166</v>
      </c>
      <c r="CA2" s="7"/>
      <c r="CB2" s="9" t="s">
        <v>146</v>
      </c>
      <c r="CC2" s="9" t="s">
        <v>145</v>
      </c>
      <c r="CD2" s="7"/>
      <c r="CE2" s="12" t="s">
        <v>535</v>
      </c>
      <c r="CF2" s="12" t="s">
        <v>533</v>
      </c>
      <c r="CG2" s="12" t="s">
        <v>534</v>
      </c>
      <c r="CH2" s="186"/>
      <c r="CI2" s="12" t="s">
        <v>368</v>
      </c>
      <c r="CJ2" s="12" t="s">
        <v>369</v>
      </c>
      <c r="CK2" s="12" t="s">
        <v>370</v>
      </c>
      <c r="CL2" s="12" t="s">
        <v>371</v>
      </c>
      <c r="CM2" s="12" t="s">
        <v>372</v>
      </c>
      <c r="CN2" s="7"/>
      <c r="CO2" s="14" t="s">
        <v>373</v>
      </c>
      <c r="CP2" s="7"/>
      <c r="CQ2" s="12" t="s">
        <v>146</v>
      </c>
      <c r="CR2" s="12" t="s">
        <v>374</v>
      </c>
      <c r="CS2" s="12" t="s">
        <v>145</v>
      </c>
      <c r="CT2" s="7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</row>
    <row r="3" spans="1:161" s="22" customFormat="1" ht="20.25" customHeight="1" x14ac:dyDescent="0.4">
      <c r="A3" s="17"/>
      <c r="B3" s="18"/>
      <c r="C3" s="137"/>
      <c r="D3" s="137"/>
      <c r="E3" s="137"/>
      <c r="F3" s="137"/>
      <c r="G3" s="18"/>
      <c r="H3" s="19"/>
      <c r="I3" s="19"/>
      <c r="J3" s="18"/>
      <c r="K3" s="20"/>
      <c r="L3" s="18"/>
      <c r="M3" s="57" t="s">
        <v>106</v>
      </c>
      <c r="N3" s="57" t="s">
        <v>107</v>
      </c>
      <c r="O3" s="57" t="s">
        <v>106</v>
      </c>
      <c r="P3" s="57" t="s">
        <v>107</v>
      </c>
      <c r="Q3" s="57" t="s">
        <v>106</v>
      </c>
      <c r="R3" s="57" t="s">
        <v>107</v>
      </c>
      <c r="S3" s="18"/>
      <c r="T3" s="57" t="s">
        <v>106</v>
      </c>
      <c r="U3" s="57" t="s">
        <v>107</v>
      </c>
      <c r="V3" s="57" t="s">
        <v>106</v>
      </c>
      <c r="W3" s="57" t="s">
        <v>107</v>
      </c>
      <c r="X3" s="57" t="s">
        <v>106</v>
      </c>
      <c r="Y3" s="57" t="s">
        <v>107</v>
      </c>
      <c r="Z3" s="18"/>
      <c r="AA3" s="57" t="s">
        <v>106</v>
      </c>
      <c r="AB3" s="57" t="s">
        <v>107</v>
      </c>
      <c r="AC3" s="57" t="s">
        <v>106</v>
      </c>
      <c r="AD3" s="57" t="s">
        <v>107</v>
      </c>
      <c r="AE3" s="57" t="s">
        <v>106</v>
      </c>
      <c r="AF3" s="57" t="s">
        <v>107</v>
      </c>
      <c r="AG3" s="18"/>
      <c r="AH3" s="57" t="s">
        <v>106</v>
      </c>
      <c r="AI3" s="57" t="s">
        <v>107</v>
      </c>
      <c r="AJ3" s="57" t="s">
        <v>106</v>
      </c>
      <c r="AK3" s="57" t="s">
        <v>107</v>
      </c>
      <c r="AL3" s="57" t="s">
        <v>106</v>
      </c>
      <c r="AM3" s="57" t="s">
        <v>107</v>
      </c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</row>
    <row r="4" spans="1:161" s="36" customFormat="1" ht="20.25" customHeight="1" x14ac:dyDescent="0.4">
      <c r="A4" s="29" t="s">
        <v>455</v>
      </c>
      <c r="B4" s="30"/>
      <c r="C4" s="145">
        <f>VLOOKUP($A4,Sample!$B$2:$F$29,4)</f>
        <v>0.20584108568261941</v>
      </c>
      <c r="D4" s="145">
        <f>VLOOKUP($A4,Sample!$B$2:$F$29,5)</f>
        <v>0.12974427194423183</v>
      </c>
      <c r="E4" s="138">
        <f>VLOOKUP($A4,Sample!$B$2:$F$29,2)</f>
        <v>17458</v>
      </c>
      <c r="F4" s="160">
        <f>E4*$K4</f>
        <v>98746.8125</v>
      </c>
      <c r="G4" s="30"/>
      <c r="H4" s="171">
        <f>E4/SUM(E$4:E$10)</f>
        <v>0.20584108568261941</v>
      </c>
      <c r="I4" s="171">
        <f>F4/SUM(F$4:F$10)</f>
        <v>0.19720010240058075</v>
      </c>
      <c r="J4" s="30"/>
      <c r="K4" s="32">
        <v>5.65625</v>
      </c>
      <c r="L4" s="30"/>
      <c r="M4" s="33">
        <f>'Family Profile'!O44/SUM('Family Profile'!O$44:O$50)</f>
        <v>0.14285737909840596</v>
      </c>
      <c r="N4" s="33">
        <f>'Family Profile'!P44/SUM('Family Profile'!P$44:P$50)</f>
        <v>0.22445032419446748</v>
      </c>
      <c r="O4" s="33">
        <f>'Family Profile'!Q44/SUM('Family Profile'!Q$44:Q$50)</f>
        <v>0.13648320977909625</v>
      </c>
      <c r="P4" s="33">
        <f>'Family Profile'!R44/SUM('Family Profile'!R$44:R$50)</f>
        <v>0.14585835525618876</v>
      </c>
      <c r="Q4" s="33">
        <f>'Family Profile'!S44/SUM('Family Profile'!S$44:S$50)</f>
        <v>0.19307615615190402</v>
      </c>
      <c r="R4" s="33">
        <f>'Family Profile'!T44/SUM('Family Profile'!T$44:T$50)</f>
        <v>0.19738884153490124</v>
      </c>
      <c r="S4" s="30"/>
      <c r="T4" s="31">
        <v>0.8571428571428571</v>
      </c>
      <c r="U4" s="31">
        <v>0.7021276595744681</v>
      </c>
      <c r="V4" s="31">
        <v>0.9</v>
      </c>
      <c r="W4" s="31">
        <v>0.61904761904761907</v>
      </c>
      <c r="X4" s="31">
        <v>0.75</v>
      </c>
      <c r="Y4" s="31">
        <v>0.72222222222222221</v>
      </c>
      <c r="Z4" s="30"/>
      <c r="AA4" s="31">
        <v>0.4</v>
      </c>
      <c r="AB4" s="31">
        <v>0.34042553191489361</v>
      </c>
      <c r="AC4" s="31">
        <v>0.3</v>
      </c>
      <c r="AD4" s="31">
        <v>0.19047619047619047</v>
      </c>
      <c r="AE4" s="31">
        <v>0.3125</v>
      </c>
      <c r="AF4" s="31">
        <v>0.33333333333333331</v>
      </c>
      <c r="AG4" s="30"/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0"/>
      <c r="AO4" s="33">
        <v>0.6071428571428571</v>
      </c>
      <c r="AP4" s="33">
        <v>0.32142857142857145</v>
      </c>
      <c r="AQ4" s="33">
        <v>7.1428571428571425E-2</v>
      </c>
      <c r="AR4" s="30"/>
      <c r="AS4" s="33">
        <v>0.35714285714285721</v>
      </c>
      <c r="AT4" s="33">
        <v>0.64285714285714279</v>
      </c>
      <c r="AU4" s="30"/>
      <c r="AV4" s="33">
        <v>0.7142857142857143</v>
      </c>
      <c r="AW4" s="33">
        <v>0.25</v>
      </c>
      <c r="AX4" s="33">
        <v>3.5714285714285712E-2</v>
      </c>
      <c r="AY4" s="30"/>
      <c r="AZ4" s="33">
        <v>0.4642857142857143</v>
      </c>
      <c r="BA4" s="33">
        <v>0.5357142857142857</v>
      </c>
      <c r="BB4" s="30"/>
      <c r="BC4" s="33">
        <v>0.77777777777777779</v>
      </c>
      <c r="BD4" s="33">
        <v>0.16666666666666666</v>
      </c>
      <c r="BE4" s="33">
        <v>5.5555555555555552E-2</v>
      </c>
      <c r="BF4" s="30"/>
      <c r="BG4" s="33">
        <v>0.33333333333333337</v>
      </c>
      <c r="BH4" s="33">
        <v>0.66666666666666663</v>
      </c>
      <c r="BI4" s="30"/>
      <c r="BJ4" s="33">
        <v>0.7142857142857143</v>
      </c>
      <c r="BK4" s="33">
        <v>0.21428571428571427</v>
      </c>
      <c r="BL4" s="33">
        <v>7.1428571428571425E-2</v>
      </c>
      <c r="BM4" s="30"/>
      <c r="BN4" s="33">
        <v>0.5</v>
      </c>
      <c r="BO4" s="33">
        <v>0.5</v>
      </c>
      <c r="BP4" s="30"/>
      <c r="BQ4" s="33">
        <v>0.6428571428571429</v>
      </c>
      <c r="BR4" s="33">
        <v>0.21428571428571427</v>
      </c>
      <c r="BS4" s="33">
        <v>0.14285714285714285</v>
      </c>
      <c r="BT4" s="30"/>
      <c r="BU4" s="33">
        <v>0.4285714285714286</v>
      </c>
      <c r="BV4" s="33">
        <v>0.5714285714285714</v>
      </c>
      <c r="BW4" s="30"/>
      <c r="BX4" s="33">
        <v>0.66666666666666663</v>
      </c>
      <c r="BY4" s="33">
        <v>0.16666666666666666</v>
      </c>
      <c r="BZ4" s="33">
        <v>0.16666666666666666</v>
      </c>
      <c r="CA4" s="30"/>
      <c r="CB4" s="33">
        <v>0.33333333333333337</v>
      </c>
      <c r="CC4" s="33">
        <v>0.66666666666666663</v>
      </c>
      <c r="CD4" s="30"/>
      <c r="CE4" s="33">
        <v>0.39849624060150379</v>
      </c>
      <c r="CF4" s="31">
        <v>0.48801248404028941</v>
      </c>
      <c r="CG4" s="33">
        <v>0.11349127535820684</v>
      </c>
      <c r="CH4" s="191"/>
      <c r="CI4" s="31">
        <v>0.47610974052711158</v>
      </c>
      <c r="CJ4" s="31">
        <v>0.40469327944804484</v>
      </c>
      <c r="CK4" s="31">
        <v>0.47610974052711158</v>
      </c>
      <c r="CL4" s="31">
        <v>0.45230425350075604</v>
      </c>
      <c r="CM4" s="31">
        <v>0</v>
      </c>
      <c r="CN4" s="30"/>
      <c r="CO4" s="33">
        <v>0</v>
      </c>
      <c r="CP4" s="30"/>
      <c r="CQ4" s="35">
        <v>0</v>
      </c>
      <c r="CR4" s="35">
        <v>0</v>
      </c>
      <c r="CS4" s="35">
        <v>0</v>
      </c>
      <c r="CT4" s="30"/>
    </row>
    <row r="5" spans="1:161" s="36" customFormat="1" ht="20.25" customHeight="1" x14ac:dyDescent="0.4">
      <c r="A5" s="29" t="s">
        <v>456</v>
      </c>
      <c r="B5" s="30"/>
      <c r="C5" s="145">
        <f>VLOOKUP($A5,Sample!$B$2:$F$29,4)</f>
        <v>0.31081320080648012</v>
      </c>
      <c r="D5" s="145">
        <f>VLOOKUP($A5,Sample!$B$2:$F$29,5)</f>
        <v>0.19590954019486165</v>
      </c>
      <c r="E5" s="138">
        <f>VLOOKUP($A5,Sample!$B$2:$F$29,2)</f>
        <v>26361</v>
      </c>
      <c r="F5" s="160">
        <f>E5*$K5</f>
        <v>153274.26804123711</v>
      </c>
      <c r="G5" s="30"/>
      <c r="H5" s="171">
        <f t="shared" ref="H5:I10" si="0">E5/SUM(E$4:E$10)</f>
        <v>0.31081320080648012</v>
      </c>
      <c r="I5" s="171">
        <f t="shared" si="0"/>
        <v>0.30609293189191317</v>
      </c>
      <c r="J5" s="30"/>
      <c r="K5" s="32">
        <v>5.8144329896907214</v>
      </c>
      <c r="L5" s="30"/>
      <c r="M5" s="33">
        <f>'Family Profile'!O45/SUM('Family Profile'!O$44:O$50)</f>
        <v>0.31717932328734916</v>
      </c>
      <c r="N5" s="33">
        <f>'Family Profile'!P45/SUM('Family Profile'!P$44:P$50)</f>
        <v>0.28546262900088121</v>
      </c>
      <c r="O5" s="33">
        <f>'Family Profile'!Q45/SUM('Family Profile'!Q$44:Q$50)</f>
        <v>0.24475262838297884</v>
      </c>
      <c r="P5" s="33">
        <f>'Family Profile'!R45/SUM('Family Profile'!R$44:R$50)</f>
        <v>0.35290501098823418</v>
      </c>
      <c r="Q5" s="33">
        <f>'Family Profile'!S45/SUM('Family Profile'!S$44:S$50)</f>
        <v>0.21639977168595775</v>
      </c>
      <c r="R5" s="33">
        <f>'Family Profile'!T45/SUM('Family Profile'!T$44:T$50)</f>
        <v>0.34414089082757188</v>
      </c>
      <c r="S5" s="30"/>
      <c r="T5" s="31">
        <v>0.86538461538461542</v>
      </c>
      <c r="U5" s="31">
        <v>0.77500000000000002</v>
      </c>
      <c r="V5" s="31">
        <v>0.95833333333333337</v>
      </c>
      <c r="W5" s="31">
        <v>0.82352941176470584</v>
      </c>
      <c r="X5" s="31">
        <v>0.75</v>
      </c>
      <c r="Y5" s="31">
        <v>0.61904761904761907</v>
      </c>
      <c r="Z5" s="30"/>
      <c r="AA5" s="31">
        <v>0.34615384615384615</v>
      </c>
      <c r="AB5" s="31">
        <v>0.4</v>
      </c>
      <c r="AC5" s="31">
        <v>0.33333333333333331</v>
      </c>
      <c r="AD5" s="31">
        <v>0.3235294117647059</v>
      </c>
      <c r="AE5" s="31">
        <v>0.41666666666666669</v>
      </c>
      <c r="AF5" s="31">
        <v>0.38095238095238093</v>
      </c>
      <c r="AG5" s="30"/>
      <c r="AH5" s="31">
        <v>0</v>
      </c>
      <c r="AI5" s="31">
        <v>0</v>
      </c>
      <c r="AJ5" s="31">
        <v>0</v>
      </c>
      <c r="AK5" s="31">
        <v>0</v>
      </c>
      <c r="AL5" s="31">
        <v>0</v>
      </c>
      <c r="AM5" s="31">
        <v>0</v>
      </c>
      <c r="AN5" s="30"/>
      <c r="AO5" s="33">
        <v>0.5714285714285714</v>
      </c>
      <c r="AP5" s="33">
        <v>0.37142857142857144</v>
      </c>
      <c r="AQ5" s="33">
        <v>5.7142857142857141E-2</v>
      </c>
      <c r="AR5" s="30"/>
      <c r="AS5" s="33">
        <v>0.4</v>
      </c>
      <c r="AT5" s="33">
        <v>0.6</v>
      </c>
      <c r="AU5" s="30"/>
      <c r="AV5" s="33">
        <v>0.55555555555555558</v>
      </c>
      <c r="AW5" s="33">
        <v>0.33333333333333331</v>
      </c>
      <c r="AX5" s="33">
        <v>0.1111111111111111</v>
      </c>
      <c r="AY5" s="30"/>
      <c r="AZ5" s="33">
        <v>0.48148148148148151</v>
      </c>
      <c r="BA5" s="33">
        <v>0.51851851851851849</v>
      </c>
      <c r="BB5" s="30"/>
      <c r="BC5" s="33">
        <v>0.63157894736842102</v>
      </c>
      <c r="BD5" s="33">
        <v>0.36842105263157893</v>
      </c>
      <c r="BE5" s="33">
        <v>0</v>
      </c>
      <c r="BF5" s="30"/>
      <c r="BG5" s="33">
        <v>0.31578947368421062</v>
      </c>
      <c r="BH5" s="33">
        <v>0.68421052631578938</v>
      </c>
      <c r="BI5" s="30"/>
      <c r="BJ5" s="33">
        <v>0.61904761904761907</v>
      </c>
      <c r="BK5" s="33">
        <v>0.2857142857142857</v>
      </c>
      <c r="BL5" s="33">
        <v>9.5238095238095233E-2</v>
      </c>
      <c r="BM5" s="30"/>
      <c r="BN5" s="33">
        <v>0.52380952380952384</v>
      </c>
      <c r="BO5" s="33">
        <v>0.47619047619047616</v>
      </c>
      <c r="BP5" s="30"/>
      <c r="BQ5" s="33">
        <v>0.66666666666666663</v>
      </c>
      <c r="BR5" s="33">
        <v>0.16666666666666666</v>
      </c>
      <c r="BS5" s="33">
        <v>0.16666666666666666</v>
      </c>
      <c r="BT5" s="30"/>
      <c r="BU5" s="33">
        <v>0.41666666666666674</v>
      </c>
      <c r="BV5" s="33">
        <v>0.58333333333333326</v>
      </c>
      <c r="BW5" s="30"/>
      <c r="BX5" s="33">
        <v>0.4</v>
      </c>
      <c r="BY5" s="33">
        <v>0.53333333333333333</v>
      </c>
      <c r="BZ5" s="33">
        <v>6.6666666666666666E-2</v>
      </c>
      <c r="CA5" s="30"/>
      <c r="CB5" s="33">
        <v>0.33333333333333337</v>
      </c>
      <c r="CC5" s="33">
        <v>0.66666666666666663</v>
      </c>
      <c r="CD5" s="30"/>
      <c r="CE5" s="33">
        <v>0.44791666666666663</v>
      </c>
      <c r="CF5" s="33">
        <v>0.54104166666666664</v>
      </c>
      <c r="CG5" s="33">
        <v>1.1041666666666668E-2</v>
      </c>
      <c r="CH5" s="191"/>
      <c r="CI5" s="33">
        <v>0.50791666666666668</v>
      </c>
      <c r="CJ5" s="33">
        <v>0.49687500000000001</v>
      </c>
      <c r="CK5" s="33">
        <v>0.52999999999999992</v>
      </c>
      <c r="CL5" s="33">
        <v>0.54104166666666664</v>
      </c>
      <c r="CM5" s="33">
        <v>0</v>
      </c>
      <c r="CN5" s="30"/>
      <c r="CO5" s="33">
        <v>3.0927835051546393E-2</v>
      </c>
      <c r="CP5" s="30"/>
      <c r="CQ5" s="33">
        <v>1.0309278350515464E-2</v>
      </c>
      <c r="CR5" s="33">
        <v>1.0309278350515464E-2</v>
      </c>
      <c r="CS5" s="33">
        <v>1.0309278350515464E-2</v>
      </c>
      <c r="CT5" s="30"/>
    </row>
    <row r="6" spans="1:161" s="36" customFormat="1" ht="20.25" customHeight="1" x14ac:dyDescent="0.4">
      <c r="A6" s="29" t="s">
        <v>457</v>
      </c>
      <c r="B6" s="30"/>
      <c r="C6" s="145">
        <f>VLOOKUP($A6,Sample!$B$2:$F$29,4)</f>
        <v>0.23430370344168935</v>
      </c>
      <c r="D6" s="145">
        <f>VLOOKUP($A6,Sample!$B$2:$F$29,5)</f>
        <v>0.14768462435993668</v>
      </c>
      <c r="E6" s="138">
        <f>VLOOKUP($A6,Sample!$B$2:$F$29,2)</f>
        <v>19872</v>
      </c>
      <c r="F6" s="160">
        <f>E6*$K6</f>
        <v>125212.8932038835</v>
      </c>
      <c r="G6" s="30"/>
      <c r="H6" s="171">
        <f t="shared" si="0"/>
        <v>0.23430370344168935</v>
      </c>
      <c r="I6" s="171">
        <f t="shared" si="0"/>
        <v>0.25005359400009808</v>
      </c>
      <c r="J6" s="30"/>
      <c r="K6" s="32">
        <v>6.3009708737864081</v>
      </c>
      <c r="L6" s="30"/>
      <c r="M6" s="33">
        <f>'Family Profile'!O46/SUM('Family Profile'!O$44:O$50)</f>
        <v>0.2641469293702432</v>
      </c>
      <c r="N6" s="33">
        <f>'Family Profile'!P46/SUM('Family Profile'!P$44:P$50)</f>
        <v>0.2127907607233237</v>
      </c>
      <c r="O6" s="33">
        <f>'Family Profile'!Q46/SUM('Family Profile'!Q$44:Q$50)</f>
        <v>0.3475134091727709</v>
      </c>
      <c r="P6" s="33">
        <f>'Family Profile'!R46/SUM('Family Profile'!R$44:R$50)</f>
        <v>0.2357996158727533</v>
      </c>
      <c r="Q6" s="33">
        <f>'Family Profile'!S46/SUM('Family Profile'!S$44:S$50)</f>
        <v>0.38407055574661553</v>
      </c>
      <c r="R6" s="33">
        <f>'Family Profile'!T46/SUM('Family Profile'!T$44:T$50)</f>
        <v>0.20941302769488915</v>
      </c>
      <c r="S6" s="30"/>
      <c r="T6" s="31">
        <v>0.75409836065573765</v>
      </c>
      <c r="U6" s="31">
        <v>0.73809523809523814</v>
      </c>
      <c r="V6" s="31">
        <v>0.75</v>
      </c>
      <c r="W6" s="31">
        <v>0.8125</v>
      </c>
      <c r="X6" s="31">
        <v>0.76666666666666672</v>
      </c>
      <c r="Y6" s="31">
        <v>0.77777777777777779</v>
      </c>
      <c r="Z6" s="30"/>
      <c r="AA6" s="31">
        <v>0.29508196721311475</v>
      </c>
      <c r="AB6" s="31">
        <v>0.26190476190476192</v>
      </c>
      <c r="AC6" s="31">
        <v>0.3125</v>
      </c>
      <c r="AD6" s="31">
        <v>0.375</v>
      </c>
      <c r="AE6" s="31">
        <v>0.4</v>
      </c>
      <c r="AF6" s="31">
        <v>0.44444444444444442</v>
      </c>
      <c r="AG6" s="30"/>
      <c r="AH6" s="31">
        <v>1.6393442622950821E-2</v>
      </c>
      <c r="AI6" s="31">
        <v>0</v>
      </c>
      <c r="AJ6" s="31">
        <v>2.0833333333333332E-2</v>
      </c>
      <c r="AK6" s="31">
        <v>0</v>
      </c>
      <c r="AL6" s="31">
        <v>3.3333333333333333E-2</v>
      </c>
      <c r="AM6" s="31">
        <v>0</v>
      </c>
      <c r="AN6" s="30"/>
      <c r="AO6" s="33">
        <v>0.54761904761904767</v>
      </c>
      <c r="AP6" s="33">
        <v>0.35714285714285715</v>
      </c>
      <c r="AQ6" s="33">
        <v>9.5238095238095233E-2</v>
      </c>
      <c r="AR6" s="30"/>
      <c r="AS6" s="33">
        <v>0.45238095238095233</v>
      </c>
      <c r="AT6" s="33">
        <v>0.54761904761904767</v>
      </c>
      <c r="AU6" s="30"/>
      <c r="AV6" s="33">
        <v>0.51428571428571423</v>
      </c>
      <c r="AW6" s="33">
        <v>0.42857142857142855</v>
      </c>
      <c r="AX6" s="33">
        <v>5.7142857142857141E-2</v>
      </c>
      <c r="AY6" s="30"/>
      <c r="AZ6" s="33">
        <v>0.28571428571428581</v>
      </c>
      <c r="BA6" s="33">
        <v>0.71428571428571419</v>
      </c>
      <c r="BB6" s="30"/>
      <c r="BC6" s="33">
        <v>0.60526315789473684</v>
      </c>
      <c r="BD6" s="33">
        <v>0.28947368421052633</v>
      </c>
      <c r="BE6" s="33">
        <v>0.10526315789473684</v>
      </c>
      <c r="BF6" s="30"/>
      <c r="BG6" s="33">
        <v>0.44736842105263164</v>
      </c>
      <c r="BH6" s="33">
        <v>0.55263157894736836</v>
      </c>
      <c r="BI6" s="30"/>
      <c r="BJ6" s="33">
        <v>0.5357142857142857</v>
      </c>
      <c r="BK6" s="33">
        <v>0.42857142857142855</v>
      </c>
      <c r="BL6" s="33">
        <v>3.5714285714285712E-2</v>
      </c>
      <c r="BM6" s="30"/>
      <c r="BN6" s="33">
        <v>0.3214285714285714</v>
      </c>
      <c r="BO6" s="33">
        <v>0.6785714285714286</v>
      </c>
      <c r="BP6" s="30"/>
      <c r="BQ6" s="33">
        <v>0.88888888888888884</v>
      </c>
      <c r="BR6" s="33">
        <v>7.407407407407407E-2</v>
      </c>
      <c r="BS6" s="33">
        <v>3.7037037037037035E-2</v>
      </c>
      <c r="BT6" s="30"/>
      <c r="BU6" s="33">
        <v>0.44444444444444442</v>
      </c>
      <c r="BV6" s="33">
        <v>0.55555555555555558</v>
      </c>
      <c r="BW6" s="30"/>
      <c r="BX6" s="33">
        <v>0.625</v>
      </c>
      <c r="BY6" s="33">
        <v>0.25</v>
      </c>
      <c r="BZ6" s="33">
        <v>0.125</v>
      </c>
      <c r="CA6" s="30"/>
      <c r="CB6" s="33">
        <v>0.4375</v>
      </c>
      <c r="CC6" s="33">
        <v>0.5625</v>
      </c>
      <c r="CD6" s="30"/>
      <c r="CE6" s="33">
        <v>0.48453608247422686</v>
      </c>
      <c r="CF6" s="33">
        <v>0.47966781214203891</v>
      </c>
      <c r="CG6" s="33">
        <v>3.5796105383734247E-2</v>
      </c>
      <c r="CH6" s="191"/>
      <c r="CI6" s="33">
        <v>0.44332934152521775</v>
      </c>
      <c r="CJ6" s="33">
        <v>0.42152625915512509</v>
      </c>
      <c r="CK6" s="33">
        <v>0.45059703564858206</v>
      </c>
      <c r="CL6" s="33">
        <v>0.47240011801867471</v>
      </c>
      <c r="CM6" s="33">
        <v>0</v>
      </c>
      <c r="CN6" s="30"/>
      <c r="CO6" s="33">
        <v>9.7087378640776698E-2</v>
      </c>
      <c r="CP6" s="30"/>
      <c r="CQ6" s="33">
        <v>3.8834951456310683E-2</v>
      </c>
      <c r="CR6" s="33">
        <v>0</v>
      </c>
      <c r="CS6" s="33">
        <v>5.8252427184466014E-2</v>
      </c>
      <c r="CT6" s="30"/>
    </row>
    <row r="7" spans="1:161" s="36" customFormat="1" ht="20.25" customHeight="1" x14ac:dyDescent="0.4">
      <c r="A7" s="29" t="s">
        <v>458</v>
      </c>
      <c r="B7" s="30"/>
      <c r="C7" s="145">
        <f>VLOOKUP($A7,Sample!$B$2:$F$29,4)</f>
        <v>6.3362927853041401E-2</v>
      </c>
      <c r="D7" s="145">
        <f>VLOOKUP($A7,Sample!$B$2:$F$29,5)</f>
        <v>3.9938464739850028E-2</v>
      </c>
      <c r="E7" s="138">
        <f>VLOOKUP($A7,Sample!$B$2:$F$29,2)</f>
        <v>5374</v>
      </c>
      <c r="F7" s="160">
        <f>E7*$K7</f>
        <v>28435.2427184466</v>
      </c>
      <c r="G7" s="30"/>
      <c r="H7" s="171">
        <f t="shared" si="0"/>
        <v>6.3362927853041401E-2</v>
      </c>
      <c r="I7" s="171">
        <f t="shared" si="0"/>
        <v>5.6785962340435425E-2</v>
      </c>
      <c r="J7" s="30"/>
      <c r="K7" s="32">
        <v>5.29126213592233</v>
      </c>
      <c r="L7" s="30"/>
      <c r="M7" s="33">
        <f>'Family Profile'!O47/SUM('Family Profile'!O$44:O$50)</f>
        <v>6.4407212647800666E-2</v>
      </c>
      <c r="N7" s="33">
        <f>'Family Profile'!P47/SUM('Family Profile'!P$44:P$50)</f>
        <v>5.2064674426845356E-2</v>
      </c>
      <c r="O7" s="33">
        <f>'Family Profile'!Q47/SUM('Family Profile'!Q$44:Q$50)</f>
        <v>5.8736446409976058E-2</v>
      </c>
      <c r="P7" s="33">
        <f>'Family Profile'!R47/SUM('Family Profile'!R$44:R$50)</f>
        <v>3.7861934471717984E-2</v>
      </c>
      <c r="Q7" s="33">
        <f>'Family Profile'!S47/SUM('Family Profile'!S$44:S$50)</f>
        <v>5.193224553598811E-2</v>
      </c>
      <c r="R7" s="33">
        <f>'Family Profile'!T47/SUM('Family Profile'!T$44:T$50)</f>
        <v>5.9777930437618393E-2</v>
      </c>
      <c r="S7" s="30"/>
      <c r="T7" s="31">
        <v>0.69090909090909092</v>
      </c>
      <c r="U7" s="31">
        <v>0.86842105263157898</v>
      </c>
      <c r="V7" s="31">
        <v>0.76666666666666672</v>
      </c>
      <c r="W7" s="31">
        <v>0.84210526315789469</v>
      </c>
      <c r="X7" s="31">
        <v>0.66666666666666663</v>
      </c>
      <c r="Y7" s="31">
        <v>0.52631578947368418</v>
      </c>
      <c r="Z7" s="30"/>
      <c r="AA7" s="31">
        <v>0.16363636363636364</v>
      </c>
      <c r="AB7" s="31">
        <v>0.34210526315789475</v>
      </c>
      <c r="AC7" s="31">
        <v>0.23333333333333334</v>
      </c>
      <c r="AD7" s="31">
        <v>0.42105263157894735</v>
      </c>
      <c r="AE7" s="31">
        <v>0.33333333333333331</v>
      </c>
      <c r="AF7" s="31">
        <v>0.10526315789473684</v>
      </c>
      <c r="AG7" s="30"/>
      <c r="AH7" s="31">
        <v>1.8181818181818181E-2</v>
      </c>
      <c r="AI7" s="31">
        <v>5.2631578947368418E-2</v>
      </c>
      <c r="AJ7" s="31">
        <v>0</v>
      </c>
      <c r="AK7" s="31">
        <v>0.10526315789473684</v>
      </c>
      <c r="AL7" s="31">
        <v>0.13333333333333333</v>
      </c>
      <c r="AM7" s="31">
        <v>0</v>
      </c>
      <c r="AN7" s="30"/>
      <c r="AO7" s="33">
        <v>0.65789473684210531</v>
      </c>
      <c r="AP7" s="33">
        <v>0.21052631578947367</v>
      </c>
      <c r="AQ7" s="33">
        <v>0.13157894736842105</v>
      </c>
      <c r="AR7" s="30"/>
      <c r="AS7" s="33">
        <v>0.71052631578947367</v>
      </c>
      <c r="AT7" s="33">
        <v>0.28947368421052633</v>
      </c>
      <c r="AU7" s="30"/>
      <c r="AV7" s="33">
        <v>0.75</v>
      </c>
      <c r="AW7" s="33">
        <v>0.125</v>
      </c>
      <c r="AX7" s="33">
        <v>0.125</v>
      </c>
      <c r="AY7" s="30"/>
      <c r="AZ7" s="33">
        <v>0.75</v>
      </c>
      <c r="BA7" s="33">
        <v>0.25</v>
      </c>
      <c r="BB7" s="30"/>
      <c r="BC7" s="33">
        <v>0.63636363636363635</v>
      </c>
      <c r="BD7" s="33">
        <v>0.31818181818181818</v>
      </c>
      <c r="BE7" s="33">
        <v>4.5454545454545456E-2</v>
      </c>
      <c r="BF7" s="30"/>
      <c r="BG7" s="33">
        <v>0.54545454545454541</v>
      </c>
      <c r="BH7" s="33">
        <v>0.45454545454545453</v>
      </c>
      <c r="BI7" s="30"/>
      <c r="BJ7" s="33">
        <v>0.8125</v>
      </c>
      <c r="BK7" s="33">
        <v>0.1875</v>
      </c>
      <c r="BL7" s="33">
        <v>0</v>
      </c>
      <c r="BM7" s="30"/>
      <c r="BN7" s="33">
        <v>0.6875</v>
      </c>
      <c r="BO7" s="33">
        <v>0.3125</v>
      </c>
      <c r="BP7" s="30"/>
      <c r="BQ7" s="33">
        <v>0.83333333333333337</v>
      </c>
      <c r="BR7" s="33">
        <v>0.16666666666666666</v>
      </c>
      <c r="BS7" s="33">
        <v>0</v>
      </c>
      <c r="BT7" s="30"/>
      <c r="BU7" s="33">
        <v>0.41666666666666663</v>
      </c>
      <c r="BV7" s="33">
        <v>0.58333333333333337</v>
      </c>
      <c r="BW7" s="30"/>
      <c r="BX7" s="33">
        <v>0.76923076923076927</v>
      </c>
      <c r="BY7" s="33">
        <v>0.23076923076923078</v>
      </c>
      <c r="BZ7" s="33">
        <v>0</v>
      </c>
      <c r="CA7" s="30"/>
      <c r="CB7" s="33">
        <v>0.69230769230769229</v>
      </c>
      <c r="CC7" s="33">
        <v>0.30769230769230771</v>
      </c>
      <c r="CD7" s="30"/>
      <c r="CE7" s="33">
        <v>0.30097087378640774</v>
      </c>
      <c r="CF7" s="33">
        <v>0.46243465272591489</v>
      </c>
      <c r="CG7" s="33">
        <v>0.2365944734876774</v>
      </c>
      <c r="CH7" s="191"/>
      <c r="CI7" s="33">
        <v>0.31187453323375652</v>
      </c>
      <c r="CJ7" s="33">
        <v>0.41941747572815535</v>
      </c>
      <c r="CK7" s="33">
        <v>0.38715459297983573</v>
      </c>
      <c r="CL7" s="33">
        <v>0.41941747572815535</v>
      </c>
      <c r="CM7" s="33">
        <v>0</v>
      </c>
      <c r="CN7" s="30"/>
      <c r="CO7" s="33">
        <v>0.10679611650485436</v>
      </c>
      <c r="CP7" s="30"/>
      <c r="CQ7" s="33">
        <v>5.8252427184466014E-2</v>
      </c>
      <c r="CR7" s="33">
        <v>0</v>
      </c>
      <c r="CS7" s="33">
        <v>4.8543689320388342E-2</v>
      </c>
      <c r="CT7" s="30"/>
    </row>
    <row r="8" spans="1:161" s="42" customFormat="1" ht="7.5" customHeight="1" x14ac:dyDescent="0.4">
      <c r="A8" s="37"/>
      <c r="B8" s="38"/>
      <c r="C8" s="159"/>
      <c r="D8" s="159"/>
      <c r="E8" s="139"/>
      <c r="F8" s="161"/>
      <c r="G8" s="38"/>
      <c r="H8" s="39"/>
      <c r="I8" s="39"/>
      <c r="J8" s="38"/>
      <c r="K8" s="40"/>
      <c r="L8" s="38"/>
      <c r="M8" s="40"/>
      <c r="N8" s="40"/>
      <c r="O8" s="40"/>
      <c r="P8" s="40"/>
      <c r="Q8" s="40"/>
      <c r="R8" s="40"/>
      <c r="S8" s="38"/>
      <c r="T8" s="39"/>
      <c r="U8" s="39"/>
      <c r="V8" s="39"/>
      <c r="W8" s="39"/>
      <c r="X8" s="39"/>
      <c r="Y8" s="39"/>
      <c r="Z8" s="38"/>
      <c r="AA8" s="39"/>
      <c r="AB8" s="39"/>
      <c r="AC8" s="39"/>
      <c r="AD8" s="39"/>
      <c r="AE8" s="39"/>
      <c r="AF8" s="39"/>
      <c r="AG8" s="38"/>
      <c r="AH8" s="39"/>
      <c r="AI8" s="39"/>
      <c r="AJ8" s="39"/>
      <c r="AK8" s="39"/>
      <c r="AL8" s="39"/>
      <c r="AM8" s="39"/>
      <c r="AN8" s="38"/>
      <c r="AO8" s="30"/>
      <c r="AP8" s="30"/>
      <c r="AQ8" s="30"/>
      <c r="AR8" s="38"/>
      <c r="AS8" s="30"/>
      <c r="AT8" s="30"/>
      <c r="AU8" s="38"/>
      <c r="AV8" s="30"/>
      <c r="AW8" s="30"/>
      <c r="AX8" s="30"/>
      <c r="AY8" s="38"/>
      <c r="AZ8" s="30"/>
      <c r="BA8" s="30"/>
      <c r="BB8" s="38"/>
      <c r="BC8" s="30"/>
      <c r="BD8" s="30"/>
      <c r="BE8" s="30"/>
      <c r="BF8" s="38"/>
      <c r="BG8" s="30"/>
      <c r="BH8" s="30"/>
      <c r="BI8" s="38"/>
      <c r="BJ8" s="30"/>
      <c r="BK8" s="30"/>
      <c r="BL8" s="30"/>
      <c r="BM8" s="38"/>
      <c r="BN8" s="30"/>
      <c r="BO8" s="30"/>
      <c r="BP8" s="38"/>
      <c r="BQ8" s="30"/>
      <c r="BR8" s="30"/>
      <c r="BS8" s="30"/>
      <c r="BT8" s="38"/>
      <c r="BU8" s="30"/>
      <c r="BV8" s="30"/>
      <c r="BW8" s="38"/>
      <c r="BX8" s="30"/>
      <c r="BY8" s="30"/>
      <c r="BZ8" s="30"/>
      <c r="CA8" s="38"/>
      <c r="CB8" s="30"/>
      <c r="CC8" s="30"/>
      <c r="CD8" s="30"/>
      <c r="CE8" s="30"/>
      <c r="CF8" s="30"/>
      <c r="CG8" s="30"/>
      <c r="CH8" s="193"/>
      <c r="CI8" s="30"/>
      <c r="CJ8" s="30"/>
      <c r="CK8" s="30"/>
      <c r="CL8" s="30"/>
      <c r="CM8" s="30"/>
      <c r="CN8" s="38"/>
      <c r="CO8" s="30"/>
      <c r="CP8" s="38"/>
      <c r="CQ8" s="30"/>
      <c r="CR8" s="30"/>
      <c r="CS8" s="30"/>
      <c r="CT8" s="38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36" customFormat="1" ht="20.25" customHeight="1" x14ac:dyDescent="0.4">
      <c r="A9" s="29" t="s">
        <v>113</v>
      </c>
      <c r="B9" s="30"/>
      <c r="C9" s="145">
        <f>VLOOKUP($A9,Sample!$B$2:$F$29,4)</f>
        <v>7.7488120924858211E-2</v>
      </c>
      <c r="D9" s="145">
        <f>VLOOKUP($A9,Sample!$B$2:$F$29,5)</f>
        <v>4.8841754795365531E-2</v>
      </c>
      <c r="E9" s="138">
        <f>VLOOKUP($A9,Sample!$B$2:$F$29,2)</f>
        <v>6572</v>
      </c>
      <c r="F9" s="160">
        <f>E9*$K9</f>
        <v>42047.387755102041</v>
      </c>
      <c r="G9" s="30"/>
      <c r="H9" s="171">
        <f t="shared" si="0"/>
        <v>7.7488120924858211E-2</v>
      </c>
      <c r="I9" s="171">
        <f t="shared" si="0"/>
        <v>8.3969790629779037E-2</v>
      </c>
      <c r="J9" s="30"/>
      <c r="K9" s="32">
        <v>6.3979591836734695</v>
      </c>
      <c r="L9" s="30"/>
      <c r="M9" s="33">
        <f>'Family Profile'!O49/SUM('Family Profile'!O$44:O$50)</f>
        <v>0.10084576376115913</v>
      </c>
      <c r="N9" s="33">
        <f>'Family Profile'!P49/SUM('Family Profile'!P$44:P$50)</f>
        <v>9.3335416894642226E-2</v>
      </c>
      <c r="O9" s="33">
        <f>'Family Profile'!Q49/SUM('Family Profile'!Q$44:Q$50)</f>
        <v>0.11827564165259047</v>
      </c>
      <c r="P9" s="33">
        <f>'Family Profile'!R49/SUM('Family Profile'!R$44:R$50)</f>
        <v>9.4768054335862814E-2</v>
      </c>
      <c r="Q9" s="33">
        <f>'Family Profile'!S49/SUM('Family Profile'!S$44:S$50)</f>
        <v>7.1199487417095531E-2</v>
      </c>
      <c r="R9" s="33">
        <f>'Family Profile'!T49/SUM('Family Profile'!T$44:T$50)</f>
        <v>7.2789849452369437E-2</v>
      </c>
      <c r="S9" s="30"/>
      <c r="T9" s="31">
        <v>0.71641791044776115</v>
      </c>
      <c r="U9" s="31">
        <v>0.58490566037735847</v>
      </c>
      <c r="V9" s="31">
        <v>0.68085106382978722</v>
      </c>
      <c r="W9" s="31">
        <v>0.6216216216216216</v>
      </c>
      <c r="X9" s="31">
        <v>0.625</v>
      </c>
      <c r="Y9" s="31">
        <v>0.44444444444444442</v>
      </c>
      <c r="Z9" s="30"/>
      <c r="AA9" s="31">
        <v>0.16417910447761194</v>
      </c>
      <c r="AB9" s="31">
        <v>9.4339622641509441E-2</v>
      </c>
      <c r="AC9" s="31">
        <v>0.25531914893617019</v>
      </c>
      <c r="AD9" s="31">
        <v>0.13513513513513514</v>
      </c>
      <c r="AE9" s="31">
        <v>0.125</v>
      </c>
      <c r="AF9" s="31">
        <v>0.16666666666666666</v>
      </c>
      <c r="AG9" s="30"/>
      <c r="AH9" s="31">
        <v>0</v>
      </c>
      <c r="AI9" s="31">
        <v>0</v>
      </c>
      <c r="AJ9" s="31">
        <v>8.5106382978723402E-2</v>
      </c>
      <c r="AK9" s="31">
        <v>0</v>
      </c>
      <c r="AL9" s="31">
        <v>6.25E-2</v>
      </c>
      <c r="AM9" s="31">
        <v>5.5555555555555552E-2</v>
      </c>
      <c r="AN9" s="30"/>
      <c r="AO9" s="33">
        <v>0.51111111111111107</v>
      </c>
      <c r="AP9" s="33">
        <v>0.48888888888888887</v>
      </c>
      <c r="AQ9" s="33">
        <v>0</v>
      </c>
      <c r="AR9" s="30"/>
      <c r="AS9" s="33">
        <v>0.42222222222222228</v>
      </c>
      <c r="AT9" s="33">
        <v>0.57777777777777772</v>
      </c>
      <c r="AU9" s="30"/>
      <c r="AV9" s="33">
        <v>0.52777777777777779</v>
      </c>
      <c r="AW9" s="33">
        <v>0.47222222222222221</v>
      </c>
      <c r="AX9" s="33">
        <v>0</v>
      </c>
      <c r="AY9" s="30"/>
      <c r="AZ9" s="33">
        <v>0.41666666666666674</v>
      </c>
      <c r="BA9" s="33">
        <v>0.58333333333333326</v>
      </c>
      <c r="BB9" s="30"/>
      <c r="BC9" s="33">
        <v>0.67647058823529416</v>
      </c>
      <c r="BD9" s="33">
        <v>0.3235294117647059</v>
      </c>
      <c r="BE9" s="33">
        <v>0</v>
      </c>
      <c r="BF9" s="30"/>
      <c r="BG9" s="33">
        <v>0.58823529411764697</v>
      </c>
      <c r="BH9" s="33">
        <v>0.41176470588235298</v>
      </c>
      <c r="BI9" s="30"/>
      <c r="BJ9" s="33">
        <v>0.58620689655172409</v>
      </c>
      <c r="BK9" s="33">
        <v>0.41379310344827586</v>
      </c>
      <c r="BL9" s="33">
        <v>0</v>
      </c>
      <c r="BM9" s="30"/>
      <c r="BN9" s="33">
        <v>0.55172413793103448</v>
      </c>
      <c r="BO9" s="33">
        <v>0.44827586206896552</v>
      </c>
      <c r="BP9" s="30"/>
      <c r="BQ9" s="33">
        <v>0.6875</v>
      </c>
      <c r="BR9" s="33">
        <v>0.3125</v>
      </c>
      <c r="BS9" s="33">
        <v>0</v>
      </c>
      <c r="BT9" s="30"/>
      <c r="BU9" s="33">
        <v>0.5</v>
      </c>
      <c r="BV9" s="33">
        <v>0.5</v>
      </c>
      <c r="BW9" s="30"/>
      <c r="BX9" s="33">
        <v>0.58823529411764708</v>
      </c>
      <c r="BY9" s="33">
        <v>0.35294117647058826</v>
      </c>
      <c r="BZ9" s="33">
        <v>5.8823529411764705E-2</v>
      </c>
      <c r="CA9" s="30"/>
      <c r="CB9" s="33">
        <v>0.47058823529411764</v>
      </c>
      <c r="CC9" s="33">
        <v>0.52941176470588236</v>
      </c>
      <c r="CD9" s="30"/>
      <c r="CE9" s="33">
        <v>0.31088082901554404</v>
      </c>
      <c r="CF9" s="33">
        <v>0.53931065555305246</v>
      </c>
      <c r="CG9" s="33">
        <v>0.14980851543140347</v>
      </c>
      <c r="CH9" s="191"/>
      <c r="CI9" s="33">
        <v>0.3968512371050763</v>
      </c>
      <c r="CJ9" s="33">
        <v>0.46808094632906444</v>
      </c>
      <c r="CK9" s="33">
        <v>0.5087836373142004</v>
      </c>
      <c r="CL9" s="33">
        <v>0.49860796456791645</v>
      </c>
      <c r="CM9" s="33">
        <v>0</v>
      </c>
      <c r="CN9" s="30"/>
      <c r="CO9" s="33">
        <v>1.020408163265306E-2</v>
      </c>
      <c r="CP9" s="30"/>
      <c r="CQ9" s="33">
        <v>0</v>
      </c>
      <c r="CR9" s="33">
        <v>0</v>
      </c>
      <c r="CS9" s="33">
        <v>1.020408163265306E-2</v>
      </c>
      <c r="CT9" s="30"/>
    </row>
    <row r="10" spans="1:161" s="36" customFormat="1" ht="20.25" customHeight="1" x14ac:dyDescent="0.4">
      <c r="A10" s="29" t="s">
        <v>108</v>
      </c>
      <c r="B10" s="30"/>
      <c r="C10" s="145">
        <f>VLOOKUP($A10,Sample!$B$2:$F$29,4)</f>
        <v>0.10819096129131148</v>
      </c>
      <c r="D10" s="145">
        <f>VLOOKUP($A10,Sample!$B$2:$F$29,5)</f>
        <v>6.8194148204849994E-2</v>
      </c>
      <c r="E10" s="138">
        <f>VLOOKUP($A10,Sample!$B$2:$F$29,2)</f>
        <v>9176</v>
      </c>
      <c r="F10" s="160">
        <f>E10*$K10</f>
        <v>53027.621052631577</v>
      </c>
      <c r="G10" s="30"/>
      <c r="H10" s="171">
        <f t="shared" si="0"/>
        <v>0.10819096129131148</v>
      </c>
      <c r="I10" s="171">
        <f t="shared" si="0"/>
        <v>0.10589761873719356</v>
      </c>
      <c r="J10" s="30"/>
      <c r="K10" s="32">
        <v>5.7789473684210524</v>
      </c>
      <c r="L10" s="30"/>
      <c r="M10" s="33">
        <f>'Family Profile'!O50/SUM('Family Profile'!O$44:O$50)</f>
        <v>0.11056339183504196</v>
      </c>
      <c r="N10" s="33">
        <f>'Family Profile'!P50/SUM('Family Profile'!P$44:P$50)</f>
        <v>0.13189619475984021</v>
      </c>
      <c r="O10" s="33">
        <f>'Family Profile'!Q50/SUM('Family Profile'!Q$44:Q$50)</f>
        <v>9.423866460258716E-2</v>
      </c>
      <c r="P10" s="33">
        <f>'Family Profile'!R50/SUM('Family Profile'!R$44:R$50)</f>
        <v>0.13280702907524294</v>
      </c>
      <c r="Q10" s="33">
        <f>'Family Profile'!S50/SUM('Family Profile'!S$44:S$50)</f>
        <v>8.3321783462439181E-2</v>
      </c>
      <c r="R10" s="33">
        <f>'Family Profile'!T50/SUM('Family Profile'!T$44:T$50)</f>
        <v>0.11648946005264993</v>
      </c>
      <c r="S10" s="30"/>
      <c r="T10" s="31">
        <v>0.76470588235294112</v>
      </c>
      <c r="U10" s="31">
        <v>0.78846153846153844</v>
      </c>
      <c r="V10" s="31">
        <v>0.80769230769230771</v>
      </c>
      <c r="W10" s="31">
        <v>0.80555555555555558</v>
      </c>
      <c r="X10" s="31">
        <v>0.76923076923076927</v>
      </c>
      <c r="Y10" s="31">
        <v>0.9</v>
      </c>
      <c r="Z10" s="30"/>
      <c r="AA10" s="31">
        <v>0.33333333333333331</v>
      </c>
      <c r="AB10" s="31">
        <v>0.28846153846153844</v>
      </c>
      <c r="AC10" s="31">
        <v>0.5</v>
      </c>
      <c r="AD10" s="31">
        <v>0.3611111111111111</v>
      </c>
      <c r="AE10" s="31">
        <v>0.46153846153846156</v>
      </c>
      <c r="AF10" s="31">
        <v>0.5</v>
      </c>
      <c r="AG10" s="30"/>
      <c r="AH10" s="31">
        <v>9.8039215686274508E-2</v>
      </c>
      <c r="AI10" s="31">
        <v>0.23076923076923078</v>
      </c>
      <c r="AJ10" s="31">
        <v>7.6923076923076927E-2</v>
      </c>
      <c r="AK10" s="31">
        <v>2.7777777777777776E-2</v>
      </c>
      <c r="AL10" s="31">
        <v>0</v>
      </c>
      <c r="AM10" s="31">
        <v>0</v>
      </c>
      <c r="AN10" s="30"/>
      <c r="AO10" s="33">
        <v>0.88888888888888884</v>
      </c>
      <c r="AP10" s="33">
        <v>0.1111111111111111</v>
      </c>
      <c r="AQ10" s="33">
        <v>0</v>
      </c>
      <c r="AR10" s="30"/>
      <c r="AS10" s="33">
        <v>0.61111111111111116</v>
      </c>
      <c r="AT10" s="33">
        <v>0.3888888888888889</v>
      </c>
      <c r="AU10" s="30"/>
      <c r="AV10" s="33">
        <v>0.91666666666666663</v>
      </c>
      <c r="AW10" s="33">
        <v>8.3333333333333329E-2</v>
      </c>
      <c r="AX10" s="33">
        <v>0</v>
      </c>
      <c r="AY10" s="30"/>
      <c r="AZ10" s="33">
        <v>0.63888888888888884</v>
      </c>
      <c r="BA10" s="33">
        <v>0.3611111111111111</v>
      </c>
      <c r="BB10" s="30"/>
      <c r="BC10" s="33">
        <v>0.77272727272727271</v>
      </c>
      <c r="BD10" s="33">
        <v>0.18181818181818182</v>
      </c>
      <c r="BE10" s="33">
        <v>4.5454545454545456E-2</v>
      </c>
      <c r="BF10" s="30"/>
      <c r="BG10" s="33">
        <v>0.68181818181818188</v>
      </c>
      <c r="BH10" s="33">
        <v>0.31818181818181818</v>
      </c>
      <c r="BI10" s="30"/>
      <c r="BJ10" s="33">
        <v>0.84</v>
      </c>
      <c r="BK10" s="33">
        <v>0.12</v>
      </c>
      <c r="BL10" s="33">
        <v>0.04</v>
      </c>
      <c r="BM10" s="30"/>
      <c r="BN10" s="33">
        <v>0.68</v>
      </c>
      <c r="BO10" s="33">
        <v>0.31999999999999995</v>
      </c>
      <c r="BP10" s="30"/>
      <c r="BQ10" s="33">
        <v>0.90909090909090906</v>
      </c>
      <c r="BR10" s="33">
        <v>9.0909090909090912E-2</v>
      </c>
      <c r="BS10" s="33">
        <v>0</v>
      </c>
      <c r="BT10" s="30"/>
      <c r="BU10" s="33">
        <v>0.72727272727272729</v>
      </c>
      <c r="BV10" s="33">
        <v>0.27272727272727271</v>
      </c>
      <c r="BW10" s="30"/>
      <c r="BX10" s="33">
        <v>0.88235294117647056</v>
      </c>
      <c r="BY10" s="33">
        <v>0.11764705882352941</v>
      </c>
      <c r="BZ10" s="33">
        <v>0</v>
      </c>
      <c r="CA10" s="30"/>
      <c r="CB10" s="33">
        <v>0.47058823529411764</v>
      </c>
      <c r="CC10" s="33">
        <v>0.52941176470588236</v>
      </c>
      <c r="CD10" s="30"/>
      <c r="CE10" s="33">
        <v>0.29591836734693877</v>
      </c>
      <c r="CF10" s="33">
        <v>0.5390625</v>
      </c>
      <c r="CG10" s="33">
        <v>0.16501913265306123</v>
      </c>
      <c r="CH10" s="191"/>
      <c r="CI10" s="33">
        <v>0.50605867346938782</v>
      </c>
      <c r="CJ10" s="33">
        <v>0.42904974489795916</v>
      </c>
      <c r="CK10" s="33">
        <v>0.4620535714285714</v>
      </c>
      <c r="CL10" s="33">
        <v>0.5390625</v>
      </c>
      <c r="CM10" s="33">
        <v>0</v>
      </c>
      <c r="CN10" s="30"/>
      <c r="CO10" s="33">
        <v>4.2105263157894736E-2</v>
      </c>
      <c r="CP10" s="30"/>
      <c r="CQ10" s="33">
        <v>3.1578947368421054E-2</v>
      </c>
      <c r="CR10" s="33">
        <v>0</v>
      </c>
      <c r="CS10" s="33">
        <v>1.0526315789473684E-2</v>
      </c>
      <c r="CT10" s="30"/>
    </row>
    <row r="11" spans="1:161" s="42" customFormat="1" ht="7.5" customHeight="1" x14ac:dyDescent="0.4">
      <c r="A11" s="37"/>
      <c r="B11" s="38"/>
      <c r="C11" s="159"/>
      <c r="D11" s="159"/>
      <c r="E11" s="139"/>
      <c r="F11" s="161"/>
      <c r="G11" s="38"/>
      <c r="H11" s="39"/>
      <c r="I11" s="39"/>
      <c r="J11" s="38"/>
      <c r="K11" s="40"/>
      <c r="L11" s="38"/>
      <c r="M11" s="40"/>
      <c r="N11" s="40"/>
      <c r="O11" s="40"/>
      <c r="P11" s="40"/>
      <c r="Q11" s="40"/>
      <c r="R11" s="40"/>
      <c r="S11" s="38"/>
      <c r="T11" s="39"/>
      <c r="U11" s="39"/>
      <c r="V11" s="39"/>
      <c r="W11" s="39"/>
      <c r="X11" s="39"/>
      <c r="Y11" s="39"/>
      <c r="Z11" s="38"/>
      <c r="AA11" s="39"/>
      <c r="AB11" s="39"/>
      <c r="AC11" s="39"/>
      <c r="AD11" s="39"/>
      <c r="AE11" s="39"/>
      <c r="AF11" s="39"/>
      <c r="AG11" s="38"/>
      <c r="AH11" s="39"/>
      <c r="AI11" s="39"/>
      <c r="AJ11" s="39"/>
      <c r="AK11" s="39"/>
      <c r="AL11" s="39"/>
      <c r="AM11" s="39"/>
      <c r="AN11" s="38"/>
      <c r="AO11" s="30"/>
      <c r="AP11" s="30"/>
      <c r="AQ11" s="30"/>
      <c r="AR11" s="38"/>
      <c r="AS11" s="30"/>
      <c r="AT11" s="30"/>
      <c r="AU11" s="38"/>
      <c r="AV11" s="30"/>
      <c r="AW11" s="30"/>
      <c r="AX11" s="30"/>
      <c r="AY11" s="38"/>
      <c r="AZ11" s="30"/>
      <c r="BA11" s="30"/>
      <c r="BB11" s="38"/>
      <c r="BC11" s="30"/>
      <c r="BD11" s="30"/>
      <c r="BE11" s="30"/>
      <c r="BF11" s="38"/>
      <c r="BG11" s="30"/>
      <c r="BH11" s="30"/>
      <c r="BI11" s="38"/>
      <c r="BJ11" s="30"/>
      <c r="BK11" s="30"/>
      <c r="BL11" s="30"/>
      <c r="BM11" s="38"/>
      <c r="BN11" s="30"/>
      <c r="BO11" s="30"/>
      <c r="BP11" s="38"/>
      <c r="BQ11" s="30"/>
      <c r="BR11" s="30"/>
      <c r="BS11" s="30"/>
      <c r="BT11" s="38"/>
      <c r="BU11" s="30"/>
      <c r="BV11" s="30"/>
      <c r="BW11" s="38"/>
      <c r="BX11" s="30"/>
      <c r="BY11" s="30"/>
      <c r="BZ11" s="30"/>
      <c r="CA11" s="38"/>
      <c r="CB11" s="30"/>
      <c r="CC11" s="30"/>
      <c r="CD11" s="30"/>
      <c r="CE11" s="30"/>
      <c r="CF11" s="30"/>
      <c r="CG11" s="30"/>
      <c r="CH11" s="193"/>
      <c r="CI11" s="30"/>
      <c r="CJ11" s="30"/>
      <c r="CK11" s="30"/>
      <c r="CL11" s="30"/>
      <c r="CM11" s="30"/>
      <c r="CN11" s="38"/>
      <c r="CO11" s="30"/>
      <c r="CP11" s="38"/>
      <c r="CQ11" s="30"/>
      <c r="CR11" s="30"/>
      <c r="CS11" s="30"/>
      <c r="CT11" s="38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</row>
    <row r="12" spans="1:161" s="36" customFormat="1" ht="20.25" customHeight="1" x14ac:dyDescent="0.4">
      <c r="A12" s="29" t="s">
        <v>459</v>
      </c>
      <c r="B12" s="30"/>
      <c r="C12" s="145">
        <f>VLOOKUP($A12,Sample!$B$2:$F$29,4)</f>
        <v>0.59415092246829593</v>
      </c>
      <c r="D12" s="145">
        <f>VLOOKUP($A12,Sample!$B$2:$F$29,5)</f>
        <v>0.11942894089493672</v>
      </c>
      <c r="E12" s="138">
        <f>VLOOKUP($A12,Sample!$B$2:$F$29,2)</f>
        <v>16070</v>
      </c>
      <c r="F12" s="160">
        <f>E12*$K12</f>
        <v>71980.208333333343</v>
      </c>
      <c r="G12" s="30"/>
      <c r="H12" s="31">
        <f>E12/SUM(E$12:E$15)</f>
        <v>0.59415092246829593</v>
      </c>
      <c r="I12" s="31">
        <f>F12/SUM(F$12:F$15)</f>
        <v>0.55823537871297779</v>
      </c>
      <c r="J12" s="30"/>
      <c r="K12" s="32">
        <v>4.479166666666667</v>
      </c>
      <c r="L12" s="30"/>
      <c r="M12" s="33">
        <f>'Family Profile'!O52/SUM('Family Profile'!O$52:O$55)</f>
        <v>0.4431375947294906</v>
      </c>
      <c r="N12" s="33">
        <f>'Family Profile'!P52/SUM('Family Profile'!P$52:P$55)</f>
        <v>0.4875620418324616</v>
      </c>
      <c r="O12" s="33">
        <f>'Family Profile'!Q52/SUM('Family Profile'!Q$52:Q$55)</f>
        <v>0.61485081103898254</v>
      </c>
      <c r="P12" s="33">
        <f>'Family Profile'!R52/SUM('Family Profile'!R$52:R$55)</f>
        <v>0.39197386549151697</v>
      </c>
      <c r="Q12" s="33">
        <f>'Family Profile'!S52/SUM('Family Profile'!S$52:S$55)</f>
        <v>0.54652402036430203</v>
      </c>
      <c r="R12" s="33">
        <f>'Family Profile'!T52/SUM('Family Profile'!T$52:T$55)</f>
        <v>0.5532794533133526</v>
      </c>
      <c r="S12" s="30"/>
      <c r="T12" s="31">
        <v>1</v>
      </c>
      <c r="U12" s="31">
        <v>0.88</v>
      </c>
      <c r="V12" s="31">
        <v>0.7142857142857143</v>
      </c>
      <c r="W12" s="31">
        <v>0.91666666666666663</v>
      </c>
      <c r="X12" s="31">
        <v>0.8125</v>
      </c>
      <c r="Y12" s="31">
        <v>0.72727272727272729</v>
      </c>
      <c r="Z12" s="30"/>
      <c r="AA12" s="31">
        <v>0.52173913043478259</v>
      </c>
      <c r="AB12" s="31">
        <v>0.64</v>
      </c>
      <c r="AC12" s="31">
        <v>0.33333333333333331</v>
      </c>
      <c r="AD12" s="31">
        <v>0.58333333333333337</v>
      </c>
      <c r="AE12" s="31">
        <v>0.375</v>
      </c>
      <c r="AF12" s="31">
        <v>0.18181818181818182</v>
      </c>
      <c r="AG12" s="30"/>
      <c r="AH12" s="31">
        <v>0.17391304347826086</v>
      </c>
      <c r="AI12" s="31">
        <v>0</v>
      </c>
      <c r="AJ12" s="31">
        <v>4.7619047619047616E-2</v>
      </c>
      <c r="AK12" s="31">
        <v>8.3333333333333329E-2</v>
      </c>
      <c r="AL12" s="31">
        <v>6.25E-2</v>
      </c>
      <c r="AM12" s="31">
        <v>0.18181818181818182</v>
      </c>
      <c r="AN12" s="30"/>
      <c r="AO12" s="33">
        <v>0.95</v>
      </c>
      <c r="AP12" s="33">
        <v>0.05</v>
      </c>
      <c r="AQ12" s="33">
        <v>0</v>
      </c>
      <c r="AR12" s="30"/>
      <c r="AS12" s="33">
        <v>0.9</v>
      </c>
      <c r="AT12" s="33">
        <v>0.1</v>
      </c>
      <c r="AU12" s="30"/>
      <c r="AV12" s="33">
        <v>0.94736842105263153</v>
      </c>
      <c r="AW12" s="33">
        <v>5.2631578947368418E-2</v>
      </c>
      <c r="AX12" s="33">
        <v>0</v>
      </c>
      <c r="AY12" s="30"/>
      <c r="AZ12" s="33">
        <v>0.84210526315789469</v>
      </c>
      <c r="BA12" s="33">
        <v>0.15789473684210525</v>
      </c>
      <c r="BB12" s="30"/>
      <c r="BC12" s="33">
        <v>0.9</v>
      </c>
      <c r="BD12" s="33">
        <v>0.05</v>
      </c>
      <c r="BE12" s="33">
        <v>0.05</v>
      </c>
      <c r="BF12" s="30"/>
      <c r="BG12" s="33">
        <v>0.65</v>
      </c>
      <c r="BH12" s="33">
        <v>0.35</v>
      </c>
      <c r="BI12" s="30"/>
      <c r="BJ12" s="33">
        <v>0.90909090909090906</v>
      </c>
      <c r="BK12" s="33">
        <v>9.0909090909090912E-2</v>
      </c>
      <c r="BL12" s="33">
        <v>0</v>
      </c>
      <c r="BM12" s="30"/>
      <c r="BN12" s="33">
        <v>0.90909090909090906</v>
      </c>
      <c r="BO12" s="33">
        <v>9.0909090909090912E-2</v>
      </c>
      <c r="BP12" s="30"/>
      <c r="BQ12" s="33">
        <v>1</v>
      </c>
      <c r="BR12" s="33">
        <v>0</v>
      </c>
      <c r="BS12" s="33">
        <v>0</v>
      </c>
      <c r="BT12" s="30"/>
      <c r="BU12" s="33">
        <v>0.9285714285714286</v>
      </c>
      <c r="BV12" s="33">
        <v>7.1428571428571425E-2</v>
      </c>
      <c r="BW12" s="30"/>
      <c r="BX12" s="33">
        <v>1</v>
      </c>
      <c r="BY12" s="33">
        <v>0</v>
      </c>
      <c r="BZ12" s="33">
        <v>0</v>
      </c>
      <c r="CA12" s="30"/>
      <c r="CB12" s="33">
        <v>0.90909090909090906</v>
      </c>
      <c r="CC12" s="33">
        <v>9.0909090909090912E-2</v>
      </c>
      <c r="CD12" s="30"/>
      <c r="CE12" s="33">
        <v>0.3936170212765957</v>
      </c>
      <c r="CF12" s="33">
        <v>0.42998065764023213</v>
      </c>
      <c r="CG12" s="33">
        <v>0.17640232108317216</v>
      </c>
      <c r="CH12" s="191"/>
      <c r="CI12" s="33">
        <v>0.38588007736943913</v>
      </c>
      <c r="CJ12" s="33">
        <v>0.34177949709864602</v>
      </c>
      <c r="CK12" s="33">
        <v>0.31972920696324952</v>
      </c>
      <c r="CL12" s="33">
        <v>0.42998065764023213</v>
      </c>
      <c r="CM12" s="33">
        <v>0</v>
      </c>
      <c r="CN12" s="30"/>
      <c r="CO12" s="33">
        <v>0.16666666666666666</v>
      </c>
      <c r="CP12" s="30"/>
      <c r="CQ12" s="33">
        <v>8.3333333333333329E-2</v>
      </c>
      <c r="CR12" s="33">
        <v>2.0833333333333332E-2</v>
      </c>
      <c r="CS12" s="33">
        <v>6.25E-2</v>
      </c>
      <c r="CT12" s="30"/>
    </row>
    <row r="13" spans="1:161" s="36" customFormat="1" ht="20.25" customHeight="1" x14ac:dyDescent="0.4">
      <c r="A13" s="29" t="s">
        <v>460</v>
      </c>
      <c r="B13" s="30"/>
      <c r="C13" s="145">
        <f>VLOOKUP($A13,Sample!$B$2:$F$29,4)</f>
        <v>0.27322808444559471</v>
      </c>
      <c r="D13" s="145">
        <f>VLOOKUP($A13,Sample!$B$2:$F$29,5)</f>
        <v>5.4920962863321862E-2</v>
      </c>
      <c r="E13" s="138">
        <f>VLOOKUP($A13,Sample!$B$2:$F$29,2)</f>
        <v>7390</v>
      </c>
      <c r="F13" s="160">
        <f>E13*$K13</f>
        <v>38835.204081632648</v>
      </c>
      <c r="G13" s="30"/>
      <c r="H13" s="31">
        <f t="shared" ref="H13:I15" si="1">E13/SUM(E$12:E$15)</f>
        <v>0.27322808444559471</v>
      </c>
      <c r="I13" s="31">
        <f t="shared" si="1"/>
        <v>0.30118258004355564</v>
      </c>
      <c r="J13" s="30"/>
      <c r="K13" s="32">
        <v>5.2551020408163263</v>
      </c>
      <c r="L13" s="30"/>
      <c r="M13" s="33">
        <f>'Family Profile'!O53/SUM('Family Profile'!O$52:O$55)</f>
        <v>0.37320971011944354</v>
      </c>
      <c r="N13" s="33">
        <f>'Family Profile'!P53/SUM('Family Profile'!P$52:P$55)</f>
        <v>0.35141766501923616</v>
      </c>
      <c r="O13" s="33">
        <f>'Family Profile'!Q53/SUM('Family Profile'!Q$52:Q$55)</f>
        <v>0.25059810088293311</v>
      </c>
      <c r="P13" s="33">
        <f>'Family Profile'!R53/SUM('Family Profile'!R$52:R$55)</f>
        <v>0.5002976947456842</v>
      </c>
      <c r="Q13" s="33">
        <f>'Family Profile'!S53/SUM('Family Profile'!S$52:S$55)</f>
        <v>0.35390836420248306</v>
      </c>
      <c r="R13" s="33">
        <f>'Family Profile'!T53/SUM('Family Profile'!T$52:T$55)</f>
        <v>0.31721492444469784</v>
      </c>
      <c r="S13" s="30"/>
      <c r="T13" s="31">
        <v>0.93023255813953487</v>
      </c>
      <c r="U13" s="31">
        <v>0.8</v>
      </c>
      <c r="V13" s="31">
        <v>1</v>
      </c>
      <c r="W13" s="31">
        <v>0.88235294117647056</v>
      </c>
      <c r="X13" s="31">
        <v>0.78260869565217395</v>
      </c>
      <c r="Y13" s="31">
        <v>0.8571428571428571</v>
      </c>
      <c r="Z13" s="30"/>
      <c r="AA13" s="31">
        <v>0.62790697674418605</v>
      </c>
      <c r="AB13" s="31">
        <v>0.5</v>
      </c>
      <c r="AC13" s="31">
        <v>0.73684210526315785</v>
      </c>
      <c r="AD13" s="31">
        <v>0.52941176470588236</v>
      </c>
      <c r="AE13" s="31">
        <v>0.56521739130434778</v>
      </c>
      <c r="AF13" s="31">
        <v>0.6428571428571429</v>
      </c>
      <c r="AG13" s="30"/>
      <c r="AH13" s="31">
        <v>6.9767441860465115E-2</v>
      </c>
      <c r="AI13" s="31">
        <v>2.5000000000000001E-2</v>
      </c>
      <c r="AJ13" s="31">
        <v>0</v>
      </c>
      <c r="AK13" s="31">
        <v>0</v>
      </c>
      <c r="AL13" s="31">
        <v>4.3478260869565216E-2</v>
      </c>
      <c r="AM13" s="31">
        <v>0</v>
      </c>
      <c r="AN13" s="30"/>
      <c r="AO13" s="33">
        <v>1</v>
      </c>
      <c r="AP13" s="33">
        <v>0</v>
      </c>
      <c r="AQ13" s="33">
        <v>0</v>
      </c>
      <c r="AR13" s="30"/>
      <c r="AS13" s="33">
        <v>0.97222222222222221</v>
      </c>
      <c r="AT13" s="33">
        <v>2.7777777777777776E-2</v>
      </c>
      <c r="AU13" s="30"/>
      <c r="AV13" s="33">
        <v>0.93939393939393945</v>
      </c>
      <c r="AW13" s="33">
        <v>0</v>
      </c>
      <c r="AX13" s="33">
        <v>6.0606060606060608E-2</v>
      </c>
      <c r="AY13" s="30"/>
      <c r="AZ13" s="33">
        <v>0.96969696969696972</v>
      </c>
      <c r="BA13" s="33">
        <v>3.0303030303030304E-2</v>
      </c>
      <c r="BB13" s="30"/>
      <c r="BC13" s="33">
        <v>0.94117647058823528</v>
      </c>
      <c r="BD13" s="33">
        <v>5.8823529411764705E-2</v>
      </c>
      <c r="BE13" s="33">
        <v>0</v>
      </c>
      <c r="BF13" s="30"/>
      <c r="BG13" s="33">
        <v>0.94117647058823528</v>
      </c>
      <c r="BH13" s="33">
        <v>5.8823529411764705E-2</v>
      </c>
      <c r="BI13" s="30"/>
      <c r="BJ13" s="33">
        <v>1</v>
      </c>
      <c r="BK13" s="33">
        <v>0</v>
      </c>
      <c r="BL13" s="33">
        <v>0</v>
      </c>
      <c r="BM13" s="30"/>
      <c r="BN13" s="33">
        <v>0.96551724137931039</v>
      </c>
      <c r="BO13" s="33">
        <v>3.4482758620689655E-2</v>
      </c>
      <c r="BP13" s="30"/>
      <c r="BQ13" s="33">
        <v>1</v>
      </c>
      <c r="BR13" s="33">
        <v>0</v>
      </c>
      <c r="BS13" s="33">
        <v>0</v>
      </c>
      <c r="BT13" s="30"/>
      <c r="BU13" s="33">
        <v>0.95</v>
      </c>
      <c r="BV13" s="33">
        <v>0.05</v>
      </c>
      <c r="BW13" s="30"/>
      <c r="BX13" s="33">
        <v>1</v>
      </c>
      <c r="BY13" s="33">
        <v>0</v>
      </c>
      <c r="BZ13" s="33">
        <v>0</v>
      </c>
      <c r="CA13" s="30"/>
      <c r="CB13" s="33">
        <v>1</v>
      </c>
      <c r="CC13" s="33">
        <v>0</v>
      </c>
      <c r="CD13" s="30"/>
      <c r="CE13" s="33">
        <v>0.42708333333333337</v>
      </c>
      <c r="CF13" s="33">
        <v>0.34016927083333331</v>
      </c>
      <c r="CG13" s="33">
        <v>0.23274739583333331</v>
      </c>
      <c r="CH13" s="191"/>
      <c r="CI13" s="33">
        <v>0.33121744791666669</v>
      </c>
      <c r="CJ13" s="33">
        <v>0.25065104166666663</v>
      </c>
      <c r="CK13" s="33">
        <v>0.28645833333333331</v>
      </c>
      <c r="CL13" s="33">
        <v>0.34016927083333331</v>
      </c>
      <c r="CM13" s="33">
        <v>0</v>
      </c>
      <c r="CN13" s="30"/>
      <c r="CO13" s="33">
        <v>0.1326530612244898</v>
      </c>
      <c r="CP13" s="30"/>
      <c r="CQ13" s="33">
        <v>6.1224489795918373E-2</v>
      </c>
      <c r="CR13" s="33">
        <v>3.0612244897959186E-2</v>
      </c>
      <c r="CS13" s="33">
        <v>4.0816326530612249E-2</v>
      </c>
      <c r="CT13" s="30"/>
    </row>
    <row r="14" spans="1:161" s="36" customFormat="1" ht="20.25" customHeight="1" x14ac:dyDescent="0.4">
      <c r="A14" s="29" t="s">
        <v>461</v>
      </c>
      <c r="B14" s="30"/>
      <c r="C14" s="145">
        <f>VLOOKUP($A14,Sample!$B$2:$F$29,4)</f>
        <v>8.5776611084408622E-2</v>
      </c>
      <c r="D14" s="145">
        <f>VLOOKUP($A14,Sample!$B$2:$F$29,5)</f>
        <v>1.7241763713519178E-2</v>
      </c>
      <c r="E14" s="138">
        <f>VLOOKUP($A14,Sample!$B$2:$F$29,2)</f>
        <v>2320</v>
      </c>
      <c r="F14" s="160">
        <f>E14*$K14</f>
        <v>11450.322580645161</v>
      </c>
      <c r="G14" s="30"/>
      <c r="H14" s="31">
        <f t="shared" si="1"/>
        <v>8.5776611084408622E-2</v>
      </c>
      <c r="I14" s="31">
        <f t="shared" si="1"/>
        <v>8.8801843037069256E-2</v>
      </c>
      <c r="J14" s="30"/>
      <c r="K14" s="32">
        <v>4.935483870967742</v>
      </c>
      <c r="L14" s="30"/>
      <c r="M14" s="33">
        <f>'Family Profile'!O54/SUM('Family Profile'!O$52:O$55)</f>
        <v>0.1033650343891535</v>
      </c>
      <c r="N14" s="33">
        <f>'Family Profile'!P54/SUM('Family Profile'!P$52:P$55)</f>
        <v>0.10462916799350502</v>
      </c>
      <c r="O14" s="33">
        <f>'Family Profile'!Q54/SUM('Family Profile'!Q$52:Q$55)</f>
        <v>6.9812120684041204E-2</v>
      </c>
      <c r="P14" s="33">
        <f>'Family Profile'!R54/SUM('Family Profile'!R$52:R$55)</f>
        <v>6.3281914651486568E-2</v>
      </c>
      <c r="Q14" s="33">
        <f>'Family Profile'!S54/SUM('Family Profile'!S$52:S$55)</f>
        <v>5.5994110443009386E-2</v>
      </c>
      <c r="R14" s="33">
        <f>'Family Profile'!T54/SUM('Family Profile'!T$52:T$55)</f>
        <v>8.2452710147104993E-2</v>
      </c>
      <c r="S14" s="30"/>
      <c r="T14" s="31">
        <v>0.72222222222222221</v>
      </c>
      <c r="U14" s="31">
        <v>0.69444444444444442</v>
      </c>
      <c r="V14" s="31">
        <v>0.9375</v>
      </c>
      <c r="W14" s="31">
        <v>0.84615384615384615</v>
      </c>
      <c r="X14" s="31">
        <v>0.90909090909090906</v>
      </c>
      <c r="Y14" s="31">
        <v>0.81818181818181823</v>
      </c>
      <c r="Z14" s="30"/>
      <c r="AA14" s="31">
        <v>0.47222222222222221</v>
      </c>
      <c r="AB14" s="31">
        <v>0.58333333333333337</v>
      </c>
      <c r="AC14" s="31">
        <v>0.5625</v>
      </c>
      <c r="AD14" s="31">
        <v>0.46153846153846156</v>
      </c>
      <c r="AE14" s="31">
        <v>0.81818181818181823</v>
      </c>
      <c r="AF14" s="31">
        <v>0.72727272727272729</v>
      </c>
      <c r="AG14" s="30"/>
      <c r="AH14" s="31">
        <v>5.5555555555555552E-2</v>
      </c>
      <c r="AI14" s="31">
        <v>5.5555555555555552E-2</v>
      </c>
      <c r="AJ14" s="31">
        <v>6.25E-2</v>
      </c>
      <c r="AK14" s="31">
        <v>0</v>
      </c>
      <c r="AL14" s="31">
        <v>0.27272727272727271</v>
      </c>
      <c r="AM14" s="31">
        <v>9.0909090909090912E-2</v>
      </c>
      <c r="AN14" s="30"/>
      <c r="AO14" s="33">
        <v>1</v>
      </c>
      <c r="AP14" s="33">
        <v>0</v>
      </c>
      <c r="AQ14" s="33">
        <v>0</v>
      </c>
      <c r="AR14" s="30"/>
      <c r="AS14" s="33">
        <v>1</v>
      </c>
      <c r="AT14" s="33">
        <v>0</v>
      </c>
      <c r="AU14" s="30"/>
      <c r="AV14" s="33">
        <v>1</v>
      </c>
      <c r="AW14" s="33">
        <v>0</v>
      </c>
      <c r="AX14" s="33">
        <v>0</v>
      </c>
      <c r="AY14" s="30"/>
      <c r="AZ14" s="33">
        <v>1</v>
      </c>
      <c r="BA14" s="33">
        <v>0</v>
      </c>
      <c r="BB14" s="30"/>
      <c r="BC14" s="33">
        <v>1</v>
      </c>
      <c r="BD14" s="33">
        <v>0</v>
      </c>
      <c r="BE14" s="33">
        <v>0</v>
      </c>
      <c r="BF14" s="30"/>
      <c r="BG14" s="33">
        <v>1</v>
      </c>
      <c r="BH14" s="33">
        <v>0</v>
      </c>
      <c r="BI14" s="30"/>
      <c r="BJ14" s="33">
        <v>1</v>
      </c>
      <c r="BK14" s="33">
        <v>0</v>
      </c>
      <c r="BL14" s="33">
        <v>0</v>
      </c>
      <c r="BM14" s="30"/>
      <c r="BN14" s="33">
        <v>1</v>
      </c>
      <c r="BO14" s="33">
        <v>0</v>
      </c>
      <c r="BP14" s="30"/>
      <c r="BQ14" s="33">
        <v>1</v>
      </c>
      <c r="BR14" s="33">
        <v>0</v>
      </c>
      <c r="BS14" s="33">
        <v>0</v>
      </c>
      <c r="BT14" s="30"/>
      <c r="BU14" s="33">
        <v>1</v>
      </c>
      <c r="BV14" s="33">
        <v>0</v>
      </c>
      <c r="BW14" s="30"/>
      <c r="BX14" s="33">
        <v>1</v>
      </c>
      <c r="BY14" s="33">
        <v>0</v>
      </c>
      <c r="BZ14" s="33">
        <v>0</v>
      </c>
      <c r="CA14" s="30"/>
      <c r="CB14" s="33">
        <v>1</v>
      </c>
      <c r="CC14" s="33">
        <v>0</v>
      </c>
      <c r="CD14" s="30"/>
      <c r="CE14" s="33">
        <v>0.34693877551020413</v>
      </c>
      <c r="CF14" s="33">
        <v>0.43933209647495358</v>
      </c>
      <c r="CG14" s="33">
        <v>0.21372912801484228</v>
      </c>
      <c r="CH14" s="191"/>
      <c r="CI14" s="33">
        <v>0.36808905380333951</v>
      </c>
      <c r="CJ14" s="33">
        <v>0.34434137291280142</v>
      </c>
      <c r="CK14" s="33">
        <v>0.30871985157699444</v>
      </c>
      <c r="CL14" s="33">
        <v>0.43933209647495358</v>
      </c>
      <c r="CM14" s="33">
        <v>1.1873840445269016E-2</v>
      </c>
      <c r="CN14" s="30"/>
      <c r="CO14" s="33">
        <v>4.3010752688172046E-2</v>
      </c>
      <c r="CP14" s="30"/>
      <c r="CQ14" s="33">
        <v>3.2258064516129031E-2</v>
      </c>
      <c r="CR14" s="33">
        <v>0</v>
      </c>
      <c r="CS14" s="33">
        <v>1.0752688172043012E-2</v>
      </c>
      <c r="CT14" s="30"/>
    </row>
    <row r="15" spans="1:161" s="36" customFormat="1" ht="20.25" customHeight="1" x14ac:dyDescent="0.4">
      <c r="A15" s="29" t="s">
        <v>462</v>
      </c>
      <c r="B15" s="30"/>
      <c r="C15" s="145">
        <f>VLOOKUP($A15,Sample!$B$2:$F$29,4)</f>
        <v>4.6844382001700741E-2</v>
      </c>
      <c r="D15" s="145">
        <f>VLOOKUP($A15,Sample!$B$2:$F$29,5)</f>
        <v>9.4160838900986202E-3</v>
      </c>
      <c r="E15" s="138">
        <f>VLOOKUP($A15,Sample!$B$2:$F$29,2)</f>
        <v>1267</v>
      </c>
      <c r="F15" s="160">
        <f>E15*$K15</f>
        <v>6676.6629213483147</v>
      </c>
      <c r="G15" s="30"/>
      <c r="H15" s="31">
        <f t="shared" si="1"/>
        <v>4.6844382001700741E-2</v>
      </c>
      <c r="I15" s="31">
        <f t="shared" si="1"/>
        <v>5.1780198206397322E-2</v>
      </c>
      <c r="J15" s="30"/>
      <c r="K15" s="32">
        <v>5.2696629213483144</v>
      </c>
      <c r="L15" s="30"/>
      <c r="M15" s="33">
        <f>'Family Profile'!O55/SUM('Family Profile'!O$52:O$55)</f>
        <v>8.028766076191246E-2</v>
      </c>
      <c r="N15" s="33">
        <f>'Family Profile'!P55/SUM('Family Profile'!P$52:P$55)</f>
        <v>5.6391125154797259E-2</v>
      </c>
      <c r="O15" s="33">
        <f>'Family Profile'!Q55/SUM('Family Profile'!Q$52:Q$55)</f>
        <v>6.4738967394043209E-2</v>
      </c>
      <c r="P15" s="33">
        <f>'Family Profile'!R55/SUM('Family Profile'!R$52:R$55)</f>
        <v>4.4446525111312328E-2</v>
      </c>
      <c r="Q15" s="33">
        <f>'Family Profile'!S55/SUM('Family Profile'!S$52:S$55)</f>
        <v>4.357350499020532E-2</v>
      </c>
      <c r="R15" s="33">
        <f>'Family Profile'!T55/SUM('Family Profile'!T$52:T$55)</f>
        <v>4.7052912094844662E-2</v>
      </c>
      <c r="S15" s="30"/>
      <c r="T15" s="31">
        <v>0.55102040816326525</v>
      </c>
      <c r="U15" s="31">
        <v>0.61764705882352944</v>
      </c>
      <c r="V15" s="31">
        <v>0.5</v>
      </c>
      <c r="W15" s="31">
        <v>0.8125</v>
      </c>
      <c r="X15" s="31">
        <v>0.6</v>
      </c>
      <c r="Y15" s="31">
        <v>0.45454545454545453</v>
      </c>
      <c r="Z15" s="30"/>
      <c r="AA15" s="31">
        <v>0.30612244897959184</v>
      </c>
      <c r="AB15" s="31">
        <v>0.41176470588235292</v>
      </c>
      <c r="AC15" s="31">
        <v>0.38461538461538464</v>
      </c>
      <c r="AD15" s="31">
        <v>0.5625</v>
      </c>
      <c r="AE15" s="31">
        <v>0.4</v>
      </c>
      <c r="AF15" s="31">
        <v>0.36363636363636365</v>
      </c>
      <c r="AG15" s="30"/>
      <c r="AH15" s="31">
        <v>0.16326530612244897</v>
      </c>
      <c r="AI15" s="31">
        <v>0.11764705882352941</v>
      </c>
      <c r="AJ15" s="31">
        <v>0.11538461538461539</v>
      </c>
      <c r="AK15" s="31">
        <v>0</v>
      </c>
      <c r="AL15" s="31">
        <v>0.13333333333333333</v>
      </c>
      <c r="AM15" s="31">
        <v>0</v>
      </c>
      <c r="AN15" s="30"/>
      <c r="AO15" s="33">
        <v>1</v>
      </c>
      <c r="AP15" s="33">
        <v>0</v>
      </c>
      <c r="AQ15" s="33">
        <v>0</v>
      </c>
      <c r="AR15" s="30"/>
      <c r="AS15" s="33">
        <v>0.97142857142857142</v>
      </c>
      <c r="AT15" s="33">
        <v>2.8571428571428571E-2</v>
      </c>
      <c r="AU15" s="30"/>
      <c r="AV15" s="33">
        <v>1</v>
      </c>
      <c r="AW15" s="33">
        <v>0</v>
      </c>
      <c r="AX15" s="33">
        <v>0</v>
      </c>
      <c r="AY15" s="30"/>
      <c r="AZ15" s="33">
        <v>0.9285714285714286</v>
      </c>
      <c r="BA15" s="33">
        <v>7.1428571428571425E-2</v>
      </c>
      <c r="BB15" s="30"/>
      <c r="BC15" s="33">
        <v>1</v>
      </c>
      <c r="BD15" s="33">
        <v>0</v>
      </c>
      <c r="BE15" s="33">
        <v>0</v>
      </c>
      <c r="BF15" s="30"/>
      <c r="BG15" s="33">
        <v>0.89473684210526316</v>
      </c>
      <c r="BH15" s="33">
        <v>0.10526315789473684</v>
      </c>
      <c r="BI15" s="30"/>
      <c r="BJ15" s="33">
        <v>1</v>
      </c>
      <c r="BK15" s="33">
        <v>0</v>
      </c>
      <c r="BL15" s="33">
        <v>0</v>
      </c>
      <c r="BM15" s="30"/>
      <c r="BN15" s="33">
        <v>1</v>
      </c>
      <c r="BO15" s="33">
        <v>0</v>
      </c>
      <c r="BP15" s="30"/>
      <c r="BQ15" s="33">
        <v>1</v>
      </c>
      <c r="BR15" s="33">
        <v>0</v>
      </c>
      <c r="BS15" s="33">
        <v>0</v>
      </c>
      <c r="BT15" s="30"/>
      <c r="BU15" s="33">
        <v>0.83333333333333337</v>
      </c>
      <c r="BV15" s="33">
        <v>0.16666666666666666</v>
      </c>
      <c r="BW15" s="30"/>
      <c r="BX15" s="33">
        <v>1</v>
      </c>
      <c r="BY15" s="33">
        <v>0</v>
      </c>
      <c r="BZ15" s="33">
        <v>0</v>
      </c>
      <c r="CA15" s="30"/>
      <c r="CB15" s="33">
        <v>1</v>
      </c>
      <c r="CC15" s="33">
        <v>0</v>
      </c>
      <c r="CD15" s="30"/>
      <c r="CE15" s="33">
        <v>0.40860215053763438</v>
      </c>
      <c r="CF15" s="33">
        <v>0.38331342094782955</v>
      </c>
      <c r="CG15" s="33">
        <v>0.20808442851453607</v>
      </c>
      <c r="CH15" s="191"/>
      <c r="CI15" s="33">
        <v>0.32855436081242534</v>
      </c>
      <c r="CJ15" s="33">
        <v>0.35593389088012745</v>
      </c>
      <c r="CK15" s="33">
        <v>0.34224412584627639</v>
      </c>
      <c r="CL15" s="33">
        <v>0.34224412584627639</v>
      </c>
      <c r="CM15" s="33">
        <v>0</v>
      </c>
      <c r="CN15" s="30"/>
      <c r="CO15" s="33">
        <v>0</v>
      </c>
      <c r="CP15" s="30"/>
      <c r="CQ15" s="35">
        <v>0</v>
      </c>
      <c r="CR15" s="35">
        <v>0</v>
      </c>
      <c r="CS15" s="35">
        <v>0</v>
      </c>
      <c r="CT15" s="30"/>
    </row>
    <row r="16" spans="1:161" s="42" customFormat="1" ht="7.5" customHeight="1" x14ac:dyDescent="0.4">
      <c r="A16" s="37"/>
      <c r="B16" s="38"/>
      <c r="C16" s="159"/>
      <c r="D16" s="159"/>
      <c r="E16" s="139"/>
      <c r="F16" s="161"/>
      <c r="G16" s="38"/>
      <c r="H16" s="39"/>
      <c r="I16" s="39"/>
      <c r="J16" s="38"/>
      <c r="K16" s="40"/>
      <c r="L16" s="38"/>
      <c r="M16" s="40"/>
      <c r="N16" s="40"/>
      <c r="O16" s="40"/>
      <c r="P16" s="40"/>
      <c r="Q16" s="40"/>
      <c r="R16" s="40"/>
      <c r="S16" s="38"/>
      <c r="T16" s="39"/>
      <c r="U16" s="39"/>
      <c r="V16" s="39"/>
      <c r="W16" s="39"/>
      <c r="X16" s="39"/>
      <c r="Y16" s="39"/>
      <c r="Z16" s="38"/>
      <c r="AA16" s="39"/>
      <c r="AB16" s="39"/>
      <c r="AC16" s="39"/>
      <c r="AD16" s="39"/>
      <c r="AE16" s="39"/>
      <c r="AF16" s="39"/>
      <c r="AG16" s="38"/>
      <c r="AH16" s="39"/>
      <c r="AI16" s="39"/>
      <c r="AJ16" s="39"/>
      <c r="AK16" s="39"/>
      <c r="AL16" s="39"/>
      <c r="AM16" s="39"/>
      <c r="AN16" s="38"/>
      <c r="AO16" s="30"/>
      <c r="AP16" s="30"/>
      <c r="AQ16" s="30"/>
      <c r="AR16" s="38"/>
      <c r="AS16" s="30"/>
      <c r="AT16" s="30"/>
      <c r="AU16" s="38"/>
      <c r="AV16" s="30"/>
      <c r="AW16" s="30"/>
      <c r="AX16" s="30"/>
      <c r="AY16" s="38"/>
      <c r="AZ16" s="30"/>
      <c r="BA16" s="30"/>
      <c r="BB16" s="38"/>
      <c r="BC16" s="30"/>
      <c r="BD16" s="30"/>
      <c r="BE16" s="30"/>
      <c r="BF16" s="38"/>
      <c r="BG16" s="30"/>
      <c r="BH16" s="30"/>
      <c r="BI16" s="38"/>
      <c r="BJ16" s="30"/>
      <c r="BK16" s="30"/>
      <c r="BL16" s="30"/>
      <c r="BM16" s="38"/>
      <c r="BN16" s="30"/>
      <c r="BO16" s="30"/>
      <c r="BP16" s="38"/>
      <c r="BQ16" s="30"/>
      <c r="BR16" s="30"/>
      <c r="BS16" s="30"/>
      <c r="BT16" s="38"/>
      <c r="BU16" s="30"/>
      <c r="BV16" s="30"/>
      <c r="BW16" s="38"/>
      <c r="BX16" s="30"/>
      <c r="BY16" s="30"/>
      <c r="BZ16" s="30"/>
      <c r="CA16" s="38"/>
      <c r="CB16" s="30"/>
      <c r="CC16" s="30"/>
      <c r="CD16" s="30"/>
      <c r="CE16" s="30"/>
      <c r="CF16" s="30"/>
      <c r="CG16" s="30"/>
      <c r="CH16" s="193"/>
      <c r="CI16" s="30"/>
      <c r="CJ16" s="30"/>
      <c r="CK16" s="30"/>
      <c r="CL16" s="30"/>
      <c r="CM16" s="30"/>
      <c r="CN16" s="38"/>
      <c r="CO16" s="30"/>
      <c r="CP16" s="38"/>
      <c r="CQ16" s="30"/>
      <c r="CR16" s="30"/>
      <c r="CS16" s="30"/>
      <c r="CT16" s="38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</row>
    <row r="17" spans="1:161" s="36" customFormat="1" ht="20.25" customHeight="1" x14ac:dyDescent="0.4">
      <c r="A17" s="29" t="s">
        <v>463</v>
      </c>
      <c r="B17" s="30"/>
      <c r="C17" s="145">
        <f>VLOOKUP($A17,Sample!$B$2:$F$29,4)</f>
        <v>6.8731550425166323E-3</v>
      </c>
      <c r="D17" s="145">
        <f>VLOOKUP($A17,Sample!$B$2:$F$29,5)</f>
        <v>1.1593599738400826E-3</v>
      </c>
      <c r="E17" s="138">
        <f>VLOOKUP($A17,Sample!$B$2:$F$29,2)</f>
        <v>156</v>
      </c>
      <c r="F17" s="160">
        <f t="shared" ref="F17:F24" si="2">E17*$K17</f>
        <v>782.68965517241384</v>
      </c>
      <c r="G17" s="30"/>
      <c r="H17" s="31">
        <f>E17/SUM(E$17:E$27)</f>
        <v>6.8731550425166323E-3</v>
      </c>
      <c r="I17" s="31">
        <f>F17/SUM(F$17:F$27)</f>
        <v>5.6053960743793962E-3</v>
      </c>
      <c r="J17" s="30"/>
      <c r="K17" s="32">
        <v>5.0172413793103452</v>
      </c>
      <c r="L17" s="30"/>
      <c r="M17" s="33">
        <f>'Family Profile'!O57/SUM('Family Profile'!O$57:O$67)</f>
        <v>5.7133151315392691E-3</v>
      </c>
      <c r="N17" s="33">
        <f>'Family Profile'!P57/SUM('Family Profile'!P$57:P$67)</f>
        <v>4.2890164612894369E-3</v>
      </c>
      <c r="O17" s="33">
        <f>'Family Profile'!Q57/SUM('Family Profile'!Q$57:Q$67)</f>
        <v>2.4845905423596091E-3</v>
      </c>
      <c r="P17" s="33">
        <f>'Family Profile'!R57/SUM('Family Profile'!R$57:R$67)</f>
        <v>3.6804131974049917E-3</v>
      </c>
      <c r="Q17" s="33">
        <f>'Family Profile'!S57/SUM('Family Profile'!S$57:S$67)</f>
        <v>5.690350254425422E-3</v>
      </c>
      <c r="R17" s="33">
        <f>'Family Profile'!T57/SUM('Family Profile'!T$57:T$67)</f>
        <v>3.2522663841390307E-3</v>
      </c>
      <c r="S17" s="30"/>
      <c r="T17" s="31">
        <v>0.25</v>
      </c>
      <c r="U17" s="31">
        <v>0.21052631578947367</v>
      </c>
      <c r="V17" s="31">
        <v>0.33333333333333331</v>
      </c>
      <c r="W17" s="31">
        <v>0.22222222222222221</v>
      </c>
      <c r="X17" s="31">
        <v>0.22222222222222221</v>
      </c>
      <c r="Y17" s="31">
        <v>0.25</v>
      </c>
      <c r="Z17" s="30"/>
      <c r="AA17" s="31">
        <v>0.16666666666666666</v>
      </c>
      <c r="AB17" s="31">
        <v>0.10526315789473684</v>
      </c>
      <c r="AC17" s="31">
        <v>0.16666666666666666</v>
      </c>
      <c r="AD17" s="31">
        <v>0.22222222222222221</v>
      </c>
      <c r="AE17" s="31">
        <v>0.22222222222222221</v>
      </c>
      <c r="AF17" s="31">
        <v>0</v>
      </c>
      <c r="AG17" s="30"/>
      <c r="AH17" s="31">
        <v>0</v>
      </c>
      <c r="AI17" s="31">
        <v>0</v>
      </c>
      <c r="AJ17" s="31">
        <v>0</v>
      </c>
      <c r="AK17" s="31">
        <v>0</v>
      </c>
      <c r="AL17" s="31">
        <v>0.1111111111111111</v>
      </c>
      <c r="AM17" s="31">
        <v>0</v>
      </c>
      <c r="AN17" s="30"/>
      <c r="AO17" s="33">
        <v>0.88235294117647056</v>
      </c>
      <c r="AP17" s="33">
        <v>0.11764705882352941</v>
      </c>
      <c r="AQ17" s="33">
        <v>0</v>
      </c>
      <c r="AR17" s="30"/>
      <c r="AS17" s="33">
        <v>0.82352941176470584</v>
      </c>
      <c r="AT17" s="33">
        <v>0.1764705882352941</v>
      </c>
      <c r="AU17" s="30"/>
      <c r="AV17" s="33">
        <v>0.89473684210526316</v>
      </c>
      <c r="AW17" s="33">
        <v>0.10526315789473684</v>
      </c>
      <c r="AX17" s="33">
        <v>0</v>
      </c>
      <c r="AY17" s="30"/>
      <c r="AZ17" s="33">
        <v>0.89473684210526316</v>
      </c>
      <c r="BA17" s="33">
        <v>0.10526315789473684</v>
      </c>
      <c r="BB17" s="30"/>
      <c r="BC17" s="33">
        <v>0.83333333333333337</v>
      </c>
      <c r="BD17" s="33">
        <v>0.16666666666666666</v>
      </c>
      <c r="BE17" s="33">
        <v>0</v>
      </c>
      <c r="BF17" s="30"/>
      <c r="BG17" s="33">
        <v>0.83333333333333337</v>
      </c>
      <c r="BH17" s="33">
        <v>0.16666666666666666</v>
      </c>
      <c r="BI17" s="30"/>
      <c r="BJ17" s="33">
        <v>0.875</v>
      </c>
      <c r="BK17" s="33">
        <v>0.125</v>
      </c>
      <c r="BL17" s="33">
        <v>0</v>
      </c>
      <c r="BM17" s="30"/>
      <c r="BN17" s="33">
        <v>0.625</v>
      </c>
      <c r="BO17" s="33">
        <v>0.375</v>
      </c>
      <c r="BP17" s="30"/>
      <c r="BQ17" s="33">
        <v>1</v>
      </c>
      <c r="BR17" s="33">
        <v>0</v>
      </c>
      <c r="BS17" s="33">
        <v>0</v>
      </c>
      <c r="BT17" s="30"/>
      <c r="BU17" s="33">
        <v>0.7142857142857143</v>
      </c>
      <c r="BV17" s="33">
        <v>0.2857142857142857</v>
      </c>
      <c r="BW17" s="30"/>
      <c r="BX17" s="33">
        <v>1</v>
      </c>
      <c r="BY17" s="33">
        <v>0</v>
      </c>
      <c r="BZ17" s="33">
        <v>0</v>
      </c>
      <c r="CA17" s="30"/>
      <c r="CB17" s="33">
        <v>1</v>
      </c>
      <c r="CC17" s="33">
        <v>0</v>
      </c>
      <c r="CD17" s="30"/>
      <c r="CE17" s="33">
        <v>0.34983498349834985</v>
      </c>
      <c r="CF17" s="33">
        <v>0.49322863320814836</v>
      </c>
      <c r="CG17" s="33">
        <v>0.15693638329350176</v>
      </c>
      <c r="CH17" s="191"/>
      <c r="CI17" s="33">
        <v>0.49322863320814836</v>
      </c>
      <c r="CJ17" s="33">
        <v>0.49322863320814836</v>
      </c>
      <c r="CK17" s="33">
        <v>0.49322863320814836</v>
      </c>
      <c r="CL17" s="33">
        <v>0.49322863320814836</v>
      </c>
      <c r="CM17" s="33">
        <v>0</v>
      </c>
      <c r="CN17" s="30"/>
      <c r="CO17" s="33">
        <v>6.8965517241379309E-2</v>
      </c>
      <c r="CP17" s="30"/>
      <c r="CQ17" s="33">
        <v>1.7241379310344827E-2</v>
      </c>
      <c r="CR17" s="33">
        <v>0</v>
      </c>
      <c r="CS17" s="33">
        <v>5.1724137931034482E-2</v>
      </c>
      <c r="CT17" s="30"/>
    </row>
    <row r="18" spans="1:161" s="36" customFormat="1" ht="20.25" customHeight="1" x14ac:dyDescent="0.4">
      <c r="A18" s="29" t="s">
        <v>464</v>
      </c>
      <c r="B18" s="30"/>
      <c r="C18" s="145">
        <f>VLOOKUP($A18,Sample!$B$2:$F$29,4)</f>
        <v>2.2029343084989206E-3</v>
      </c>
      <c r="D18" s="145">
        <f>VLOOKUP($A18,Sample!$B$2:$F$29,5)</f>
        <v>3.715897352051547E-4</v>
      </c>
      <c r="E18" s="138">
        <f>VLOOKUP($A18,Sample!$B$2:$F$29,2)</f>
        <v>50</v>
      </c>
      <c r="F18" s="160">
        <f t="shared" si="2"/>
        <v>252.94117647058823</v>
      </c>
      <c r="G18" s="30"/>
      <c r="H18" s="31">
        <f t="shared" ref="H18:I27" si="3">E18/SUM(E$17:E$27)</f>
        <v>2.2029343084989206E-3</v>
      </c>
      <c r="I18" s="31">
        <f t="shared" si="3"/>
        <v>1.8114912702210369E-3</v>
      </c>
      <c r="J18" s="30"/>
      <c r="K18" s="32">
        <v>5.0588235294117645</v>
      </c>
      <c r="L18" s="30"/>
      <c r="M18" s="33">
        <f>'Family Profile'!O58/SUM('Family Profile'!O$57:O$67)</f>
        <v>2.0825306537787681E-3</v>
      </c>
      <c r="N18" s="33">
        <f>'Family Profile'!P58/SUM('Family Profile'!P$57:P$67)</f>
        <v>1.3576608033175862E-3</v>
      </c>
      <c r="O18" s="33">
        <f>'Family Profile'!Q58/SUM('Family Profile'!Q$57:Q$67)</f>
        <v>1.5848789595871062E-3</v>
      </c>
      <c r="P18" s="33">
        <f>'Family Profile'!R58/SUM('Family Profile'!R$57:R$67)</f>
        <v>1.1179401575827968E-3</v>
      </c>
      <c r="Q18" s="33">
        <f>'Family Profile'!S58/SUM('Family Profile'!S$57:S$67)</f>
        <v>6.9138661546144309E-4</v>
      </c>
      <c r="R18" s="33">
        <f>'Family Profile'!T58/SUM('Family Profile'!T$57:T$67)</f>
        <v>8.8909997303951633E-4</v>
      </c>
      <c r="S18" s="30"/>
      <c r="T18" s="31">
        <v>0.375</v>
      </c>
      <c r="U18" s="31">
        <v>0.54545454545454541</v>
      </c>
      <c r="V18" s="31">
        <v>0.42857142857142855</v>
      </c>
      <c r="W18" s="31">
        <v>0.6</v>
      </c>
      <c r="X18" s="31">
        <v>0</v>
      </c>
      <c r="Y18" s="31">
        <v>0</v>
      </c>
      <c r="Z18" s="30"/>
      <c r="AA18" s="31">
        <v>6.25E-2</v>
      </c>
      <c r="AB18" s="31">
        <v>0</v>
      </c>
      <c r="AC18" s="31">
        <v>0.14285714285714285</v>
      </c>
      <c r="AD18" s="31">
        <v>0.4</v>
      </c>
      <c r="AE18" s="31">
        <v>0</v>
      </c>
      <c r="AF18" s="31">
        <v>0</v>
      </c>
      <c r="AG18" s="30"/>
      <c r="AH18" s="31">
        <v>6.25E-2</v>
      </c>
      <c r="AI18" s="31">
        <v>9.0909090909090912E-2</v>
      </c>
      <c r="AJ18" s="31">
        <v>0.2857142857142857</v>
      </c>
      <c r="AK18" s="31">
        <v>0.2</v>
      </c>
      <c r="AL18" s="31">
        <v>0</v>
      </c>
      <c r="AM18" s="31">
        <v>0</v>
      </c>
      <c r="AN18" s="30"/>
      <c r="AO18" s="33">
        <v>1</v>
      </c>
      <c r="AP18" s="33">
        <v>0</v>
      </c>
      <c r="AQ18" s="33">
        <v>0</v>
      </c>
      <c r="AR18" s="30"/>
      <c r="AS18" s="33">
        <v>0.9</v>
      </c>
      <c r="AT18" s="33">
        <v>0.1</v>
      </c>
      <c r="AU18" s="30"/>
      <c r="AV18" s="33">
        <v>1</v>
      </c>
      <c r="AW18" s="33">
        <v>0</v>
      </c>
      <c r="AX18" s="33">
        <v>0</v>
      </c>
      <c r="AY18" s="30"/>
      <c r="AZ18" s="33">
        <v>1</v>
      </c>
      <c r="BA18" s="33">
        <v>0</v>
      </c>
      <c r="BB18" s="30"/>
      <c r="BC18" s="33">
        <v>1</v>
      </c>
      <c r="BD18" s="33">
        <v>0</v>
      </c>
      <c r="BE18" s="33">
        <v>0</v>
      </c>
      <c r="BF18" s="30"/>
      <c r="BG18" s="33">
        <v>0.83333333333333337</v>
      </c>
      <c r="BH18" s="33">
        <v>0.16666666666666666</v>
      </c>
      <c r="BI18" s="30"/>
      <c r="BJ18" s="33">
        <v>1</v>
      </c>
      <c r="BK18" s="33">
        <v>0</v>
      </c>
      <c r="BL18" s="33">
        <v>0</v>
      </c>
      <c r="BM18" s="30"/>
      <c r="BN18" s="33">
        <v>0.8</v>
      </c>
      <c r="BO18" s="33">
        <v>0.2</v>
      </c>
      <c r="BP18" s="30"/>
      <c r="BQ18" s="33">
        <v>1</v>
      </c>
      <c r="BR18" s="33">
        <v>0</v>
      </c>
      <c r="BS18" s="33">
        <v>0</v>
      </c>
      <c r="BT18" s="30"/>
      <c r="BU18" s="33">
        <v>1</v>
      </c>
      <c r="BV18" s="33">
        <v>0</v>
      </c>
      <c r="BW18" s="30"/>
      <c r="BX18" s="33">
        <v>1</v>
      </c>
      <c r="BY18" s="33">
        <v>0</v>
      </c>
      <c r="BZ18" s="33">
        <v>0</v>
      </c>
      <c r="CA18" s="30"/>
      <c r="CB18" s="33">
        <v>1</v>
      </c>
      <c r="CC18" s="33">
        <v>0</v>
      </c>
      <c r="CD18" s="30"/>
      <c r="CE18" s="33">
        <v>0.5</v>
      </c>
      <c r="CF18" s="33">
        <v>0.38461538461538464</v>
      </c>
      <c r="CG18" s="33">
        <v>0.11538461538461539</v>
      </c>
      <c r="CH18" s="191"/>
      <c r="CI18" s="33">
        <v>0.38461538461538464</v>
      </c>
      <c r="CJ18" s="33">
        <v>0.32051282051282054</v>
      </c>
      <c r="CK18" s="33">
        <v>0.32051282051282054</v>
      </c>
      <c r="CL18" s="33">
        <v>0.32051282051282054</v>
      </c>
      <c r="CM18" s="33">
        <v>0</v>
      </c>
      <c r="CN18" s="30"/>
      <c r="CO18" s="33">
        <v>2.9411764705882353E-2</v>
      </c>
      <c r="CP18" s="30"/>
      <c r="CQ18" s="33">
        <v>2.9411764705882353E-2</v>
      </c>
      <c r="CR18" s="33">
        <v>0</v>
      </c>
      <c r="CS18" s="33">
        <v>0</v>
      </c>
      <c r="CT18" s="30"/>
    </row>
    <row r="19" spans="1:161" s="36" customFormat="1" ht="20.25" customHeight="1" x14ac:dyDescent="0.4">
      <c r="A19" s="29" t="s">
        <v>465</v>
      </c>
      <c r="B19" s="30"/>
      <c r="C19" s="145">
        <f>VLOOKUP($A19,Sample!$B$2:$F$29,4)</f>
        <v>5.5513944574172795E-2</v>
      </c>
      <c r="D19" s="145">
        <f>VLOOKUP($A19,Sample!$B$2:$F$29,5)</f>
        <v>9.3640613271698987E-3</v>
      </c>
      <c r="E19" s="138">
        <f>VLOOKUP($A19,Sample!$B$2:$F$29,2)</f>
        <v>1260</v>
      </c>
      <c r="F19" s="160">
        <f t="shared" si="2"/>
        <v>6972</v>
      </c>
      <c r="G19" s="30"/>
      <c r="H19" s="31">
        <f t="shared" si="3"/>
        <v>5.5513944574172795E-2</v>
      </c>
      <c r="I19" s="31">
        <f t="shared" si="3"/>
        <v>4.9931439839925158E-2</v>
      </c>
      <c r="J19" s="30"/>
      <c r="K19" s="32">
        <v>5.5333333333333332</v>
      </c>
      <c r="L19" s="30"/>
      <c r="M19" s="33">
        <f>'Family Profile'!O59/SUM('Family Profile'!O$57:O$67)</f>
        <v>5.2042441037931424E-2</v>
      </c>
      <c r="N19" s="33">
        <f>'Family Profile'!P59/SUM('Family Profile'!P$57:P$67)</f>
        <v>3.524981140250024E-2</v>
      </c>
      <c r="O19" s="33">
        <f>'Family Profile'!Q59/SUM('Family Profile'!Q$57:Q$67)</f>
        <v>4.3108707700769286E-2</v>
      </c>
      <c r="P19" s="33">
        <f>'Family Profile'!R59/SUM('Family Profile'!R$57:R$67)</f>
        <v>2.1285580600376448E-2</v>
      </c>
      <c r="Q19" s="33">
        <f>'Family Profile'!S59/SUM('Family Profile'!S$57:S$67)</f>
        <v>5.9238005212736457E-2</v>
      </c>
      <c r="R19" s="33">
        <f>'Family Profile'!T59/SUM('Family Profile'!T$57:T$67)</f>
        <v>4.2321158716680976E-2</v>
      </c>
      <c r="S19" s="30"/>
      <c r="T19" s="31">
        <v>0.54761904761904767</v>
      </c>
      <c r="U19" s="31">
        <v>0.66666666666666663</v>
      </c>
      <c r="V19" s="31">
        <v>0.35</v>
      </c>
      <c r="W19" s="31">
        <v>0.3</v>
      </c>
      <c r="X19" s="31">
        <v>0.3888888888888889</v>
      </c>
      <c r="Y19" s="31">
        <v>0.1</v>
      </c>
      <c r="Z19" s="30"/>
      <c r="AA19" s="31">
        <v>0.47619047619047616</v>
      </c>
      <c r="AB19" s="31">
        <v>0.46666666666666667</v>
      </c>
      <c r="AC19" s="31">
        <v>0.15</v>
      </c>
      <c r="AD19" s="31">
        <v>0.3</v>
      </c>
      <c r="AE19" s="31">
        <v>0.22222222222222221</v>
      </c>
      <c r="AF19" s="31">
        <v>0.1</v>
      </c>
      <c r="AG19" s="30"/>
      <c r="AH19" s="31">
        <v>0.30952380952380953</v>
      </c>
      <c r="AI19" s="31">
        <v>0.2</v>
      </c>
      <c r="AJ19" s="31">
        <v>0.3</v>
      </c>
      <c r="AK19" s="31">
        <v>0.3</v>
      </c>
      <c r="AL19" s="31">
        <v>0.16666666666666666</v>
      </c>
      <c r="AM19" s="31">
        <v>0</v>
      </c>
      <c r="AN19" s="30"/>
      <c r="AO19" s="33">
        <v>1</v>
      </c>
      <c r="AP19" s="33">
        <v>0</v>
      </c>
      <c r="AQ19" s="33">
        <v>0</v>
      </c>
      <c r="AR19" s="30"/>
      <c r="AS19" s="33">
        <v>0.72222222222222221</v>
      </c>
      <c r="AT19" s="33">
        <v>0.27777777777777779</v>
      </c>
      <c r="AU19" s="30"/>
      <c r="AV19" s="33">
        <v>1</v>
      </c>
      <c r="AW19" s="33">
        <v>0</v>
      </c>
      <c r="AX19" s="33">
        <v>0</v>
      </c>
      <c r="AY19" s="30"/>
      <c r="AZ19" s="33">
        <v>0.77777777777777779</v>
      </c>
      <c r="BA19" s="33">
        <v>0.22222222222222221</v>
      </c>
      <c r="BB19" s="30"/>
      <c r="BC19" s="33">
        <v>1</v>
      </c>
      <c r="BD19" s="33">
        <v>0</v>
      </c>
      <c r="BE19" s="33">
        <v>0</v>
      </c>
      <c r="BF19" s="30"/>
      <c r="BG19" s="33">
        <v>0.8125</v>
      </c>
      <c r="BH19" s="33">
        <v>0.1875</v>
      </c>
      <c r="BI19" s="30"/>
      <c r="BJ19" s="33">
        <v>1</v>
      </c>
      <c r="BK19" s="33">
        <v>0</v>
      </c>
      <c r="BL19" s="33">
        <v>0</v>
      </c>
      <c r="BM19" s="30"/>
      <c r="BN19" s="33">
        <v>0.66666666666666674</v>
      </c>
      <c r="BO19" s="33">
        <v>0.33333333333333331</v>
      </c>
      <c r="BP19" s="30"/>
      <c r="BQ19" s="33">
        <v>1</v>
      </c>
      <c r="BR19" s="33">
        <v>0</v>
      </c>
      <c r="BS19" s="33">
        <v>0</v>
      </c>
      <c r="BT19" s="30"/>
      <c r="BU19" s="33">
        <v>0.6875</v>
      </c>
      <c r="BV19" s="33">
        <v>0.3125</v>
      </c>
      <c r="BW19" s="30"/>
      <c r="BX19" s="33">
        <v>1</v>
      </c>
      <c r="BY19" s="33">
        <v>0</v>
      </c>
      <c r="BZ19" s="33">
        <v>0</v>
      </c>
      <c r="CA19" s="30"/>
      <c r="CB19" s="33">
        <v>0.7</v>
      </c>
      <c r="CC19" s="33">
        <v>0.3</v>
      </c>
      <c r="CD19" s="30"/>
      <c r="CE19" s="33">
        <v>0.61764705882352944</v>
      </c>
      <c r="CF19" s="33">
        <v>0.21848739495798317</v>
      </c>
      <c r="CG19" s="33">
        <v>0.16386554621848737</v>
      </c>
      <c r="CH19" s="191"/>
      <c r="CI19" s="33">
        <v>0.19421101774042948</v>
      </c>
      <c r="CJ19" s="33">
        <v>0.15375038904450666</v>
      </c>
      <c r="CK19" s="33">
        <v>0.1699346405228758</v>
      </c>
      <c r="CL19" s="33">
        <v>0.13756613756613756</v>
      </c>
      <c r="CM19" s="33">
        <v>0</v>
      </c>
      <c r="CN19" s="30"/>
      <c r="CO19" s="33">
        <v>8.8888888888888892E-2</v>
      </c>
      <c r="CP19" s="30"/>
      <c r="CQ19" s="33">
        <v>4.4444444444444446E-2</v>
      </c>
      <c r="CR19" s="33">
        <v>1.1111111111111112E-2</v>
      </c>
      <c r="CS19" s="33">
        <v>3.3333333333333333E-2</v>
      </c>
      <c r="CT19" s="30"/>
    </row>
    <row r="20" spans="1:161" s="36" customFormat="1" ht="20.25" customHeight="1" x14ac:dyDescent="0.4">
      <c r="A20" s="29" t="s">
        <v>466</v>
      </c>
      <c r="B20" s="30"/>
      <c r="C20" s="145">
        <f>VLOOKUP($A20,Sample!$B$2:$F$29,4)</f>
        <v>7.8865048244261354E-2</v>
      </c>
      <c r="D20" s="145">
        <f>VLOOKUP($A20,Sample!$B$2:$F$29,5)</f>
        <v>1.3302912520344538E-2</v>
      </c>
      <c r="E20" s="138">
        <f>VLOOKUP($A20,Sample!$B$2:$F$29,2)</f>
        <v>1790</v>
      </c>
      <c r="F20" s="160">
        <f t="shared" si="2"/>
        <v>14221.648351648351</v>
      </c>
      <c r="G20" s="30"/>
      <c r="H20" s="31">
        <f t="shared" si="3"/>
        <v>7.8865048244261354E-2</v>
      </c>
      <c r="I20" s="31">
        <f t="shared" si="3"/>
        <v>0.10185131656553363</v>
      </c>
      <c r="J20" s="30"/>
      <c r="K20" s="32">
        <v>7.9450549450549453</v>
      </c>
      <c r="L20" s="30"/>
      <c r="M20" s="33">
        <f>'Family Profile'!O60/SUM('Family Profile'!O$57:O$67)</f>
        <v>0.11142225546283592</v>
      </c>
      <c r="N20" s="33">
        <f>'Family Profile'!P60/SUM('Family Profile'!P$57:P$67)</f>
        <v>0.14858044523659836</v>
      </c>
      <c r="O20" s="33">
        <f>'Family Profile'!Q60/SUM('Family Profile'!Q$57:Q$67)</f>
        <v>0.12416593634848735</v>
      </c>
      <c r="P20" s="33">
        <f>'Family Profile'!R60/SUM('Family Profile'!R$57:R$67)</f>
        <v>0.13158966468490182</v>
      </c>
      <c r="Q20" s="33">
        <f>'Family Profile'!S60/SUM('Family Profile'!S$57:S$67)</f>
        <v>7.3982926447443406E-2</v>
      </c>
      <c r="R20" s="33">
        <f>'Family Profile'!T60/SUM('Family Profile'!T$57:T$67)</f>
        <v>9.5139559312852701E-2</v>
      </c>
      <c r="S20" s="30"/>
      <c r="T20" s="31">
        <v>0.203125</v>
      </c>
      <c r="U20" s="31">
        <v>0.14444444444444443</v>
      </c>
      <c r="V20" s="31">
        <v>0.31707317073170732</v>
      </c>
      <c r="W20" s="31">
        <v>0.31818181818181818</v>
      </c>
      <c r="X20" s="31">
        <v>6.25E-2</v>
      </c>
      <c r="Y20" s="31">
        <v>0.1875</v>
      </c>
      <c r="Z20" s="30"/>
      <c r="AA20" s="31">
        <v>0.203125</v>
      </c>
      <c r="AB20" s="31">
        <v>0.12222222222222222</v>
      </c>
      <c r="AC20" s="31">
        <v>0.24390243902439024</v>
      </c>
      <c r="AD20" s="31">
        <v>0.27272727272727271</v>
      </c>
      <c r="AE20" s="31">
        <v>0.1875</v>
      </c>
      <c r="AF20" s="31">
        <v>0.1875</v>
      </c>
      <c r="AG20" s="30"/>
      <c r="AH20" s="31">
        <v>3.125E-2</v>
      </c>
      <c r="AI20" s="31">
        <v>2.2222222222222223E-2</v>
      </c>
      <c r="AJ20" s="31">
        <v>4.878048780487805E-2</v>
      </c>
      <c r="AK20" s="31">
        <v>6.8181818181818177E-2</v>
      </c>
      <c r="AL20" s="31">
        <v>0</v>
      </c>
      <c r="AM20" s="31">
        <v>6.25E-2</v>
      </c>
      <c r="AN20" s="30"/>
      <c r="AO20" s="33">
        <v>1</v>
      </c>
      <c r="AP20" s="33">
        <v>0</v>
      </c>
      <c r="AQ20" s="33">
        <v>0</v>
      </c>
      <c r="AR20" s="30"/>
      <c r="AS20" s="33">
        <v>0.9555555555555556</v>
      </c>
      <c r="AT20" s="33">
        <v>4.4444444444444446E-2</v>
      </c>
      <c r="AU20" s="30"/>
      <c r="AV20" s="33">
        <v>1</v>
      </c>
      <c r="AW20" s="33">
        <v>0</v>
      </c>
      <c r="AX20" s="33">
        <v>0</v>
      </c>
      <c r="AY20" s="30"/>
      <c r="AZ20" s="33">
        <v>0.9642857142857143</v>
      </c>
      <c r="BA20" s="33">
        <v>3.5714285714285712E-2</v>
      </c>
      <c r="BB20" s="30"/>
      <c r="BC20" s="33">
        <v>1</v>
      </c>
      <c r="BD20" s="33">
        <v>0</v>
      </c>
      <c r="BE20" s="33">
        <v>0</v>
      </c>
      <c r="BF20" s="30"/>
      <c r="BG20" s="33">
        <v>0.96666666666666667</v>
      </c>
      <c r="BH20" s="33">
        <v>3.3333333333333333E-2</v>
      </c>
      <c r="BI20" s="30"/>
      <c r="BJ20" s="33">
        <v>0.97297297297297303</v>
      </c>
      <c r="BK20" s="33">
        <v>0</v>
      </c>
      <c r="BL20" s="33">
        <v>2.7027027027027029E-2</v>
      </c>
      <c r="BM20" s="30"/>
      <c r="BN20" s="33">
        <v>0.97297297297297303</v>
      </c>
      <c r="BO20" s="33">
        <v>2.7027027027027029E-2</v>
      </c>
      <c r="BP20" s="30"/>
      <c r="BQ20" s="33">
        <v>1</v>
      </c>
      <c r="BR20" s="33">
        <v>0</v>
      </c>
      <c r="BS20" s="33">
        <v>0</v>
      </c>
      <c r="BT20" s="30"/>
      <c r="BU20" s="33">
        <v>1</v>
      </c>
      <c r="BV20" s="33">
        <v>0</v>
      </c>
      <c r="BW20" s="30"/>
      <c r="BX20" s="33">
        <v>1</v>
      </c>
      <c r="BY20" s="33">
        <v>0</v>
      </c>
      <c r="BZ20" s="33">
        <v>0</v>
      </c>
      <c r="CA20" s="30"/>
      <c r="CB20" s="33">
        <v>0.9375</v>
      </c>
      <c r="CC20" s="33">
        <v>6.25E-2</v>
      </c>
      <c r="CD20" s="30"/>
      <c r="CE20" s="33">
        <v>0.4555555555555556</v>
      </c>
      <c r="CF20" s="33">
        <v>0.52402777777777776</v>
      </c>
      <c r="CG20" s="33">
        <v>2.0416666666666663E-2</v>
      </c>
      <c r="CH20" s="191"/>
      <c r="CI20" s="33">
        <v>0.45210239651416123</v>
      </c>
      <c r="CJ20" s="33">
        <v>0.51375272331154676</v>
      </c>
      <c r="CK20" s="33">
        <v>0.41100217864923744</v>
      </c>
      <c r="CL20" s="33">
        <v>0.43155228758169933</v>
      </c>
      <c r="CM20" s="33">
        <v>0</v>
      </c>
      <c r="CN20" s="30"/>
      <c r="CO20" s="33">
        <v>2.197802197802198E-2</v>
      </c>
      <c r="CP20" s="30"/>
      <c r="CQ20" s="33">
        <v>1.098901098901099E-2</v>
      </c>
      <c r="CR20" s="33">
        <v>0</v>
      </c>
      <c r="CS20" s="33">
        <v>1.098901098901099E-2</v>
      </c>
      <c r="CT20" s="30"/>
    </row>
    <row r="21" spans="1:161" s="36" customFormat="1" ht="20.25" customHeight="1" x14ac:dyDescent="0.4">
      <c r="A21" s="29" t="s">
        <v>470</v>
      </c>
      <c r="B21" s="30"/>
      <c r="C21" s="145">
        <f>VLOOKUP($A21,Sample!$B$2:$F$29,4)</f>
        <v>0.42142133321584352</v>
      </c>
      <c r="D21" s="145">
        <f>VLOOKUP($A21,Sample!$B$2:$F$29,5)</f>
        <v>7.1085116344746097E-2</v>
      </c>
      <c r="E21" s="138">
        <f>VLOOKUP($A21,Sample!$B$2:$F$29,2)</f>
        <v>9565</v>
      </c>
      <c r="F21" s="160">
        <f t="shared" si="2"/>
        <v>55435.860215053763</v>
      </c>
      <c r="G21" s="30"/>
      <c r="H21" s="31">
        <f t="shared" si="3"/>
        <v>0.42142133321584352</v>
      </c>
      <c r="I21" s="31">
        <f t="shared" si="3"/>
        <v>0.39701553633139092</v>
      </c>
      <c r="J21" s="30"/>
      <c r="K21" s="32">
        <v>5.795698924731183</v>
      </c>
      <c r="L21" s="30"/>
      <c r="M21" s="33">
        <f>'Family Profile'!O61/SUM('Family Profile'!O$57:O$67)</f>
        <v>0.39142703142959562</v>
      </c>
      <c r="N21" s="33">
        <f>'Family Profile'!P61/SUM('Family Profile'!P$57:P$67)</f>
        <v>0.38843830191810474</v>
      </c>
      <c r="O21" s="33">
        <f>'Family Profile'!Q61/SUM('Family Profile'!Q$57:Q$67)</f>
        <v>0.33252805577246641</v>
      </c>
      <c r="P21" s="33">
        <f>'Family Profile'!R61/SUM('Family Profile'!R$57:R$67)</f>
        <v>0.3283815781332271</v>
      </c>
      <c r="Q21" s="33">
        <f>'Family Profile'!S61/SUM('Family Profile'!S$57:S$67)</f>
        <v>0.41100852695071743</v>
      </c>
      <c r="R21" s="33">
        <f>'Family Profile'!T61/SUM('Family Profile'!T$57:T$67)</f>
        <v>0.34199851876924658</v>
      </c>
      <c r="S21" s="30"/>
      <c r="T21" s="31">
        <v>0.32558139534883723</v>
      </c>
      <c r="U21" s="31">
        <v>0.28888888888888886</v>
      </c>
      <c r="V21" s="31">
        <v>0.33333333333333331</v>
      </c>
      <c r="W21" s="31">
        <v>4.7619047619047616E-2</v>
      </c>
      <c r="X21" s="31">
        <v>0.17647058823529413</v>
      </c>
      <c r="Y21" s="31">
        <v>0.18181818181818182</v>
      </c>
      <c r="Z21" s="30"/>
      <c r="AA21" s="31">
        <v>0.2558139534883721</v>
      </c>
      <c r="AB21" s="31">
        <v>0.15555555555555556</v>
      </c>
      <c r="AC21" s="31">
        <v>0.19047619047619047</v>
      </c>
      <c r="AD21" s="31">
        <v>4.7619047619047616E-2</v>
      </c>
      <c r="AE21" s="31">
        <v>5.8823529411764705E-2</v>
      </c>
      <c r="AF21" s="31">
        <v>0</v>
      </c>
      <c r="AG21" s="30"/>
      <c r="AH21" s="31">
        <v>0.11627906976744186</v>
      </c>
      <c r="AI21" s="31">
        <v>8.8888888888888892E-2</v>
      </c>
      <c r="AJ21" s="31">
        <v>4.7619047619047616E-2</v>
      </c>
      <c r="AK21" s="31">
        <v>9.5238095238095233E-2</v>
      </c>
      <c r="AL21" s="31">
        <v>0</v>
      </c>
      <c r="AM21" s="31">
        <v>0</v>
      </c>
      <c r="AN21" s="30"/>
      <c r="AO21" s="33">
        <v>1</v>
      </c>
      <c r="AP21" s="33">
        <v>0</v>
      </c>
      <c r="AQ21" s="33">
        <v>0</v>
      </c>
      <c r="AR21" s="30"/>
      <c r="AS21" s="33">
        <v>0.83870967741935487</v>
      </c>
      <c r="AT21" s="33">
        <v>0.16129032258064516</v>
      </c>
      <c r="AU21" s="30"/>
      <c r="AV21" s="33">
        <v>1</v>
      </c>
      <c r="AW21" s="33">
        <v>0</v>
      </c>
      <c r="AX21" s="33">
        <v>0</v>
      </c>
      <c r="AY21" s="30"/>
      <c r="AZ21" s="33">
        <v>0.8</v>
      </c>
      <c r="BA21" s="33">
        <v>0.2</v>
      </c>
      <c r="BB21" s="30"/>
      <c r="BC21" s="33">
        <v>1</v>
      </c>
      <c r="BD21" s="33">
        <v>0</v>
      </c>
      <c r="BE21" s="33">
        <v>0</v>
      </c>
      <c r="BF21" s="30"/>
      <c r="BG21" s="33">
        <v>0.8</v>
      </c>
      <c r="BH21" s="33">
        <v>0.2</v>
      </c>
      <c r="BI21" s="30"/>
      <c r="BJ21" s="33">
        <v>1</v>
      </c>
      <c r="BK21" s="33">
        <v>0</v>
      </c>
      <c r="BL21" s="33">
        <v>0</v>
      </c>
      <c r="BM21" s="30"/>
      <c r="BN21" s="33">
        <v>0.875</v>
      </c>
      <c r="BO21" s="33">
        <v>0.125</v>
      </c>
      <c r="BP21" s="30"/>
      <c r="BQ21" s="33">
        <v>1</v>
      </c>
      <c r="BR21" s="33">
        <v>0</v>
      </c>
      <c r="BS21" s="33">
        <v>0</v>
      </c>
      <c r="BT21" s="30"/>
      <c r="BU21" s="33">
        <v>0.88235294117647056</v>
      </c>
      <c r="BV21" s="33">
        <v>0.11764705882352941</v>
      </c>
      <c r="BW21" s="30"/>
      <c r="BX21" s="33">
        <v>1</v>
      </c>
      <c r="BY21" s="33">
        <v>0</v>
      </c>
      <c r="BZ21" s="33">
        <v>0</v>
      </c>
      <c r="CA21" s="30"/>
      <c r="CB21" s="33">
        <v>0.54545454545454541</v>
      </c>
      <c r="CC21" s="33">
        <v>0.45454545454545453</v>
      </c>
      <c r="CD21" s="30"/>
      <c r="CE21" s="33">
        <v>0.12087912087912089</v>
      </c>
      <c r="CF21" s="33">
        <v>0.64777327935222673</v>
      </c>
      <c r="CG21" s="33">
        <v>0.23134759976865238</v>
      </c>
      <c r="CH21" s="191"/>
      <c r="CI21" s="33">
        <v>0.47337278106508873</v>
      </c>
      <c r="CJ21" s="33">
        <v>0.49828713796325136</v>
      </c>
      <c r="CK21" s="33">
        <v>0.39862971037060108</v>
      </c>
      <c r="CL21" s="33">
        <v>0.47337278106508873</v>
      </c>
      <c r="CM21" s="33">
        <v>0</v>
      </c>
      <c r="CN21" s="30"/>
      <c r="CO21" s="33">
        <v>0.17204301075268819</v>
      </c>
      <c r="CP21" s="30"/>
      <c r="CQ21" s="33">
        <v>5.3763440860215062E-2</v>
      </c>
      <c r="CR21" s="33">
        <v>0</v>
      </c>
      <c r="CS21" s="33">
        <v>0.11827956989247312</v>
      </c>
      <c r="CT21" s="30"/>
    </row>
    <row r="22" spans="1:161" s="36" customFormat="1" ht="20.25" customHeight="1" x14ac:dyDescent="0.4">
      <c r="A22" s="29" t="s">
        <v>614</v>
      </c>
      <c r="B22" s="30"/>
      <c r="C22" s="145">
        <f>VLOOKUP($A22,Sample!$B$2:$F$29,4)</f>
        <v>3.828699828171124E-2</v>
      </c>
      <c r="D22" s="145">
        <f>VLOOKUP($A22,Sample!$B$2:$F$29,5)</f>
        <v>6.4582295978655889E-3</v>
      </c>
      <c r="E22" s="138">
        <f>VLOOKUP($A22,Sample!$B$2:$F$29,2)</f>
        <v>869</v>
      </c>
      <c r="F22" s="160">
        <f t="shared" si="2"/>
        <v>5483.6896551724139</v>
      </c>
      <c r="G22" s="30"/>
      <c r="H22" s="31">
        <f t="shared" si="3"/>
        <v>3.828699828171124E-2</v>
      </c>
      <c r="I22" s="31">
        <f t="shared" si="3"/>
        <v>3.9272593246996744E-2</v>
      </c>
      <c r="J22" s="30"/>
      <c r="K22" s="32">
        <v>6.3103448275862073</v>
      </c>
      <c r="L22" s="30"/>
      <c r="M22" s="33">
        <f>'Family Profile'!O62/SUM('Family Profile'!O$57:O$67)</f>
        <v>3.094203698820636E-2</v>
      </c>
      <c r="N22" s="33">
        <f>'Family Profile'!P62/SUM('Family Profile'!P$57:P$67)</f>
        <v>3.5209294377899679E-2</v>
      </c>
      <c r="O22" s="33">
        <f>'Family Profile'!Q62/SUM('Family Profile'!Q$57:Q$67)</f>
        <v>3.2294368096524584E-2</v>
      </c>
      <c r="P22" s="33">
        <f>'Family Profile'!R62/SUM('Family Profile'!R$57:R$67)</f>
        <v>3.9484926772159736E-2</v>
      </c>
      <c r="Q22" s="33">
        <f>'Family Profile'!S62/SUM('Family Profile'!S$57:S$67)</f>
        <v>3.9916212872092488E-2</v>
      </c>
      <c r="R22" s="33">
        <f>'Family Profile'!T62/SUM('Family Profile'!T$57:T$67)</f>
        <v>3.9253048441900251E-2</v>
      </c>
      <c r="S22" s="30"/>
      <c r="T22" s="31">
        <v>0.5714285714285714</v>
      </c>
      <c r="U22" s="31">
        <v>0.42857142857142855</v>
      </c>
      <c r="V22" s="31">
        <v>0.47619047619047616</v>
      </c>
      <c r="W22" s="31">
        <v>0.42307692307692307</v>
      </c>
      <c r="X22" s="31">
        <v>0.35294117647058826</v>
      </c>
      <c r="Y22" s="31">
        <v>0.30769230769230771</v>
      </c>
      <c r="Z22" s="30"/>
      <c r="AA22" s="31">
        <v>0.22857142857142856</v>
      </c>
      <c r="AB22" s="31">
        <v>0.19047619047619047</v>
      </c>
      <c r="AC22" s="31">
        <v>4.7619047619047616E-2</v>
      </c>
      <c r="AD22" s="31">
        <v>0.11538461538461539</v>
      </c>
      <c r="AE22" s="31">
        <v>0.11764705882352941</v>
      </c>
      <c r="AF22" s="31">
        <v>0</v>
      </c>
      <c r="AG22" s="30"/>
      <c r="AH22" s="31">
        <v>2.8571428571428571E-2</v>
      </c>
      <c r="AI22" s="31">
        <v>7.1428571428571425E-2</v>
      </c>
      <c r="AJ22" s="31">
        <v>4.7619047619047616E-2</v>
      </c>
      <c r="AK22" s="31">
        <v>0.11538461538461539</v>
      </c>
      <c r="AL22" s="31">
        <v>0</v>
      </c>
      <c r="AM22" s="31">
        <v>7.6923076923076927E-2</v>
      </c>
      <c r="AN22" s="30"/>
      <c r="AO22" s="33">
        <v>1</v>
      </c>
      <c r="AP22" s="33">
        <v>0</v>
      </c>
      <c r="AQ22" s="33">
        <v>0</v>
      </c>
      <c r="AR22" s="30"/>
      <c r="AS22" s="33">
        <v>1</v>
      </c>
      <c r="AT22" s="33">
        <v>0</v>
      </c>
      <c r="AU22" s="30"/>
      <c r="AV22" s="33">
        <v>1</v>
      </c>
      <c r="AW22" s="33">
        <v>0</v>
      </c>
      <c r="AX22" s="33">
        <v>0</v>
      </c>
      <c r="AY22" s="30"/>
      <c r="AZ22" s="33">
        <v>1</v>
      </c>
      <c r="BA22" s="33">
        <v>0</v>
      </c>
      <c r="BB22" s="30"/>
      <c r="BC22" s="33">
        <v>0.94736842105263153</v>
      </c>
      <c r="BD22" s="33">
        <v>5.2631578947368418E-2</v>
      </c>
      <c r="BE22" s="33">
        <v>0</v>
      </c>
      <c r="BF22" s="30"/>
      <c r="BG22" s="33">
        <v>0.94736842105263164</v>
      </c>
      <c r="BH22" s="33">
        <v>5.2631578947368418E-2</v>
      </c>
      <c r="BI22" s="30"/>
      <c r="BJ22" s="33">
        <v>1</v>
      </c>
      <c r="BK22" s="33">
        <v>0</v>
      </c>
      <c r="BL22" s="33">
        <v>0</v>
      </c>
      <c r="BM22" s="30"/>
      <c r="BN22" s="33">
        <v>0.95833333333333337</v>
      </c>
      <c r="BO22" s="33">
        <v>4.1666666666666664E-2</v>
      </c>
      <c r="BP22" s="30"/>
      <c r="BQ22" s="33">
        <v>1</v>
      </c>
      <c r="BR22" s="33">
        <v>0</v>
      </c>
      <c r="BS22" s="33">
        <v>0</v>
      </c>
      <c r="BT22" s="30"/>
      <c r="BU22" s="33">
        <v>1</v>
      </c>
      <c r="BV22" s="33">
        <v>0</v>
      </c>
      <c r="BW22" s="30"/>
      <c r="BX22" s="33">
        <v>0.9</v>
      </c>
      <c r="BY22" s="33">
        <v>0.1</v>
      </c>
      <c r="BZ22" s="33">
        <v>0</v>
      </c>
      <c r="CA22" s="30"/>
      <c r="CB22" s="33">
        <v>0.9</v>
      </c>
      <c r="CC22" s="33">
        <v>0.1</v>
      </c>
      <c r="CD22" s="30"/>
      <c r="CE22" s="33">
        <v>0.38709677419354838</v>
      </c>
      <c r="CF22" s="33">
        <v>0.50053763440860211</v>
      </c>
      <c r="CG22" s="33">
        <v>0.11236559139784946</v>
      </c>
      <c r="CH22" s="191"/>
      <c r="CI22" s="33">
        <v>0.38198924731182793</v>
      </c>
      <c r="CJ22" s="33">
        <v>0.48736559139784941</v>
      </c>
      <c r="CK22" s="33">
        <v>0.47419354838709671</v>
      </c>
      <c r="CL22" s="33">
        <v>0.47419354838709671</v>
      </c>
      <c r="CM22" s="33">
        <v>0</v>
      </c>
      <c r="CN22" s="30"/>
      <c r="CO22" s="33">
        <v>2.2988505747126436E-2</v>
      </c>
      <c r="CP22" s="30"/>
      <c r="CQ22" s="33">
        <v>2.2988505747126436E-2</v>
      </c>
      <c r="CR22" s="33">
        <v>0</v>
      </c>
      <c r="CS22" s="33">
        <v>0</v>
      </c>
      <c r="CT22" s="30"/>
    </row>
    <row r="23" spans="1:161" s="36" customFormat="1" ht="20.25" customHeight="1" x14ac:dyDescent="0.4">
      <c r="A23" s="29" t="s">
        <v>467</v>
      </c>
      <c r="B23" s="30"/>
      <c r="C23" s="145">
        <f>VLOOKUP($A23,Sample!$B$2:$F$29,4)</f>
        <v>9.1642067233555103E-3</v>
      </c>
      <c r="D23" s="145">
        <f>VLOOKUP($A23,Sample!$B$2:$F$29,5)</f>
        <v>1.5458132984534434E-3</v>
      </c>
      <c r="E23" s="138">
        <f>VLOOKUP($A23,Sample!$B$2:$F$29,2)</f>
        <v>208</v>
      </c>
      <c r="F23" s="160">
        <f t="shared" si="2"/>
        <v>1208.2352941176471</v>
      </c>
      <c r="G23" s="30"/>
      <c r="H23" s="31">
        <f t="shared" si="3"/>
        <v>9.1642067233555103E-3</v>
      </c>
      <c r="I23" s="31">
        <f t="shared" si="3"/>
        <v>8.6530303931023483E-3</v>
      </c>
      <c r="J23" s="30"/>
      <c r="K23" s="32">
        <v>5.8088235294117645</v>
      </c>
      <c r="L23" s="30"/>
      <c r="M23" s="33">
        <f>'Family Profile'!O63/SUM('Family Profile'!O$57:O$67)</f>
        <v>9.2047854897021573E-3</v>
      </c>
      <c r="N23" s="33">
        <f>'Family Profile'!P63/SUM('Family Profile'!P$57:P$67)</f>
        <v>8.9852460437745731E-3</v>
      </c>
      <c r="O23" s="33">
        <f>'Family Profile'!Q63/SUM('Family Profile'!Q$57:Q$67)</f>
        <v>9.4187092455462335E-3</v>
      </c>
      <c r="P23" s="33">
        <f>'Family Profile'!R63/SUM('Family Profile'!R$57:R$67)</f>
        <v>5.5807572666533231E-3</v>
      </c>
      <c r="Q23" s="33">
        <f>'Family Profile'!S63/SUM('Family Profile'!S$57:S$67)</f>
        <v>7.1904208007990108E-3</v>
      </c>
      <c r="R23" s="33">
        <f>'Family Profile'!T63/SUM('Family Profile'!T$57:T$67)</f>
        <v>4.6233198598054862E-3</v>
      </c>
      <c r="S23" s="30"/>
      <c r="T23" s="31">
        <v>0.41176470588235292</v>
      </c>
      <c r="U23" s="31">
        <v>0.11428571428571428</v>
      </c>
      <c r="V23" s="31">
        <v>0.2</v>
      </c>
      <c r="W23" s="31">
        <v>0.33333333333333331</v>
      </c>
      <c r="X23" s="31">
        <v>0.2</v>
      </c>
      <c r="Y23" s="31">
        <v>0</v>
      </c>
      <c r="Z23" s="30"/>
      <c r="AA23" s="31">
        <v>0.35294117647058826</v>
      </c>
      <c r="AB23" s="31">
        <v>8.5714285714285715E-2</v>
      </c>
      <c r="AC23" s="31">
        <v>0.05</v>
      </c>
      <c r="AD23" s="31">
        <v>0</v>
      </c>
      <c r="AE23" s="31">
        <v>0.1</v>
      </c>
      <c r="AF23" s="31">
        <v>0</v>
      </c>
      <c r="AG23" s="30"/>
      <c r="AH23" s="31">
        <v>2.9411764705882353E-2</v>
      </c>
      <c r="AI23" s="31">
        <v>2.8571428571428571E-2</v>
      </c>
      <c r="AJ23" s="31">
        <v>0.15</v>
      </c>
      <c r="AK23" s="31">
        <v>8.3333333333333329E-2</v>
      </c>
      <c r="AL23" s="31">
        <v>0.2</v>
      </c>
      <c r="AM23" s="31">
        <v>0</v>
      </c>
      <c r="AN23" s="30"/>
      <c r="AO23" s="33">
        <v>1</v>
      </c>
      <c r="AP23" s="33">
        <v>0</v>
      </c>
      <c r="AQ23" s="33">
        <v>0</v>
      </c>
      <c r="AR23" s="30"/>
      <c r="AS23" s="33">
        <v>1</v>
      </c>
      <c r="AT23" s="33">
        <v>0</v>
      </c>
      <c r="AU23" s="30"/>
      <c r="AV23" s="33">
        <v>1</v>
      </c>
      <c r="AW23" s="33">
        <v>0</v>
      </c>
      <c r="AX23" s="33">
        <v>0</v>
      </c>
      <c r="AY23" s="30"/>
      <c r="AZ23" s="33">
        <v>1</v>
      </c>
      <c r="BA23" s="33">
        <v>0</v>
      </c>
      <c r="BB23" s="30"/>
      <c r="BC23" s="33">
        <v>1</v>
      </c>
      <c r="BD23" s="33">
        <v>0</v>
      </c>
      <c r="BE23" s="33">
        <v>0</v>
      </c>
      <c r="BF23" s="30"/>
      <c r="BG23" s="33">
        <v>1</v>
      </c>
      <c r="BH23" s="33">
        <v>0</v>
      </c>
      <c r="BI23" s="30"/>
      <c r="BJ23" s="33">
        <v>1</v>
      </c>
      <c r="BK23" s="33">
        <v>0</v>
      </c>
      <c r="BL23" s="33">
        <v>0</v>
      </c>
      <c r="BM23" s="30"/>
      <c r="BN23" s="33">
        <v>1</v>
      </c>
      <c r="BO23" s="33">
        <v>0</v>
      </c>
      <c r="BP23" s="30"/>
      <c r="BQ23" s="33">
        <v>1</v>
      </c>
      <c r="BR23" s="33">
        <v>0</v>
      </c>
      <c r="BS23" s="33">
        <v>0</v>
      </c>
      <c r="BT23" s="30"/>
      <c r="BU23" s="33">
        <v>1</v>
      </c>
      <c r="BV23" s="33">
        <v>0</v>
      </c>
      <c r="BW23" s="30"/>
      <c r="BX23" s="33">
        <v>1</v>
      </c>
      <c r="BY23" s="33">
        <v>0</v>
      </c>
      <c r="BZ23" s="33">
        <v>0</v>
      </c>
      <c r="CA23" s="30"/>
      <c r="CB23" s="33">
        <v>1</v>
      </c>
      <c r="CC23" s="33">
        <v>0</v>
      </c>
      <c r="CD23" s="30"/>
      <c r="CE23" s="33">
        <v>0.31034482758620685</v>
      </c>
      <c r="CF23" s="33">
        <v>0.59113300492610843</v>
      </c>
      <c r="CG23" s="33">
        <v>9.8522167487684734E-2</v>
      </c>
      <c r="CH23" s="191"/>
      <c r="CI23" s="33">
        <v>0.42561576354679803</v>
      </c>
      <c r="CJ23" s="33">
        <v>0.52019704433497538</v>
      </c>
      <c r="CK23" s="33">
        <v>0.54384236453201973</v>
      </c>
      <c r="CL23" s="33">
        <v>0.54384236453201973</v>
      </c>
      <c r="CM23" s="33">
        <v>0</v>
      </c>
      <c r="CN23" s="30"/>
      <c r="CO23" s="33">
        <v>5.8823529411764705E-2</v>
      </c>
      <c r="CP23" s="30"/>
      <c r="CQ23" s="33">
        <v>1.4705882352941176E-2</v>
      </c>
      <c r="CR23" s="33">
        <v>0</v>
      </c>
      <c r="CS23" s="33">
        <v>4.4117647058823525E-2</v>
      </c>
      <c r="CT23" s="30"/>
    </row>
    <row r="24" spans="1:161" s="36" customFormat="1" ht="20.25" customHeight="1" x14ac:dyDescent="0.4">
      <c r="A24" s="29" t="s">
        <v>468</v>
      </c>
      <c r="B24" s="30"/>
      <c r="C24" s="145">
        <f>VLOOKUP($A24,Sample!$B$2:$F$29,4)</f>
        <v>7.397453407939375E-2</v>
      </c>
      <c r="D24" s="145">
        <f>VLOOKUP($A24,Sample!$B$2:$F$29,5)</f>
        <v>1.2477983308189094E-2</v>
      </c>
      <c r="E24" s="138">
        <f>VLOOKUP($A24,Sample!$B$2:$F$29,2)</f>
        <v>1679</v>
      </c>
      <c r="F24" s="160">
        <f t="shared" si="2"/>
        <v>10666.588235294117</v>
      </c>
      <c r="G24" s="30"/>
      <c r="H24" s="31">
        <f t="shared" si="3"/>
        <v>7.397453407939375E-2</v>
      </c>
      <c r="I24" s="31">
        <f t="shared" si="3"/>
        <v>7.6391008142260713E-2</v>
      </c>
      <c r="J24" s="30"/>
      <c r="K24" s="32">
        <v>6.3529411764705879</v>
      </c>
      <c r="L24" s="30"/>
      <c r="M24" s="33">
        <f>'Family Profile'!O64/SUM('Family Profile'!O$57:O$67)</f>
        <v>8.5665939708516534E-2</v>
      </c>
      <c r="N24" s="33">
        <f>'Family Profile'!P64/SUM('Family Profile'!P$57:P$67)</f>
        <v>8.9522672286248939E-2</v>
      </c>
      <c r="O24" s="33">
        <f>'Family Profile'!Q64/SUM('Family Profile'!Q$57:Q$67)</f>
        <v>7.9070064116360625E-2</v>
      </c>
      <c r="P24" s="33">
        <f>'Family Profile'!R64/SUM('Family Profile'!R$57:R$67)</f>
        <v>6.9074392104599786E-2</v>
      </c>
      <c r="Q24" s="33">
        <f>'Family Profile'!S64/SUM('Family Profile'!S$57:S$67)</f>
        <v>5.107687760382959E-2</v>
      </c>
      <c r="R24" s="33">
        <f>'Family Profile'!T64/SUM('Family Profile'!T$57:T$67)</f>
        <v>7.7625540446134123E-2</v>
      </c>
      <c r="S24" s="30"/>
      <c r="T24" s="31">
        <v>0.65306122448979587</v>
      </c>
      <c r="U24" s="31">
        <v>0.72222222222222221</v>
      </c>
      <c r="V24" s="31">
        <v>0.92307692307692313</v>
      </c>
      <c r="W24" s="31">
        <v>0.82608695652173914</v>
      </c>
      <c r="X24" s="31">
        <v>0.81818181818181823</v>
      </c>
      <c r="Y24" s="31">
        <v>0.38461538461538464</v>
      </c>
      <c r="Z24" s="30"/>
      <c r="AA24" s="31">
        <v>0.30612244897959184</v>
      </c>
      <c r="AB24" s="31">
        <v>0.20370370370370369</v>
      </c>
      <c r="AC24" s="31">
        <v>0.26923076923076922</v>
      </c>
      <c r="AD24" s="31">
        <v>0.17391304347826086</v>
      </c>
      <c r="AE24" s="31">
        <v>0.36363636363636365</v>
      </c>
      <c r="AF24" s="31">
        <v>0</v>
      </c>
      <c r="AG24" s="30"/>
      <c r="AH24" s="31">
        <v>6.1224489795918366E-2</v>
      </c>
      <c r="AI24" s="31">
        <v>7.407407407407407E-2</v>
      </c>
      <c r="AJ24" s="31">
        <v>7.6923076923076927E-2</v>
      </c>
      <c r="AK24" s="31">
        <v>0.17391304347826086</v>
      </c>
      <c r="AL24" s="31">
        <v>0.18181818181818182</v>
      </c>
      <c r="AM24" s="31">
        <v>0</v>
      </c>
      <c r="AN24" s="30"/>
      <c r="AO24" s="33">
        <v>0.88888888888888884</v>
      </c>
      <c r="AP24" s="33">
        <v>0</v>
      </c>
      <c r="AQ24" s="33">
        <v>0.1111111111111111</v>
      </c>
      <c r="AR24" s="30"/>
      <c r="AS24" s="33">
        <v>0.86111111111111116</v>
      </c>
      <c r="AT24" s="33">
        <v>0.1388888888888889</v>
      </c>
      <c r="AU24" s="30"/>
      <c r="AV24" s="33">
        <v>0.89189189189189189</v>
      </c>
      <c r="AW24" s="33">
        <v>5.4054054054054057E-2</v>
      </c>
      <c r="AX24" s="33">
        <v>5.4054054054054057E-2</v>
      </c>
      <c r="AY24" s="30"/>
      <c r="AZ24" s="33">
        <v>0.89189189189189189</v>
      </c>
      <c r="BA24" s="33">
        <v>0.10810810810810811</v>
      </c>
      <c r="BB24" s="30"/>
      <c r="BC24" s="33">
        <v>1</v>
      </c>
      <c r="BD24" s="33">
        <v>0</v>
      </c>
      <c r="BE24" s="33">
        <v>0</v>
      </c>
      <c r="BF24" s="30"/>
      <c r="BG24" s="33">
        <v>0.92</v>
      </c>
      <c r="BH24" s="33">
        <v>0.08</v>
      </c>
      <c r="BI24" s="30"/>
      <c r="BJ24" s="33">
        <v>0.9</v>
      </c>
      <c r="BK24" s="33">
        <v>0.1</v>
      </c>
      <c r="BL24" s="33">
        <v>0</v>
      </c>
      <c r="BM24" s="30"/>
      <c r="BN24" s="33">
        <v>0.8</v>
      </c>
      <c r="BO24" s="33">
        <v>0.2</v>
      </c>
      <c r="BP24" s="30"/>
      <c r="BQ24" s="33">
        <v>1</v>
      </c>
      <c r="BR24" s="33">
        <v>0</v>
      </c>
      <c r="BS24" s="33">
        <v>0</v>
      </c>
      <c r="BT24" s="30"/>
      <c r="BU24" s="33">
        <v>0.90909090909090906</v>
      </c>
      <c r="BV24" s="33">
        <v>9.0909090909090912E-2</v>
      </c>
      <c r="BW24" s="30"/>
      <c r="BX24" s="33">
        <v>0.90909090909090906</v>
      </c>
      <c r="BY24" s="33">
        <v>0</v>
      </c>
      <c r="BZ24" s="33">
        <v>9.0909090909090912E-2</v>
      </c>
      <c r="CA24" s="30"/>
      <c r="CB24" s="33">
        <v>1</v>
      </c>
      <c r="CC24" s="33">
        <v>0</v>
      </c>
      <c r="CD24" s="30"/>
      <c r="CE24" s="33">
        <v>0.38235294117647056</v>
      </c>
      <c r="CF24" s="33">
        <v>0.46323529411764708</v>
      </c>
      <c r="CG24" s="33">
        <v>0.15441176470588236</v>
      </c>
      <c r="CH24" s="191"/>
      <c r="CI24" s="33">
        <v>0.14411764705882354</v>
      </c>
      <c r="CJ24" s="33">
        <v>0.40147058823529413</v>
      </c>
      <c r="CK24" s="33">
        <v>0.40147058823529413</v>
      </c>
      <c r="CL24" s="33">
        <v>0.45294117647058824</v>
      </c>
      <c r="CM24" s="33">
        <v>4.11764705882353E-2</v>
      </c>
      <c r="CN24" s="30"/>
      <c r="CO24" s="33">
        <v>0.12941176470588237</v>
      </c>
      <c r="CP24" s="30"/>
      <c r="CQ24" s="33">
        <v>7.0588235294117646E-2</v>
      </c>
      <c r="CR24" s="33">
        <v>0</v>
      </c>
      <c r="CS24" s="33">
        <v>5.8823529411764712E-2</v>
      </c>
      <c r="CT24" s="30"/>
    </row>
    <row r="25" spans="1:161" s="42" customFormat="1" ht="7.5" customHeight="1" x14ac:dyDescent="0.4">
      <c r="A25" s="37"/>
      <c r="B25" s="38"/>
      <c r="C25" s="159"/>
      <c r="D25" s="159"/>
      <c r="E25" s="139"/>
      <c r="F25" s="161"/>
      <c r="G25" s="38"/>
      <c r="H25" s="39"/>
      <c r="I25" s="39"/>
      <c r="J25" s="38"/>
      <c r="K25" s="40"/>
      <c r="L25" s="38"/>
      <c r="M25" s="40"/>
      <c r="N25" s="40"/>
      <c r="O25" s="40"/>
      <c r="P25" s="40"/>
      <c r="Q25" s="40"/>
      <c r="R25" s="40"/>
      <c r="S25" s="38"/>
      <c r="T25" s="39"/>
      <c r="U25" s="39"/>
      <c r="V25" s="39"/>
      <c r="W25" s="39"/>
      <c r="X25" s="39"/>
      <c r="Y25" s="39"/>
      <c r="Z25" s="38"/>
      <c r="AA25" s="39"/>
      <c r="AB25" s="39"/>
      <c r="AC25" s="39"/>
      <c r="AD25" s="39"/>
      <c r="AE25" s="39"/>
      <c r="AF25" s="39"/>
      <c r="AG25" s="38"/>
      <c r="AH25" s="39"/>
      <c r="AI25" s="39"/>
      <c r="AJ25" s="39"/>
      <c r="AK25" s="39"/>
      <c r="AL25" s="39"/>
      <c r="AM25" s="39"/>
      <c r="AN25" s="38"/>
      <c r="AO25" s="30"/>
      <c r="AP25" s="30"/>
      <c r="AQ25" s="30"/>
      <c r="AR25" s="38"/>
      <c r="AS25" s="30"/>
      <c r="AT25" s="30"/>
      <c r="AU25" s="38"/>
      <c r="AV25" s="30"/>
      <c r="AW25" s="30"/>
      <c r="AX25" s="30"/>
      <c r="AY25" s="38"/>
      <c r="AZ25" s="30"/>
      <c r="BA25" s="30"/>
      <c r="BB25" s="38"/>
      <c r="BC25" s="30"/>
      <c r="BD25" s="30"/>
      <c r="BE25" s="30"/>
      <c r="BF25" s="38"/>
      <c r="BG25" s="30"/>
      <c r="BH25" s="30"/>
      <c r="BI25" s="38"/>
      <c r="BJ25" s="30"/>
      <c r="BK25" s="30"/>
      <c r="BL25" s="30"/>
      <c r="BM25" s="38"/>
      <c r="BN25" s="30"/>
      <c r="BO25" s="30"/>
      <c r="BP25" s="38"/>
      <c r="BQ25" s="30"/>
      <c r="BR25" s="30"/>
      <c r="BS25" s="30"/>
      <c r="BT25" s="38"/>
      <c r="BU25" s="30"/>
      <c r="BV25" s="30"/>
      <c r="BW25" s="38"/>
      <c r="BX25" s="30"/>
      <c r="BY25" s="30"/>
      <c r="BZ25" s="30"/>
      <c r="CA25" s="38"/>
      <c r="CB25" s="30"/>
      <c r="CC25" s="30"/>
      <c r="CD25" s="30"/>
      <c r="CE25" s="30"/>
      <c r="CF25" s="30"/>
      <c r="CG25" s="30"/>
      <c r="CH25" s="193"/>
      <c r="CI25" s="30"/>
      <c r="CJ25" s="30"/>
      <c r="CK25" s="30"/>
      <c r="CL25" s="30"/>
      <c r="CM25" s="30"/>
      <c r="CN25" s="38"/>
      <c r="CO25" s="30"/>
      <c r="CP25" s="38"/>
      <c r="CQ25" s="30"/>
      <c r="CR25" s="30"/>
      <c r="CS25" s="30"/>
      <c r="CT25" s="38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</row>
    <row r="26" spans="1:161" s="36" customFormat="1" ht="20.25" customHeight="1" x14ac:dyDescent="0.4">
      <c r="A26" s="29" t="s">
        <v>127</v>
      </c>
      <c r="B26" s="30"/>
      <c r="C26" s="145">
        <f>VLOOKUP($A26,Sample!$B$2:$F$29,4)</f>
        <v>0.11314270608450457</v>
      </c>
      <c r="D26" s="145">
        <f>VLOOKUP($A26,Sample!$B$2:$F$29,5)</f>
        <v>1.9084848800136747E-2</v>
      </c>
      <c r="E26" s="138">
        <f>VLOOKUP($A26,Sample!$B$2:$F$29,2)</f>
        <v>2568</v>
      </c>
      <c r="F26" s="160">
        <f>E26*$K26</f>
        <v>16050</v>
      </c>
      <c r="G26" s="30"/>
      <c r="H26" s="31">
        <f t="shared" si="3"/>
        <v>0.11314270608450457</v>
      </c>
      <c r="I26" s="31">
        <f>F26/SUM(F$17:F$27)</f>
        <v>0.11494544025111858</v>
      </c>
      <c r="J26" s="30"/>
      <c r="K26" s="32">
        <v>6.25</v>
      </c>
      <c r="L26" s="30"/>
      <c r="M26" s="33">
        <f>'Family Profile'!O66/SUM('Family Profile'!O$57:O$67)</f>
        <v>0.12914056565534932</v>
      </c>
      <c r="N26" s="33">
        <f>'Family Profile'!P66/SUM('Family Profile'!P$57:P$67)</f>
        <v>8.3271957066425886E-2</v>
      </c>
      <c r="O26" s="33">
        <f>'Family Profile'!Q66/SUM('Family Profile'!Q$57:Q$67)</f>
        <v>0.13927751634102439</v>
      </c>
      <c r="P26" s="33">
        <f>'Family Profile'!R66/SUM('Family Profile'!R$57:R$67)</f>
        <v>0.13754078737295197</v>
      </c>
      <c r="Q26" s="33">
        <f>'Family Profile'!S66/SUM('Family Profile'!S$57:S$67)</f>
        <v>0.13719624583902165</v>
      </c>
      <c r="R26" s="33">
        <f>'Family Profile'!T66/SUM('Family Profile'!T$57:T$67)</f>
        <v>6.1750417945702706E-2</v>
      </c>
      <c r="S26" s="30"/>
      <c r="T26" s="31">
        <v>0.7</v>
      </c>
      <c r="U26" s="31">
        <v>0.82352941176470584</v>
      </c>
      <c r="V26" s="31">
        <v>0.83870967741935487</v>
      </c>
      <c r="W26" s="31">
        <v>0.58064516129032262</v>
      </c>
      <c r="X26" s="31">
        <v>0.65</v>
      </c>
      <c r="Y26" s="31">
        <v>0.5714285714285714</v>
      </c>
      <c r="Z26" s="30"/>
      <c r="AA26" s="31">
        <v>0.2</v>
      </c>
      <c r="AB26" s="31">
        <v>0.20588235294117646</v>
      </c>
      <c r="AC26" s="31">
        <v>0.16129032258064516</v>
      </c>
      <c r="AD26" s="31">
        <v>0.12903225806451613</v>
      </c>
      <c r="AE26" s="31">
        <v>0.3</v>
      </c>
      <c r="AF26" s="31">
        <v>0.14285714285714285</v>
      </c>
      <c r="AG26" s="30"/>
      <c r="AH26" s="31">
        <v>0.02</v>
      </c>
      <c r="AI26" s="31">
        <v>8.8235294117647065E-2</v>
      </c>
      <c r="AJ26" s="31">
        <v>6.4516129032258063E-2</v>
      </c>
      <c r="AK26" s="31">
        <v>0</v>
      </c>
      <c r="AL26" s="31">
        <v>0.05</v>
      </c>
      <c r="AM26" s="31">
        <v>0</v>
      </c>
      <c r="AN26" s="30"/>
      <c r="AO26" s="33">
        <v>0.875</v>
      </c>
      <c r="AP26" s="33">
        <v>9.375E-2</v>
      </c>
      <c r="AQ26" s="33">
        <v>3.125E-2</v>
      </c>
      <c r="AR26" s="30"/>
      <c r="AS26" s="33">
        <v>0.90625</v>
      </c>
      <c r="AT26" s="33">
        <v>9.375E-2</v>
      </c>
      <c r="AU26" s="30"/>
      <c r="AV26" s="33">
        <v>0.92592592592592593</v>
      </c>
      <c r="AW26" s="33">
        <v>7.407407407407407E-2</v>
      </c>
      <c r="AX26" s="33">
        <v>0</v>
      </c>
      <c r="AY26" s="30"/>
      <c r="AZ26" s="33">
        <v>0.92592592592592593</v>
      </c>
      <c r="BA26" s="33">
        <v>7.407407407407407E-2</v>
      </c>
      <c r="BB26" s="30"/>
      <c r="BC26" s="33">
        <v>0.875</v>
      </c>
      <c r="BD26" s="33">
        <v>0.125</v>
      </c>
      <c r="BE26" s="33">
        <v>0</v>
      </c>
      <c r="BF26" s="30"/>
      <c r="BG26" s="33">
        <v>0.875</v>
      </c>
      <c r="BH26" s="33">
        <v>0.125</v>
      </c>
      <c r="BI26" s="30"/>
      <c r="BJ26" s="33">
        <v>0.95652173913043481</v>
      </c>
      <c r="BK26" s="33">
        <v>4.3478260869565216E-2</v>
      </c>
      <c r="BL26" s="33">
        <v>0</v>
      </c>
      <c r="BM26" s="30"/>
      <c r="BN26" s="33">
        <v>0.91304347826086962</v>
      </c>
      <c r="BO26" s="33">
        <v>8.6956521739130432E-2</v>
      </c>
      <c r="BP26" s="30"/>
      <c r="BQ26" s="33">
        <v>0.88888888888888884</v>
      </c>
      <c r="BR26" s="33">
        <v>0.1111111111111111</v>
      </c>
      <c r="BS26" s="33">
        <v>0</v>
      </c>
      <c r="BT26" s="30"/>
      <c r="BU26" s="33">
        <v>0.83333333333333337</v>
      </c>
      <c r="BV26" s="33">
        <v>0.16666666666666666</v>
      </c>
      <c r="BW26" s="30"/>
      <c r="BX26" s="33">
        <v>1</v>
      </c>
      <c r="BY26" s="33">
        <v>0</v>
      </c>
      <c r="BZ26" s="33">
        <v>0</v>
      </c>
      <c r="CA26" s="30"/>
      <c r="CB26" s="33">
        <v>1</v>
      </c>
      <c r="CC26" s="33">
        <v>0</v>
      </c>
      <c r="CD26" s="30"/>
      <c r="CE26" s="33">
        <v>0.31693989071038253</v>
      </c>
      <c r="CF26" s="33">
        <v>0.53255533944614242</v>
      </c>
      <c r="CG26" s="33">
        <v>0.15050476984347502</v>
      </c>
      <c r="CH26" s="191"/>
      <c r="CI26" s="33">
        <v>0.26036038817366963</v>
      </c>
      <c r="CJ26" s="33">
        <v>0.52072077634733926</v>
      </c>
      <c r="CK26" s="33">
        <v>0.48521708705092975</v>
      </c>
      <c r="CL26" s="33">
        <v>0.52072077634733926</v>
      </c>
      <c r="CM26" s="33">
        <v>4.7338252395212659E-2</v>
      </c>
      <c r="CN26" s="30"/>
      <c r="CO26" s="33">
        <v>0.11363636363636363</v>
      </c>
      <c r="CP26" s="30"/>
      <c r="CQ26" s="33">
        <v>6.8181818181818177E-2</v>
      </c>
      <c r="CR26" s="33">
        <v>0</v>
      </c>
      <c r="CS26" s="33">
        <v>4.5454545454545456E-2</v>
      </c>
      <c r="CT26" s="30"/>
    </row>
    <row r="27" spans="1:161" s="36" customFormat="1" ht="20.25" customHeight="1" x14ac:dyDescent="0.4">
      <c r="A27" s="29" t="s">
        <v>126</v>
      </c>
      <c r="B27" s="30"/>
      <c r="C27" s="145">
        <f>VLOOKUP($A27,Sample!$B$2:$F$29,4)</f>
        <v>0.20055513944574171</v>
      </c>
      <c r="D27" s="145">
        <f>VLOOKUP($A27,Sample!$B$2:$F$29,5)</f>
        <v>3.3829529493077284E-2</v>
      </c>
      <c r="E27" s="138">
        <f>VLOOKUP($A27,Sample!$B$2:$F$29,2)</f>
        <v>4552</v>
      </c>
      <c r="F27" s="160">
        <f>E27*$K27</f>
        <v>28557.810526315789</v>
      </c>
      <c r="G27" s="30"/>
      <c r="H27" s="31">
        <f t="shared" si="3"/>
        <v>0.20055513944574171</v>
      </c>
      <c r="I27" s="31">
        <f>F27/SUM(F$17:F$27)</f>
        <v>0.20452274788507147</v>
      </c>
      <c r="J27" s="30"/>
      <c r="K27" s="32">
        <v>6.2736842105263158</v>
      </c>
      <c r="L27" s="30"/>
      <c r="M27" s="33">
        <f>'Family Profile'!O67/SUM('Family Profile'!O$57:O$67)</f>
        <v>0.18235909844254466</v>
      </c>
      <c r="N27" s="33">
        <f>'Family Profile'!P67/SUM('Family Profile'!P$57:P$67)</f>
        <v>0.20509559440384048</v>
      </c>
      <c r="O27" s="33">
        <f>'Family Profile'!Q67/SUM('Family Profile'!Q$57:Q$67)</f>
        <v>0.23606717287687431</v>
      </c>
      <c r="P27" s="33">
        <f>'Family Profile'!R67/SUM('Family Profile'!R$57:R$67)</f>
        <v>0.26226395971014205</v>
      </c>
      <c r="Q27" s="33">
        <f>'Family Profile'!S67/SUM('Family Profile'!S$57:S$67)</f>
        <v>0.21400904740347329</v>
      </c>
      <c r="R27" s="33">
        <f>'Family Profile'!T67/SUM('Family Profile'!T$57:T$67)</f>
        <v>0.33314707015049866</v>
      </c>
      <c r="S27" s="30"/>
      <c r="T27" s="31">
        <v>0.81395348837209303</v>
      </c>
      <c r="U27" s="31">
        <v>0.84313725490196079</v>
      </c>
      <c r="V27" s="31">
        <v>0.8125</v>
      </c>
      <c r="W27" s="31">
        <v>0.66666666666666663</v>
      </c>
      <c r="X27" s="31">
        <v>0.68421052631578949</v>
      </c>
      <c r="Y27" s="31">
        <v>0.34782608695652173</v>
      </c>
      <c r="Z27" s="30"/>
      <c r="AA27" s="31">
        <v>0.18604651162790697</v>
      </c>
      <c r="AB27" s="31">
        <v>0.37254901960784315</v>
      </c>
      <c r="AC27" s="31">
        <v>0.15625</v>
      </c>
      <c r="AD27" s="31">
        <v>5.5555555555555552E-2</v>
      </c>
      <c r="AE27" s="31">
        <v>0.10526315789473684</v>
      </c>
      <c r="AF27" s="31">
        <v>0.13043478260869565</v>
      </c>
      <c r="AG27" s="30"/>
      <c r="AH27" s="31">
        <v>4.6511627906976744E-2</v>
      </c>
      <c r="AI27" s="31">
        <v>1.9607843137254902E-2</v>
      </c>
      <c r="AJ27" s="31">
        <v>0</v>
      </c>
      <c r="AK27" s="31">
        <v>2.7777777777777776E-2</v>
      </c>
      <c r="AL27" s="31">
        <v>0</v>
      </c>
      <c r="AM27" s="31">
        <v>4.3478260869565216E-2</v>
      </c>
      <c r="AN27" s="30"/>
      <c r="AO27" s="33">
        <v>0.91891891891891897</v>
      </c>
      <c r="AP27" s="33">
        <v>2.7027027027027029E-2</v>
      </c>
      <c r="AQ27" s="33">
        <v>5.4054054054054057E-2</v>
      </c>
      <c r="AR27" s="30"/>
      <c r="AS27" s="33">
        <v>0.91891891891891886</v>
      </c>
      <c r="AT27" s="33">
        <v>8.1081081081081086E-2</v>
      </c>
      <c r="AU27" s="30"/>
      <c r="AV27" s="33">
        <v>0.94871794871794868</v>
      </c>
      <c r="AW27" s="33">
        <v>0</v>
      </c>
      <c r="AX27" s="33">
        <v>5.128205128205128E-2</v>
      </c>
      <c r="AY27" s="30"/>
      <c r="AZ27" s="33">
        <v>1</v>
      </c>
      <c r="BA27" s="33">
        <v>0</v>
      </c>
      <c r="BB27" s="30"/>
      <c r="BC27" s="33">
        <v>0.88</v>
      </c>
      <c r="BD27" s="33">
        <v>0.04</v>
      </c>
      <c r="BE27" s="33">
        <v>0.08</v>
      </c>
      <c r="BF27" s="30"/>
      <c r="BG27" s="33">
        <v>0.96</v>
      </c>
      <c r="BH27" s="33">
        <v>0.04</v>
      </c>
      <c r="BI27" s="30"/>
      <c r="BJ27" s="33">
        <v>0.9</v>
      </c>
      <c r="BK27" s="33">
        <v>3.3333333333333333E-2</v>
      </c>
      <c r="BL27" s="33">
        <v>6.6666666666666666E-2</v>
      </c>
      <c r="BM27" s="30"/>
      <c r="BN27" s="33">
        <v>0.96666666666666667</v>
      </c>
      <c r="BO27" s="33">
        <v>3.3333333333333333E-2</v>
      </c>
      <c r="BP27" s="30"/>
      <c r="BQ27" s="33">
        <v>0.9375</v>
      </c>
      <c r="BR27" s="33">
        <v>0</v>
      </c>
      <c r="BS27" s="33">
        <v>6.25E-2</v>
      </c>
      <c r="BT27" s="30"/>
      <c r="BU27" s="33">
        <v>1</v>
      </c>
      <c r="BV27" s="33">
        <v>0</v>
      </c>
      <c r="BW27" s="30"/>
      <c r="BX27" s="33">
        <v>0.8125</v>
      </c>
      <c r="BY27" s="33">
        <v>0</v>
      </c>
      <c r="BZ27" s="33">
        <v>0.1875</v>
      </c>
      <c r="CA27" s="30"/>
      <c r="CB27" s="33">
        <v>1</v>
      </c>
      <c r="CC27" s="33">
        <v>0</v>
      </c>
      <c r="CD27" s="30"/>
      <c r="CE27" s="33">
        <v>0.32954545454545459</v>
      </c>
      <c r="CF27" s="33">
        <v>0.59934573002754821</v>
      </c>
      <c r="CG27" s="33">
        <v>7.1108815426997249E-2</v>
      </c>
      <c r="CH27" s="191"/>
      <c r="CI27" s="33">
        <v>0.34100705329153608</v>
      </c>
      <c r="CJ27" s="33">
        <v>0.51667735347202426</v>
      </c>
      <c r="CK27" s="33">
        <v>0.54767799468034584</v>
      </c>
      <c r="CL27" s="33">
        <v>0.59934573002754821</v>
      </c>
      <c r="CM27" s="33">
        <v>3.100064120832146E-2</v>
      </c>
      <c r="CN27" s="30"/>
      <c r="CO27" s="33">
        <v>6.3157894736842107E-2</v>
      </c>
      <c r="CP27" s="30"/>
      <c r="CQ27" s="33">
        <v>0</v>
      </c>
      <c r="CR27" s="33">
        <v>0</v>
      </c>
      <c r="CS27" s="33">
        <v>6.3157894736842107E-2</v>
      </c>
      <c r="CT27" s="30"/>
    </row>
    <row r="28" spans="1:161" s="42" customFormat="1" ht="7.5" hidden="1" customHeight="1" x14ac:dyDescent="0.4">
      <c r="A28" s="37"/>
      <c r="B28" s="38"/>
      <c r="C28" s="139"/>
      <c r="D28" s="139"/>
      <c r="E28" s="139"/>
      <c r="F28" s="161"/>
      <c r="G28" s="38"/>
      <c r="H28" s="43"/>
      <c r="I28" s="43"/>
      <c r="J28" s="38"/>
      <c r="L28" s="38"/>
      <c r="S28" s="38"/>
      <c r="Z28" s="38"/>
      <c r="AG28" s="38"/>
      <c r="AN28" s="38"/>
      <c r="AR28" s="38"/>
      <c r="AU28" s="38"/>
      <c r="AY28" s="38"/>
      <c r="BB28" s="38"/>
      <c r="BF28" s="38"/>
      <c r="BI28" s="38"/>
      <c r="BM28" s="38"/>
      <c r="BP28" s="38"/>
      <c r="BT28" s="38"/>
      <c r="BV28" s="38"/>
      <c r="BW28" s="38"/>
      <c r="CA28" s="38"/>
      <c r="CD28" s="38"/>
      <c r="CH28" s="193"/>
      <c r="CI28" s="38"/>
      <c r="CJ28" s="38"/>
      <c r="CK28" s="38"/>
      <c r="CL28" s="38"/>
      <c r="CM28" s="38"/>
      <c r="CN28" s="38"/>
      <c r="CP28" s="38"/>
      <c r="CT28" s="38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</row>
    <row r="29" spans="1:161" s="56" customFormat="1" ht="20.25" hidden="1" customHeight="1" x14ac:dyDescent="0.4">
      <c r="A29" s="49" t="s">
        <v>457</v>
      </c>
      <c r="B29" s="38"/>
      <c r="C29" s="140"/>
      <c r="D29" s="140"/>
      <c r="E29" s="140"/>
      <c r="F29" s="164"/>
      <c r="G29" s="38"/>
      <c r="H29" s="50">
        <v>0.50366327311245807</v>
      </c>
      <c r="I29" s="50">
        <v>0.50366327311245807</v>
      </c>
      <c r="J29" s="38"/>
      <c r="K29" s="51">
        <v>5.8151204277492949</v>
      </c>
      <c r="L29" s="38"/>
      <c r="M29" s="51"/>
      <c r="N29" s="51"/>
      <c r="O29" s="51"/>
      <c r="P29" s="51"/>
      <c r="Q29" s="51"/>
      <c r="R29" s="51"/>
      <c r="S29" s="38"/>
      <c r="T29" s="50">
        <v>0.82897677295111138</v>
      </c>
      <c r="U29" s="50">
        <v>0.75345733172055207</v>
      </c>
      <c r="V29" s="50">
        <v>0.88767489411421063</v>
      </c>
      <c r="W29" s="50">
        <v>0.76112835345371643</v>
      </c>
      <c r="X29" s="50">
        <v>0.74658706976291322</v>
      </c>
      <c r="Y29" s="50">
        <v>0.67211529017275684</v>
      </c>
      <c r="Z29" s="38"/>
      <c r="AA29" s="50">
        <v>0.33892069402296449</v>
      </c>
      <c r="AB29" s="50">
        <v>0.35220733027002715</v>
      </c>
      <c r="AC29" s="50">
        <v>0.31168206270386062</v>
      </c>
      <c r="AD29" s="50">
        <v>0.30029439373698641</v>
      </c>
      <c r="AE29" s="50">
        <v>0.37565594420914267</v>
      </c>
      <c r="AF29" s="50">
        <v>0.35679441288582436</v>
      </c>
      <c r="AG29" s="38"/>
      <c r="AH29" s="50">
        <v>4.4127237510004167E-3</v>
      </c>
      <c r="AI29" s="50">
        <v>4.0832327642532648E-3</v>
      </c>
      <c r="AJ29" s="50">
        <v>3.8152353828927511E-3</v>
      </c>
      <c r="AK29" s="50">
        <v>8.1664655285065297E-3</v>
      </c>
      <c r="AL29" s="50">
        <v>1.6448566282070004E-2</v>
      </c>
      <c r="AM29" s="50">
        <v>0</v>
      </c>
      <c r="AN29" s="38"/>
      <c r="AO29" s="52">
        <v>0.58457421302635881</v>
      </c>
      <c r="AP29" s="52">
        <v>0.34121254465212247</v>
      </c>
      <c r="AQ29" s="52">
        <v>7.4213242321518713E-2</v>
      </c>
      <c r="AR29" s="38">
        <v>0</v>
      </c>
      <c r="AS29" s="52">
        <v>0.42072637413601183</v>
      </c>
      <c r="AT29" s="52">
        <v>0.57927362586398812</v>
      </c>
      <c r="AU29" s="38"/>
      <c r="AV29" s="52">
        <v>0.61107299918165991</v>
      </c>
      <c r="AW29" s="52">
        <v>0.30941688052466498</v>
      </c>
      <c r="AX29" s="52">
        <v>7.9510120293675129E-2</v>
      </c>
      <c r="AY29" s="38"/>
      <c r="AZ29" s="52">
        <v>0.46126351632777807</v>
      </c>
      <c r="BA29" s="52">
        <v>0.53873648367222193</v>
      </c>
      <c r="BB29" s="38"/>
      <c r="BC29" s="52">
        <v>0.67133219071640049</v>
      </c>
      <c r="BD29" s="52">
        <v>0.28906791388631303</v>
      </c>
      <c r="BE29" s="52">
        <v>3.9599895397286491E-2</v>
      </c>
      <c r="BF29" s="38"/>
      <c r="BG29" s="52">
        <v>0.36300759433403013</v>
      </c>
      <c r="BH29" s="52">
        <v>0.63699240566596993</v>
      </c>
      <c r="BI29" s="38"/>
      <c r="BJ29" s="52">
        <v>0.64758896840465408</v>
      </c>
      <c r="BK29" s="52">
        <v>0.28266081078261596</v>
      </c>
      <c r="BL29" s="52">
        <v>6.9750220812729941E-2</v>
      </c>
      <c r="BM29" s="38"/>
      <c r="BN29" s="52">
        <v>0.49224808223274708</v>
      </c>
      <c r="BO29" s="52">
        <v>0.50775191776725292</v>
      </c>
      <c r="BP29" s="38"/>
      <c r="BQ29" s="52">
        <v>0.71309425284158745</v>
      </c>
      <c r="BR29" s="52">
        <v>0.16410705495706226</v>
      </c>
      <c r="BS29" s="52">
        <v>0.12279869220135031</v>
      </c>
      <c r="BT29" s="38"/>
      <c r="BU29" s="52">
        <v>0.42535289467522569</v>
      </c>
      <c r="BV29" s="52">
        <v>0.57464710532477437</v>
      </c>
      <c r="BW29" s="38"/>
      <c r="BX29" s="52">
        <v>0.55047313440660894</v>
      </c>
      <c r="BY29" s="52">
        <v>0.34711595570584908</v>
      </c>
      <c r="BZ29" s="52">
        <v>0.10241090988754198</v>
      </c>
      <c r="CA29" s="38"/>
      <c r="CB29" s="52">
        <v>0.38025925166552454</v>
      </c>
      <c r="CC29" s="52">
        <v>0.61974074833447546</v>
      </c>
      <c r="CD29" s="38">
        <v>0</v>
      </c>
      <c r="CE29" s="52">
        <v>0.42828095121546356</v>
      </c>
      <c r="CF29" s="52">
        <v>0.50767107619658902</v>
      </c>
      <c r="CG29" s="52">
        <v>6.4047972587947422E-2</v>
      </c>
      <c r="CH29" s="193"/>
      <c r="CI29" s="52">
        <v>0.47126307442540516</v>
      </c>
      <c r="CJ29" s="52">
        <v>0.4491970968667745</v>
      </c>
      <c r="CK29" s="52">
        <v>0.48808367411359999</v>
      </c>
      <c r="CL29" s="52">
        <v>0.49220688835923193</v>
      </c>
      <c r="CM29" s="52">
        <v>0</v>
      </c>
      <c r="CN29" s="38"/>
      <c r="CO29" s="52">
        <v>3.9579065002521549E-2</v>
      </c>
      <c r="CP29" s="38"/>
      <c r="CQ29" s="52">
        <v>1.6135845468165398E-2</v>
      </c>
      <c r="CR29" s="52">
        <v>4.5046442192306366E-3</v>
      </c>
      <c r="CS29" s="52">
        <v>1.8938575315125512E-2</v>
      </c>
      <c r="CT29" s="38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</row>
    <row r="30" spans="1:161" s="56" customFormat="1" ht="20.25" hidden="1" customHeight="1" x14ac:dyDescent="0.4">
      <c r="A30" s="49" t="s">
        <v>469</v>
      </c>
      <c r="B30" s="38"/>
      <c r="C30" s="140"/>
      <c r="D30" s="140"/>
      <c r="E30" s="140"/>
      <c r="F30" s="164"/>
      <c r="G30" s="38"/>
      <c r="H30" s="50">
        <v>0.14463308421114576</v>
      </c>
      <c r="I30" s="50">
        <v>0.14463308421114576</v>
      </c>
      <c r="J30" s="38"/>
      <c r="K30" s="51">
        <v>6.1047298048075858</v>
      </c>
      <c r="L30" s="38"/>
      <c r="M30" s="51"/>
      <c r="N30" s="51"/>
      <c r="O30" s="51"/>
      <c r="P30" s="51"/>
      <c r="Q30" s="51"/>
      <c r="R30" s="51"/>
      <c r="S30" s="38"/>
      <c r="T30" s="50">
        <v>0.73929219436215676</v>
      </c>
      <c r="U30" s="50">
        <v>0.68133122484058961</v>
      </c>
      <c r="V30" s="50">
        <v>0.74093647453752376</v>
      </c>
      <c r="W30" s="50">
        <v>0.70875216076619796</v>
      </c>
      <c r="X30" s="50">
        <v>0.69332292669186169</v>
      </c>
      <c r="Y30" s="50">
        <v>0.66024367364007275</v>
      </c>
      <c r="Z30" s="38"/>
      <c r="AA30" s="50">
        <v>0.24430841418985835</v>
      </c>
      <c r="AB30" s="50">
        <v>0.18629626611357486</v>
      </c>
      <c r="AC30" s="50">
        <v>0.37122584443044904</v>
      </c>
      <c r="AD30" s="50">
        <v>0.24218122608418613</v>
      </c>
      <c r="AE30" s="50">
        <v>0.28442016228101064</v>
      </c>
      <c r="AF30" s="50">
        <v>0.32456854168785809</v>
      </c>
      <c r="AG30" s="38"/>
      <c r="AH30" s="50">
        <v>4.644172794740925E-2</v>
      </c>
      <c r="AI30" s="50">
        <v>0.10931668270697871</v>
      </c>
      <c r="AJ30" s="50">
        <v>8.1229904868546851E-2</v>
      </c>
      <c r="AK30" s="50">
        <v>1.3158489585099287E-2</v>
      </c>
      <c r="AL30" s="50">
        <v>3.2893398433526601E-2</v>
      </c>
      <c r="AM30" s="50">
        <v>2.9238576385356978E-2</v>
      </c>
      <c r="AN30" s="38"/>
      <c r="AO30" s="52">
        <v>0.69006656946846134</v>
      </c>
      <c r="AP30" s="52">
        <v>0.30993343053153855</v>
      </c>
      <c r="AQ30" s="52">
        <v>0</v>
      </c>
      <c r="AR30" s="38">
        <v>0</v>
      </c>
      <c r="AS30" s="52">
        <v>0.51169995140089741</v>
      </c>
      <c r="AT30" s="52">
        <v>0.48830004859910259</v>
      </c>
      <c r="AU30" s="38"/>
      <c r="AV30" s="52">
        <v>0.71199663196916774</v>
      </c>
      <c r="AW30" s="52">
        <v>0.28800336803083215</v>
      </c>
      <c r="AX30" s="52">
        <v>0</v>
      </c>
      <c r="AY30" s="38"/>
      <c r="AZ30" s="52">
        <v>0.52193458334746101</v>
      </c>
      <c r="BA30" s="52">
        <v>0.47806541665253899</v>
      </c>
      <c r="BB30" s="38"/>
      <c r="BC30" s="52">
        <v>0.72206792112911411</v>
      </c>
      <c r="BD30" s="52">
        <v>0.25640000500435978</v>
      </c>
      <c r="BE30" s="52">
        <v>2.153207386652611E-2</v>
      </c>
      <c r="BF30" s="38"/>
      <c r="BG30" s="52">
        <v>0.63256603443108306</v>
      </c>
      <c r="BH30" s="52">
        <v>0.36743396556891683</v>
      </c>
      <c r="BI30" s="38"/>
      <c r="BJ30" s="52">
        <v>0.70643011725751403</v>
      </c>
      <c r="BK30" s="52">
        <v>0.27462165773994296</v>
      </c>
      <c r="BL30" s="52">
        <v>1.8948225002542975E-2</v>
      </c>
      <c r="BM30" s="38"/>
      <c r="BN30" s="52">
        <v>0.61248913535298266</v>
      </c>
      <c r="BO30" s="52">
        <v>0.38751086464701734</v>
      </c>
      <c r="BP30" s="38"/>
      <c r="BQ30" s="52">
        <v>0.79246886009931483</v>
      </c>
      <c r="BR30" s="52">
        <v>0.20753113990068522</v>
      </c>
      <c r="BS30" s="52">
        <v>0</v>
      </c>
      <c r="BT30" s="38"/>
      <c r="BU30" s="52">
        <v>0.60766036933263057</v>
      </c>
      <c r="BV30" s="52">
        <v>0.39233963066736943</v>
      </c>
      <c r="BW30" s="38"/>
      <c r="BX30" s="52">
        <v>0.72756047795987477</v>
      </c>
      <c r="BY30" s="52">
        <v>0.24148102939680605</v>
      </c>
      <c r="BZ30" s="52">
        <v>3.0958492643319152E-2</v>
      </c>
      <c r="CA30" s="38"/>
      <c r="CB30" s="52">
        <v>0.47058823529411764</v>
      </c>
      <c r="CC30" s="52">
        <v>0.52941176470588236</v>
      </c>
      <c r="CD30" s="38">
        <v>0</v>
      </c>
      <c r="CE30" s="52">
        <v>0.30379302675832764</v>
      </c>
      <c r="CF30" s="52">
        <v>0.53919310287168076</v>
      </c>
      <c r="CG30" s="52">
        <v>0.15701387036999162</v>
      </c>
      <c r="CH30" s="193"/>
      <c r="CI30" s="52">
        <v>0.44858341400962298</v>
      </c>
      <c r="CJ30" s="52">
        <v>0.44959164665816043</v>
      </c>
      <c r="CK30" s="52">
        <v>0.4866473422445865</v>
      </c>
      <c r="CL30" s="52">
        <v>0.51777150556142804</v>
      </c>
      <c r="CM30" s="52">
        <v>0</v>
      </c>
      <c r="CN30" s="38"/>
      <c r="CO30" s="52">
        <v>2.5315850767334218E-2</v>
      </c>
      <c r="CP30" s="38"/>
      <c r="CQ30" s="52">
        <v>1.4959125002007613E-2</v>
      </c>
      <c r="CR30" s="52">
        <v>0</v>
      </c>
      <c r="CS30" s="52">
        <v>1.0356725765326608E-2</v>
      </c>
      <c r="CT30" s="38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</row>
    <row r="31" spans="1:161" s="56" customFormat="1" ht="20.25" hidden="1" customHeight="1" x14ac:dyDescent="0.4">
      <c r="A31" s="49" t="s">
        <v>459</v>
      </c>
      <c r="B31" s="38"/>
      <c r="C31" s="140"/>
      <c r="D31" s="140"/>
      <c r="E31" s="140"/>
      <c r="F31" s="164"/>
      <c r="G31" s="38"/>
      <c r="H31" s="50">
        <v>0.18075089742835285</v>
      </c>
      <c r="I31" s="50">
        <v>0.18075089742835285</v>
      </c>
      <c r="J31" s="38"/>
      <c r="K31" s="51">
        <v>4.8265291601136102</v>
      </c>
      <c r="L31" s="38"/>
      <c r="M31" s="51"/>
      <c r="N31" s="51"/>
      <c r="O31" s="51"/>
      <c r="P31" s="51"/>
      <c r="Q31" s="51"/>
      <c r="R31" s="51"/>
      <c r="S31" s="38"/>
      <c r="T31" s="50">
        <v>0.91229233176297142</v>
      </c>
      <c r="U31" s="50">
        <v>0.81448181095651673</v>
      </c>
      <c r="V31" s="50">
        <v>0.80615930443478057</v>
      </c>
      <c r="W31" s="50">
        <v>0.89022175404616322</v>
      </c>
      <c r="X31" s="50">
        <v>0.79615387569578544</v>
      </c>
      <c r="Y31" s="50">
        <v>0.75337835695152966</v>
      </c>
      <c r="Z31" s="38"/>
      <c r="AA31" s="50">
        <v>0.53053491725178925</v>
      </c>
      <c r="AB31" s="50">
        <v>0.57295558790014467</v>
      </c>
      <c r="AC31" s="50">
        <v>0.48328109350844894</v>
      </c>
      <c r="AD31" s="50">
        <v>0.55245255409104632</v>
      </c>
      <c r="AE31" s="50">
        <v>0.48135422705492742</v>
      </c>
      <c r="AF31" s="50">
        <v>0.39348503523173889</v>
      </c>
      <c r="AG31" s="38"/>
      <c r="AH31" s="50">
        <v>0.12913693732379397</v>
      </c>
      <c r="AI31" s="50">
        <v>2.3172597217301374E-2</v>
      </c>
      <c r="AJ31" s="50">
        <v>4.0496020814065739E-2</v>
      </c>
      <c r="AK31" s="50">
        <v>4.2511123772315369E-2</v>
      </c>
      <c r="AL31" s="50">
        <v>8.4981280711552531E-2</v>
      </c>
      <c r="AM31" s="50">
        <v>0.10240776641558019</v>
      </c>
      <c r="AN31" s="38"/>
      <c r="AO31" s="52">
        <v>0.97449332573661074</v>
      </c>
      <c r="AP31" s="52">
        <v>2.5506674263389224E-2</v>
      </c>
      <c r="AQ31" s="52">
        <v>0</v>
      </c>
      <c r="AR31" s="38">
        <v>0</v>
      </c>
      <c r="AS31" s="52">
        <v>0.93826396802141554</v>
      </c>
      <c r="AT31" s="52">
        <v>6.1736031978584474E-2</v>
      </c>
      <c r="AU31" s="38"/>
      <c r="AV31" s="52">
        <v>0.95492366799674222</v>
      </c>
      <c r="AW31" s="52">
        <v>2.68491308035676E-2</v>
      </c>
      <c r="AX31" s="52">
        <v>1.8227201199690211E-2</v>
      </c>
      <c r="AY31" s="38"/>
      <c r="AZ31" s="52">
        <v>0.90441763306791523</v>
      </c>
      <c r="BA31" s="52">
        <v>9.5582366932084606E-2</v>
      </c>
      <c r="BB31" s="38"/>
      <c r="BC31" s="52">
        <v>0.93129554442646356</v>
      </c>
      <c r="BD31" s="52">
        <v>4.3197781310147371E-2</v>
      </c>
      <c r="BE31" s="52">
        <v>2.5506674263389224E-2</v>
      </c>
      <c r="BF31" s="38"/>
      <c r="BG31" s="52">
        <v>0.79503593785672644</v>
      </c>
      <c r="BH31" s="52">
        <v>0.20496406214327362</v>
      </c>
      <c r="BI31" s="38"/>
      <c r="BJ31" s="52">
        <v>0.95362422861201968</v>
      </c>
      <c r="BK31" s="52">
        <v>4.6375771387980408E-2</v>
      </c>
      <c r="BL31" s="52">
        <v>0</v>
      </c>
      <c r="BM31" s="38"/>
      <c r="BN31" s="52">
        <v>0.94325357965357515</v>
      </c>
      <c r="BO31" s="52">
        <v>5.6746420346424839E-2</v>
      </c>
      <c r="BP31" s="38"/>
      <c r="BQ31" s="52">
        <v>1</v>
      </c>
      <c r="BR31" s="52">
        <v>0</v>
      </c>
      <c r="BS31" s="52">
        <v>0</v>
      </c>
      <c r="BT31" s="38"/>
      <c r="BU31" s="52">
        <v>0.93470791376944717</v>
      </c>
      <c r="BV31" s="52">
        <v>6.529208623055277E-2</v>
      </c>
      <c r="BW31" s="38"/>
      <c r="BX31" s="52">
        <v>1</v>
      </c>
      <c r="BY31" s="52">
        <v>0</v>
      </c>
      <c r="BZ31" s="52">
        <v>0</v>
      </c>
      <c r="CA31" s="38"/>
      <c r="CB31" s="52">
        <v>0.95362422861201968</v>
      </c>
      <c r="CC31" s="52">
        <v>4.6375771387980408E-2</v>
      </c>
      <c r="CD31" s="38">
        <v>0</v>
      </c>
      <c r="CE31" s="52">
        <v>0.39996613949870807</v>
      </c>
      <c r="CF31" s="52">
        <v>0.40009460626929033</v>
      </c>
      <c r="CG31" s="52">
        <v>0.19993925423200168</v>
      </c>
      <c r="CH31" s="193"/>
      <c r="CI31" s="52">
        <v>0.36279836290622308</v>
      </c>
      <c r="CJ31" s="52">
        <v>0.31581822859650921</v>
      </c>
      <c r="CK31" s="52">
        <v>0.31042010375966494</v>
      </c>
      <c r="CL31" s="52">
        <v>0.39668999312742709</v>
      </c>
      <c r="CM31" s="52">
        <v>1.2612210468074285E-3</v>
      </c>
      <c r="CN31" s="38"/>
      <c r="CO31" s="52">
        <v>0.12948603506559397</v>
      </c>
      <c r="CP31" s="38"/>
      <c r="CQ31" s="52">
        <v>6.4350718757621148E-2</v>
      </c>
      <c r="CR31" s="52">
        <v>1.9834377467412165E-2</v>
      </c>
      <c r="CS31" s="52">
        <v>4.5300938840560669E-2</v>
      </c>
      <c r="CT31" s="38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</row>
    <row r="32" spans="1:161" s="56" customFormat="1" ht="20.25" hidden="1" customHeight="1" x14ac:dyDescent="0.4">
      <c r="A32" s="49" t="s">
        <v>470</v>
      </c>
      <c r="B32" s="38"/>
      <c r="C32" s="140"/>
      <c r="D32" s="140"/>
      <c r="E32" s="140"/>
      <c r="F32" s="164"/>
      <c r="G32" s="38"/>
      <c r="H32" s="50">
        <v>0.11795298063908669</v>
      </c>
      <c r="I32" s="50">
        <v>0.11795298063908669</v>
      </c>
      <c r="J32" s="38"/>
      <c r="K32" s="51">
        <v>6.1047020923049002</v>
      </c>
      <c r="L32" s="38"/>
      <c r="M32" s="51"/>
      <c r="N32" s="51"/>
      <c r="O32" s="51"/>
      <c r="P32" s="51"/>
      <c r="Q32" s="51"/>
      <c r="R32" s="51"/>
      <c r="S32" s="38"/>
      <c r="T32" s="50">
        <v>0.37719351021675668</v>
      </c>
      <c r="U32" s="50">
        <v>0.35231637266101351</v>
      </c>
      <c r="V32" s="50">
        <v>0.39975965227944504</v>
      </c>
      <c r="W32" s="50">
        <v>0.21499437353994644</v>
      </c>
      <c r="X32" s="50">
        <v>0.25397011717349582</v>
      </c>
      <c r="Y32" s="50">
        <v>0.19964327378265639</v>
      </c>
      <c r="Z32" s="38"/>
      <c r="AA32" s="50">
        <v>0.26871662253998124</v>
      </c>
      <c r="AB32" s="50">
        <v>0.17935751445967585</v>
      </c>
      <c r="AC32" s="50">
        <v>0.19001008108128961</v>
      </c>
      <c r="AD32" s="50">
        <v>0.11689758649046077</v>
      </c>
      <c r="AE32" s="50">
        <v>0.12376018202161385</v>
      </c>
      <c r="AF32" s="50">
        <v>3.0584658559401311E-2</v>
      </c>
      <c r="AG32" s="38"/>
      <c r="AH32" s="50">
        <v>0.10686835384185217</v>
      </c>
      <c r="AI32" s="50">
        <v>8.4907905731104988E-2</v>
      </c>
      <c r="AJ32" s="50">
        <v>7.4560640836622491E-2</v>
      </c>
      <c r="AK32" s="50">
        <v>0.11709916123834048</v>
      </c>
      <c r="AL32" s="50">
        <v>3.6479481437386024E-2</v>
      </c>
      <c r="AM32" s="50">
        <v>1.2112326401381594E-2</v>
      </c>
      <c r="AN32" s="38"/>
      <c r="AO32" s="52">
        <v>0.98728149819329036</v>
      </c>
      <c r="AP32" s="52">
        <v>1.4306938865349694E-3</v>
      </c>
      <c r="AQ32" s="52">
        <v>1.1287807920174617E-2</v>
      </c>
      <c r="AR32" s="38">
        <v>0</v>
      </c>
      <c r="AS32" s="52">
        <v>0.85884850179816297</v>
      </c>
      <c r="AT32" s="52">
        <v>0.14115149820183698</v>
      </c>
      <c r="AU32" s="38"/>
      <c r="AV32" s="52">
        <v>0.98773717343950218</v>
      </c>
      <c r="AW32" s="52">
        <v>6.7714605452776893E-3</v>
      </c>
      <c r="AX32" s="52">
        <v>5.4913660152200849E-3</v>
      </c>
      <c r="AY32" s="38"/>
      <c r="AZ32" s="52">
        <v>0.84625767175420075</v>
      </c>
      <c r="BA32" s="52">
        <v>0.15374232824579928</v>
      </c>
      <c r="BB32" s="38"/>
      <c r="BC32" s="52">
        <v>0.99486485155826898</v>
      </c>
      <c r="BD32" s="52">
        <v>5.1351484417310814E-3</v>
      </c>
      <c r="BE32" s="52">
        <v>0</v>
      </c>
      <c r="BF32" s="38"/>
      <c r="BG32" s="52">
        <v>0.84637929912089238</v>
      </c>
      <c r="BH32" s="52">
        <v>0.15362070087910765</v>
      </c>
      <c r="BI32" s="38"/>
      <c r="BJ32" s="52">
        <v>0.98504761543582864</v>
      </c>
      <c r="BK32" s="52">
        <v>1.1679139382600562E-2</v>
      </c>
      <c r="BL32" s="52">
        <v>3.2732451815707195E-3</v>
      </c>
      <c r="BM32" s="38"/>
      <c r="BN32" s="52">
        <v>0.86606829935641916</v>
      </c>
      <c r="BO32" s="52">
        <v>0.1339317006435809</v>
      </c>
      <c r="BP32" s="38"/>
      <c r="BQ32" s="52">
        <v>1</v>
      </c>
      <c r="BR32" s="52">
        <v>0</v>
      </c>
      <c r="BS32" s="52">
        <v>0</v>
      </c>
      <c r="BT32" s="38"/>
      <c r="BU32" s="52">
        <v>0.89229305082012389</v>
      </c>
      <c r="BV32" s="52">
        <v>0.10770694917987605</v>
      </c>
      <c r="BW32" s="38"/>
      <c r="BX32" s="52">
        <v>0.98485868979788538</v>
      </c>
      <c r="BY32" s="52">
        <v>5.9058309946990956E-3</v>
      </c>
      <c r="BZ32" s="52">
        <v>9.2354792074155981E-3</v>
      </c>
      <c r="CA32" s="38"/>
      <c r="CB32" s="52">
        <v>0.69096167474558501</v>
      </c>
      <c r="CC32" s="52">
        <v>0.30903832525441505</v>
      </c>
      <c r="CD32" s="38">
        <v>0</v>
      </c>
      <c r="CE32" s="52">
        <v>0.25328029467435292</v>
      </c>
      <c r="CF32" s="52">
        <v>0.56564857288800585</v>
      </c>
      <c r="CG32" s="52">
        <v>0.18107113243764117</v>
      </c>
      <c r="CH32" s="193"/>
      <c r="CI32" s="52">
        <v>0.40834807498603887</v>
      </c>
      <c r="CJ32" s="52">
        <v>0.46083835615721835</v>
      </c>
      <c r="CK32" s="52">
        <v>0.38968794454956396</v>
      </c>
      <c r="CL32" s="52">
        <v>0.43957149663687267</v>
      </c>
      <c r="CM32" s="52">
        <v>4.1831288174764766E-3</v>
      </c>
      <c r="CN32" s="38"/>
      <c r="CO32" s="52">
        <v>0.1293056535562026</v>
      </c>
      <c r="CP32" s="38"/>
      <c r="CQ32" s="52">
        <v>4.6329355640490066E-2</v>
      </c>
      <c r="CR32" s="52">
        <v>8.7516890136160488E-4</v>
      </c>
      <c r="CS32" s="52">
        <v>8.210112901435096E-2</v>
      </c>
      <c r="CT32" s="38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56" customFormat="1" ht="20.25" hidden="1" customHeight="1" x14ac:dyDescent="0.4">
      <c r="A33" s="49" t="s">
        <v>471</v>
      </c>
      <c r="B33" s="38"/>
      <c r="C33" s="140"/>
      <c r="D33" s="140"/>
      <c r="E33" s="140"/>
      <c r="F33" s="164"/>
      <c r="G33" s="38"/>
      <c r="H33" s="50">
        <v>5.2999764608956626E-2</v>
      </c>
      <c r="I33" s="50">
        <v>5.2999764608956626E-2</v>
      </c>
      <c r="J33" s="38"/>
      <c r="K33" s="51">
        <v>6.2652427042623913</v>
      </c>
      <c r="L33" s="38"/>
      <c r="M33" s="51"/>
      <c r="N33" s="51"/>
      <c r="O33" s="51"/>
      <c r="P33" s="51"/>
      <c r="Q33" s="51"/>
      <c r="R33" s="51"/>
      <c r="S33" s="38"/>
      <c r="T33" s="50">
        <v>0.77333828252344139</v>
      </c>
      <c r="U33" s="50">
        <v>0.83614864405165257</v>
      </c>
      <c r="V33" s="50">
        <v>0.82184163103579511</v>
      </c>
      <c r="W33" s="50">
        <v>0.63600695454918554</v>
      </c>
      <c r="X33" s="50">
        <v>0.67201723949012016</v>
      </c>
      <c r="Y33" s="50">
        <v>0.42752229516252083</v>
      </c>
      <c r="Z33" s="38"/>
      <c r="AA33" s="50">
        <v>0.19101980213998676</v>
      </c>
      <c r="AB33" s="50">
        <v>0.31314582738022345</v>
      </c>
      <c r="AC33" s="50">
        <v>0.15804646750688367</v>
      </c>
      <c r="AD33" s="50">
        <v>8.1744059655904033E-2</v>
      </c>
      <c r="AE33" s="50">
        <v>0.17467109828700828</v>
      </c>
      <c r="AF33" s="50">
        <v>0.13486234973125116</v>
      </c>
      <c r="AG33" s="38"/>
      <c r="AH33" s="50">
        <v>3.7062375934025144E-2</v>
      </c>
      <c r="AI33" s="50">
        <v>4.4067981113333612E-2</v>
      </c>
      <c r="AJ33" s="50">
        <v>2.2994784088110856E-2</v>
      </c>
      <c r="AK33" s="50">
        <v>1.7877245739841157E-2</v>
      </c>
      <c r="AL33" s="50">
        <v>1.7820957668285915E-2</v>
      </c>
      <c r="AM33" s="50">
        <v>2.7981775940620943E-2</v>
      </c>
      <c r="AN33" s="38"/>
      <c r="AO33" s="52">
        <v>0.90326537502110027</v>
      </c>
      <c r="AP33" s="52">
        <v>5.0808372564097759E-2</v>
      </c>
      <c r="AQ33" s="52">
        <v>4.5926252414802041E-2</v>
      </c>
      <c r="AR33" s="38">
        <v>0</v>
      </c>
      <c r="AS33" s="52">
        <v>0.91440347356377882</v>
      </c>
      <c r="AT33" s="52">
        <v>8.5596526436221093E-2</v>
      </c>
      <c r="AU33" s="38"/>
      <c r="AV33" s="52">
        <v>0.94059443525092379</v>
      </c>
      <c r="AW33" s="52">
        <v>2.6401418767830982E-2</v>
      </c>
      <c r="AX33" s="52">
        <v>3.3004145981245216E-2</v>
      </c>
      <c r="AY33" s="38"/>
      <c r="AZ33" s="52">
        <v>0.97359858123216902</v>
      </c>
      <c r="BA33" s="52">
        <v>2.6401418767830982E-2</v>
      </c>
      <c r="BB33" s="38"/>
      <c r="BC33" s="52">
        <v>0.87821790423317148</v>
      </c>
      <c r="BD33" s="52">
        <v>7.029562803608605E-2</v>
      </c>
      <c r="BE33" s="52">
        <v>5.1486467730742537E-2</v>
      </c>
      <c r="BF33" s="38"/>
      <c r="BG33" s="52">
        <v>0.92970437196391398</v>
      </c>
      <c r="BH33" s="52">
        <v>7.029562803608605E-2</v>
      </c>
      <c r="BI33" s="38"/>
      <c r="BJ33" s="52">
        <v>0.92014543040762753</v>
      </c>
      <c r="BK33" s="52">
        <v>3.6949179816753663E-2</v>
      </c>
      <c r="BL33" s="52">
        <v>4.290538977561878E-2</v>
      </c>
      <c r="BM33" s="38"/>
      <c r="BN33" s="52">
        <v>0.9475543352543021</v>
      </c>
      <c r="BO33" s="52">
        <v>5.2445664745697937E-2</v>
      </c>
      <c r="BP33" s="38"/>
      <c r="BQ33" s="52">
        <v>0.92017406893361087</v>
      </c>
      <c r="BR33" s="52">
        <v>3.960212815174647E-2</v>
      </c>
      <c r="BS33" s="52">
        <v>4.0223802914642608E-2</v>
      </c>
      <c r="BT33" s="38"/>
      <c r="BU33" s="52">
        <v>0.94059680777238031</v>
      </c>
      <c r="BV33" s="52">
        <v>5.9403192227619708E-2</v>
      </c>
      <c r="BW33" s="38"/>
      <c r="BX33" s="52">
        <v>0.87932859125607221</v>
      </c>
      <c r="BY33" s="52">
        <v>0</v>
      </c>
      <c r="BZ33" s="52">
        <v>0.12067140874392782</v>
      </c>
      <c r="CA33" s="38"/>
      <c r="CB33" s="52">
        <v>1</v>
      </c>
      <c r="CC33" s="52">
        <v>0</v>
      </c>
      <c r="CD33" s="38">
        <v>0</v>
      </c>
      <c r="CE33" s="52">
        <v>0.32505259015566068</v>
      </c>
      <c r="CF33" s="52">
        <v>0.57554035556355787</v>
      </c>
      <c r="CG33" s="52">
        <v>9.9407054280781421E-2</v>
      </c>
      <c r="CH33" s="193"/>
      <c r="CI33" s="52">
        <v>0.31226303718845749</v>
      </c>
      <c r="CJ33" s="52">
        <v>0.51811850682994365</v>
      </c>
      <c r="CK33" s="52">
        <v>0.52541573086461502</v>
      </c>
      <c r="CL33" s="52">
        <v>0.57132229060342932</v>
      </c>
      <c r="CM33" s="52">
        <v>3.6823678755571507E-2</v>
      </c>
      <c r="CN33" s="38"/>
      <c r="CO33" s="52">
        <v>8.1149387885207314E-2</v>
      </c>
      <c r="CP33" s="38"/>
      <c r="CQ33" s="52">
        <v>2.4301305911298973E-2</v>
      </c>
      <c r="CR33" s="52">
        <v>0</v>
      </c>
      <c r="CS33" s="52">
        <v>5.6848081973908338E-2</v>
      </c>
      <c r="CT33" s="38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</row>
    <row r="34" spans="1:161" s="57" customFormat="1" ht="7.5" customHeight="1" x14ac:dyDescent="0.4">
      <c r="A34" s="17"/>
      <c r="C34" s="137"/>
      <c r="D34" s="137"/>
      <c r="E34" s="137"/>
      <c r="F34" s="165"/>
      <c r="H34" s="58"/>
      <c r="I34" s="58"/>
      <c r="CH34" s="196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</row>
    <row r="35" spans="1:161" s="64" customFormat="1" ht="20.25" customHeight="1" x14ac:dyDescent="0.4">
      <c r="A35" s="59" t="s">
        <v>480</v>
      </c>
      <c r="B35" s="38"/>
      <c r="C35" s="141"/>
      <c r="D35" s="141"/>
      <c r="E35" s="141">
        <f>SUM(E4:E10)</f>
        <v>84813</v>
      </c>
      <c r="F35" s="163">
        <f>SUM(F4:F10)</f>
        <v>500744.22527130082</v>
      </c>
      <c r="G35" s="38"/>
      <c r="H35" s="60">
        <f>E35/E$39</f>
        <v>0.63031280423909575</v>
      </c>
      <c r="I35" s="60">
        <f>F35/F$39</f>
        <v>0.65089360849584466</v>
      </c>
      <c r="J35" s="38"/>
      <c r="K35" s="61">
        <f>SUM(K4*$C4,K5*$C5,K6*$C6,K7*$C7,K9*$C9,K10*$C10)</f>
        <v>5.904097547207396</v>
      </c>
      <c r="L35" s="38"/>
      <c r="M35" s="62">
        <f>'Family Profile'!O75/'Family Profile'!O$79</f>
        <v>0.69032447672528829</v>
      </c>
      <c r="N35" s="62">
        <f>'Family Profile'!P75/'Family Profile'!P$79</f>
        <v>0.65007250881572454</v>
      </c>
      <c r="O35" s="62">
        <f>'Family Profile'!Q75/'Family Profile'!Q$79</f>
        <v>0.68573866211534151</v>
      </c>
      <c r="P35" s="62">
        <f>'Family Profile'!R75/'Family Profile'!R$79</f>
        <v>0.69111518451691312</v>
      </c>
      <c r="Q35" s="62">
        <f>'Family Profile'!S75/'Family Profile'!S$79</f>
        <v>0.62209318810644398</v>
      </c>
      <c r="R35" s="62">
        <f>'Family Profile'!T75/'Family Profile'!T$79</f>
        <v>0.71420090738613795</v>
      </c>
      <c r="S35" s="38"/>
      <c r="T35" s="62">
        <f>SUM(T4*$M4,T5*$M5,T6*$M6,T7*$M7,T9*$M9,T10*$M10)</f>
        <v>0.79741977138457887</v>
      </c>
      <c r="U35" s="62">
        <f>SUM(U4*$N4,U5*$N5,U6*$N6,U7*$N7,U9*$N9,U10*$N10)</f>
        <v>0.73968771515722809</v>
      </c>
      <c r="V35" s="62">
        <f>SUM(V4*$O4,V5*$O5,V6*$O6,V7*$O7,V9*$O9,V10*$O10)</f>
        <v>0.81969976439312309</v>
      </c>
      <c r="W35" s="62">
        <f>SUM(W4*$P4,W5*$P5,W6*$P6,W7*$P7,W9*$P9,W10*$P10)</f>
        <v>0.77028515753866322</v>
      </c>
      <c r="X35" s="62">
        <f>SUM(X4*$Q4,X5*$Q5,X6*$Q6,X7*$Q7,X9*$Q9,X10*$Q10)</f>
        <v>0.74477589486363671</v>
      </c>
      <c r="Y35" s="62">
        <f>SUM(Y4*$R4,Y5*$R5,Y6*$R6,Y7*$R7,Y9*$R9,Y10*$R10)</f>
        <v>0.68712863307700467</v>
      </c>
      <c r="Z35" s="38"/>
      <c r="AA35" s="62">
        <f>SUM(AA4*$M4,AA5*$M5,AA6*$M6,AA7*$M7,AA9*$M9,AA10*$M10)</f>
        <v>0.30883138306694957</v>
      </c>
      <c r="AB35" s="62">
        <f>SUM(AB4*$N4,AB5*$N5,AB6*$N6,AB7*$N7,AB9*$N9,AB10*$N10)</f>
        <v>0.31098839253810046</v>
      </c>
      <c r="AC35" s="62">
        <f>SUM(AC4*$O4,AC5*$O5,AC6*$O6,AC7*$O7,AC9*$O9,AC10*$O10)</f>
        <v>0.32214965205811957</v>
      </c>
      <c r="AD35" s="62">
        <f>SUM(AD4*$P4,AD5*$P5,AD6*$P6,AD7*$P7,AD9*$P9,AD10*$P10)</f>
        <v>0.3070890052323284</v>
      </c>
      <c r="AE35" s="62">
        <f>SUM(AE4*$Q4,AE5*$Q5,AE6*$Q6,AE7*$Q7,AE9*$Q9,AE10*$Q10)</f>
        <v>0.36879798482295995</v>
      </c>
      <c r="AF35" s="62">
        <f>SUM(AF4*$R4,AF5*$R5,AF6*$R6,AF7*$R7,AF9*$R9,AF10*$R10)</f>
        <v>0.36663881434075019</v>
      </c>
      <c r="AG35" s="38"/>
      <c r="AH35" s="62">
        <f>SUM(AH4*$M4,AH5*$M5,AH6*$M6,AH7*$M7,AH9*$M9,AH10*$M10)</f>
        <v>1.6340865979741499E-2</v>
      </c>
      <c r="AI35" s="62">
        <f>SUM(AI4*$N4,AI5*$N5,AI6*$N6,AI7*$N7,AI9*$N9,AI10*$N10)</f>
        <v>3.3177829428582523E-2</v>
      </c>
      <c r="AJ35" s="62">
        <f>SUM(AJ4*$O4,AJ5*$O5,AJ6*$O6,AJ7*$O7,AJ9*$O9,AJ10*$O10)</f>
        <v>2.4555002792991866E-2</v>
      </c>
      <c r="AK35" s="62">
        <f>SUM(AK4*$P4,AK5*$P5,AK6*$P6,AK7*$P7,AK9*$P9,AK10*$P10)</f>
        <v>7.6745509274756003E-3</v>
      </c>
      <c r="AL35" s="62">
        <f>SUM(AL4*$Q4,AL5*$Q5,AL6*$Q6,AL7*$Q7,AL9*$Q9,AL10*$Q10)</f>
        <v>2.4176619226587402E-2</v>
      </c>
      <c r="AM35" s="62">
        <f>SUM(AM4*$R4,AM5*$R5,AM6*$R6,AM7*$R7,AM9*$R9,AM10*$R10)</f>
        <v>4.0438805251316349E-3</v>
      </c>
      <c r="AN35" s="38"/>
      <c r="AO35" s="62">
        <f>SUM(AO4*$M4,AO5*$M5,AO6*$M6,AO7*$M7,AO9*$M9,AO10*$M10)</f>
        <v>0.60482718189825613</v>
      </c>
      <c r="AP35" s="62">
        <f t="shared" ref="AP35:AQ35" si="4">SUM(AP4*$M4,AP5*$M5,AP6*$M6,AP7*$M7,AP9*$M9,AP10*$M10)</f>
        <v>0.33321270317609253</v>
      </c>
      <c r="AQ35" s="62">
        <f t="shared" si="4"/>
        <v>6.1960114925651399E-2</v>
      </c>
      <c r="AR35" s="38">
        <v>0</v>
      </c>
      <c r="AS35" s="62">
        <f t="shared" ref="AS35:AT35" si="5">SUM(AS4*$M4,AS5*$M5,AS6*$M6,AS7*$M7,AS9*$M9,AS10*$M10)</f>
        <v>0.45329612054946994</v>
      </c>
      <c r="AT35" s="62">
        <f t="shared" si="5"/>
        <v>0.54670387945053012</v>
      </c>
      <c r="AU35" s="38"/>
      <c r="AV35" s="62">
        <f t="shared" ref="AV35:AX35" si="6">SUM(AV4*$N4,AV5*$N5,AV6*$N6,AV7*$N7,AV9*$N9,AV10*$N10)</f>
        <v>0.63756096788910543</v>
      </c>
      <c r="AW35" s="62">
        <f t="shared" si="6"/>
        <v>0.3040373228702743</v>
      </c>
      <c r="AX35" s="62">
        <f t="shared" si="6"/>
        <v>5.840170924062052E-2</v>
      </c>
      <c r="AY35" s="38"/>
      <c r="AZ35" s="62">
        <f t="shared" ref="AZ35:BA35" si="7">SUM(AZ4*$N4,AZ5*$N5,AZ6*$N6,AZ7*$N7,AZ9*$N9,AZ10*$N10)</f>
        <v>0.46465668499425028</v>
      </c>
      <c r="BA35" s="62">
        <f t="shared" si="7"/>
        <v>0.53534331500574983</v>
      </c>
      <c r="BB35" s="38"/>
      <c r="BC35" s="62">
        <f>SUM(BC4*$O4,BC5*$O5,BC6*$O6,BC7*$O7,BC9*$O9,BC10*$O10)</f>
        <v>0.66127979624339939</v>
      </c>
      <c r="BD35" s="62">
        <f t="shared" ref="BD35:BE35" si="8">SUM(BD4*$O4,BD5*$O5,BD6*$O6,BD7*$O7,BD9*$O9,BD10*$O10)</f>
        <v>0.28760403021609093</v>
      </c>
      <c r="BE35" s="62">
        <f t="shared" si="8"/>
        <v>5.1116173540509485E-2</v>
      </c>
      <c r="BF35" s="38"/>
      <c r="BG35" s="62">
        <f>SUM(BG4*$O4,BG5*$O5,BG6*$O6,BG7*$O7,BG9*$O9,BG10*$O10)</f>
        <v>0.44411683560476961</v>
      </c>
      <c r="BH35" s="62">
        <f>SUM(BH4*$O4,BH5*$O5,BH6*$O6,BH7*$O7,BH9*$O9,BH10*$O10)</f>
        <v>0.55588316439523</v>
      </c>
      <c r="BI35" s="38"/>
      <c r="BJ35" s="62">
        <f>SUM(BJ4*$P4,BJ5*$P5,BJ6*$P6,BJ7*$P7,BJ9*$P9,BJ10*$P10)</f>
        <v>0.64684518226586762</v>
      </c>
      <c r="BK35" s="62">
        <f t="shared" ref="BK35:BL35" si="9">SUM(BK4*$P4,BK5*$P5,BK6*$P6,BK7*$P7,BK9*$P9,BK10*$P10)</f>
        <v>0.29539266672515507</v>
      </c>
      <c r="BL35" s="62">
        <f t="shared" si="9"/>
        <v>5.7762151008977171E-2</v>
      </c>
      <c r="BM35" s="38"/>
      <c r="BN35" s="62">
        <f>SUM(BN4*$P4,BN5*$P5,BN6*$P6,BN7*$P7,BN9*$P9,BN10*$P10)</f>
        <v>0.50220159985954782</v>
      </c>
      <c r="BO35" s="62">
        <f>SUM(BO4*$P4,BO5*$P5,BO6*$P6,BO7*$P7,BO9*$P9,BO10*$P10)</f>
        <v>0.49779840014045224</v>
      </c>
      <c r="BP35" s="38"/>
      <c r="BQ35" s="62">
        <f>SUM(BQ4*$Q4,BQ5*$Q5,BQ6*$Q6,BQ7*$Q7,BQ9*$Q9,BQ10*$Q10)</f>
        <v>0.77775654486169277</v>
      </c>
      <c r="BR35" s="62">
        <f t="shared" ref="BR35:BS35" si="10">SUM(BR4*$Q4,BR5*$Q5,BR6*$Q6,BR7*$Q7,BR9*$Q9,BR10*$Q10)</f>
        <v>0.1443696831042576</v>
      </c>
      <c r="BS35" s="62">
        <f t="shared" si="10"/>
        <v>7.787377203404966E-2</v>
      </c>
      <c r="BT35" s="38"/>
      <c r="BU35" s="62">
        <f>SUM(BU4*$Q4,BU5*$Q5,BU6*$Q6,BU7*$Q7,BU9*$Q9,BU10*$Q10)</f>
        <v>0.46144736042568957</v>
      </c>
      <c r="BV35" s="62">
        <f>SUM(BV4*$Q4,BV5*$Q5,BV6*$Q6,BV7*$Q7,BV9*$Q9,BV10*$Q10)</f>
        <v>0.53855263957431043</v>
      </c>
      <c r="BW35" s="38"/>
      <c r="BX35" s="62">
        <f>SUM(BX4*$R4,BX5*$R5,BX6*$R6,BX7*$R7,BX9*$R9,BX10*$R10)</f>
        <v>0.59171745927206298</v>
      </c>
      <c r="BY35" s="62">
        <f t="shared" ref="BY35:BZ35" si="11">SUM(BY4*$R4,BY5*$R5,BY6*$R6,BY7*$R7,BY9*$R9,BY10*$R10)</f>
        <v>0.32198329010494814</v>
      </c>
      <c r="BZ35" s="62">
        <f t="shared" si="11"/>
        <v>8.6299250622988849E-2</v>
      </c>
      <c r="CA35" s="38"/>
      <c r="CB35" s="62">
        <f>SUM(CB4*$R4,CB5*$R5,CB6*$R6,CB7*$R7,CB9*$R9,CB10*$R10)</f>
        <v>0.40258544771385862</v>
      </c>
      <c r="CC35" s="62">
        <f>SUM(CC4*$R4,CC5*$R5,CC6*$R6,CC7*$R7,CC9*$R9,CC10*$R10)</f>
        <v>0.59741455228614149</v>
      </c>
      <c r="CD35" s="38"/>
      <c r="CE35" s="62">
        <f>SUM(CE4*$H4,CE5*$H5,CE6*$H6,CE7*$H7,CE9*$H9,CE10*$H10)</f>
        <v>0.40994956990252329</v>
      </c>
      <c r="CF35" s="62">
        <f t="shared" ref="CF35:CG35" si="12">SUM(CF4*$H4,CF5*$H5,CF6*$H6,CF7*$H7,CF9*$H9,CF10*$H10)</f>
        <v>0.51041692943659223</v>
      </c>
      <c r="CG35" s="62">
        <f t="shared" si="12"/>
        <v>7.9633500660884468E-2</v>
      </c>
      <c r="CH35" s="193"/>
      <c r="CI35" s="62">
        <f t="shared" ref="CI35:CM35" si="13">SUM(CI4*$H4,CI5*$H5,CI6*$H6,CI7*$H7,CI9*$H9,CI10*$H10)</f>
        <v>0.46500737191844776</v>
      </c>
      <c r="CJ35" s="62">
        <f t="shared" si="13"/>
        <v>0.44576851334767081</v>
      </c>
      <c r="CK35" s="62">
        <f t="shared" si="13"/>
        <v>0.48225645315060273</v>
      </c>
      <c r="CL35" s="62">
        <f t="shared" si="13"/>
        <v>0.49548419152236989</v>
      </c>
      <c r="CM35" s="62">
        <f t="shared" si="13"/>
        <v>0</v>
      </c>
      <c r="CN35" s="38"/>
      <c r="CO35" s="62">
        <f>SUM(CO4*$H4,CO5*$H5,CO6*$H6,CO7*$H7,CO9*$H9,CO10*$H10)</f>
        <v>4.4473730412402039E-2</v>
      </c>
      <c r="CP35" s="38"/>
      <c r="CQ35" s="62">
        <f t="shared" ref="CQ35:CS35" si="14">SUM(CQ4*$H4,CQ5*$H5,CQ6*$H6,CQ7*$H7,CQ9*$H9,CQ10*$H10)</f>
        <v>1.9411033764631554E-2</v>
      </c>
      <c r="CR35" s="62">
        <f t="shared" si="14"/>
        <v>3.2042598021286609E-3</v>
      </c>
      <c r="CS35" s="62">
        <f t="shared" si="14"/>
        <v>2.1858436845641826E-2</v>
      </c>
      <c r="CT35" s="38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</row>
    <row r="36" spans="1:161" s="64" customFormat="1" ht="20.25" customHeight="1" x14ac:dyDescent="0.4">
      <c r="A36" s="59" t="s">
        <v>459</v>
      </c>
      <c r="B36" s="38"/>
      <c r="C36" s="141"/>
      <c r="D36" s="141"/>
      <c r="E36" s="141">
        <f>SUM(E12:E15)</f>
        <v>27047</v>
      </c>
      <c r="F36" s="163">
        <f>SUM(F12:F15)</f>
        <v>128942.39791695947</v>
      </c>
      <c r="G36" s="38"/>
      <c r="H36" s="60">
        <f t="shared" ref="H36:I37" si="15">E36/E$39</f>
        <v>0.20100775136187637</v>
      </c>
      <c r="I36" s="60">
        <f t="shared" si="15"/>
        <v>0.16760609195803539</v>
      </c>
      <c r="J36" s="38"/>
      <c r="K36" s="61">
        <f>SUM(K12*$C12,K13*$C13,K14*$C14,K15*$C15)</f>
        <v>4.7673456544888335</v>
      </c>
      <c r="L36" s="38"/>
      <c r="M36" s="62">
        <f>'Family Profile'!O76/'Family Profile'!O$79</f>
        <v>0.1346165740566326</v>
      </c>
      <c r="N36" s="62">
        <f>'Family Profile'!P76/'Family Profile'!P$79</f>
        <v>0.14652633556806149</v>
      </c>
      <c r="O36" s="62">
        <f>'Family Profile'!Q76/'Family Profile'!Q$79</f>
        <v>0.14712239962219323</v>
      </c>
      <c r="P36" s="62">
        <f>'Family Profile'!R76/'Family Profile'!R$79</f>
        <v>0.13527201962088062</v>
      </c>
      <c r="Q36" s="62">
        <f>'Family Profile'!S76/'Family Profile'!S$79</f>
        <v>0.20230015853845176</v>
      </c>
      <c r="R36" s="62">
        <f>'Family Profile'!T76/'Family Profile'!T$79</f>
        <v>0.14333096373516827</v>
      </c>
      <c r="S36" s="38"/>
      <c r="T36" s="62">
        <f>SUM(T12*$M12,T13*$M13,T14*$M14,T15*$M15)</f>
        <v>0.90920208253652846</v>
      </c>
      <c r="U36" s="62">
        <f>SUM(U12*$N12,U13*$N13,U14*$N14,U15*$N15)</f>
        <v>0.8176776858634992</v>
      </c>
      <c r="V36" s="62">
        <f>SUM(V12*$O12,V13*$O13,V14*$O14,V15*$O15)</f>
        <v>0.78759559846337379</v>
      </c>
      <c r="W36" s="62">
        <f>SUM(W12*$P12,W13*$P13,W14*$P14,W15*$P15)</f>
        <v>0.89040755625049584</v>
      </c>
      <c r="X36" s="62">
        <f>SUM(X12*$Q12,X13*$Q13,X14*$Q14,X15*$Q15)</f>
        <v>0.79807036959539046</v>
      </c>
      <c r="Y36" s="62">
        <f>SUM(Y12*$R12,Y13*$R13,Y14*$R14,Y15*$R15)</f>
        <v>0.76313255924006473</v>
      </c>
      <c r="Z36" s="38"/>
      <c r="AA36" s="62">
        <f>SUM(AA12*$M12,AA13*$M13,AA14*$M14,AA15*$M15)</f>
        <v>0.53893232568440119</v>
      </c>
      <c r="AB36" s="62">
        <f>SUM(AB12*$N12,AB13*$N13,AB14*$N14,AB15*$N15)</f>
        <v>0.57200209567567806</v>
      </c>
      <c r="AC36" s="62">
        <f>SUM(AC12*$O12,AC13*$O13,AC14*$O14,AC15*$O15)</f>
        <v>0.45377042330449308</v>
      </c>
      <c r="AD36" s="62">
        <f>SUM(AD12*$P12,AD13*$P13,AD14*$P14,AD15*$P15)</f>
        <v>0.5477231148968843</v>
      </c>
      <c r="AE36" s="62">
        <f>SUM(AE12*$Q12,AE13*$Q13,AE14*$Q14,AE15*$Q15)</f>
        <v>0.46822443509774681</v>
      </c>
      <c r="AF36" s="62">
        <f>SUM(AF12*$R12,AF13*$R13,AF14*$R14,AF15*$R15)</f>
        <v>0.38159590147133782</v>
      </c>
      <c r="AG36" s="38"/>
      <c r="AH36" s="62">
        <f>SUM(AH12*$M12,AH13*$M13,AH14*$M14,AH15*$M15)</f>
        <v>0.12195598595421865</v>
      </c>
      <c r="AI36" s="62">
        <f>SUM(AI12*$N12,AI13*$N13,AI14*$N14,AI15*$N15)</f>
        <v>2.123242319888707E-2</v>
      </c>
      <c r="AJ36" s="62">
        <f>SUM(AJ12*$O12,AJ13*$O13,AJ14*$O14,AJ15*$O15)</f>
        <v>4.1111748445386766E-2</v>
      </c>
      <c r="AK36" s="62">
        <f>SUM(AK12*$P12,AK13*$P13,AK14*$P14,AK15*$P15)</f>
        <v>3.2664488790959748E-2</v>
      </c>
      <c r="AL36" s="62">
        <f>SUM(AL12*$Q12,AL13*$Q13,AL14*$Q14,AL15*$Q15)</f>
        <v>7.0625993150757904E-2</v>
      </c>
      <c r="AM36" s="62">
        <f>SUM(AM12*$R12,AM13*$R13,AM14*$R14,AM15*$R15)</f>
        <v>0.10809196516125547</v>
      </c>
      <c r="AN36" s="38"/>
      <c r="AO36" s="62">
        <f>SUM(AO12*$M12,AO13*$M13,AO14*$M14,AO15*$M15)</f>
        <v>0.9778431202635256</v>
      </c>
      <c r="AP36" s="62">
        <f t="shared" ref="AP36:AQ36" si="16">SUM(AP12*$M12,AP13*$M13,AP14*$M14,AP15*$M15)</f>
        <v>2.2156879736474532E-2</v>
      </c>
      <c r="AQ36" s="62">
        <f t="shared" si="16"/>
        <v>0</v>
      </c>
      <c r="AR36" s="38">
        <v>0</v>
      </c>
      <c r="AS36" s="62">
        <f t="shared" ref="AS36:AT36" si="17">SUM(AS12*$M12,AS13*$M13,AS14*$M14,AS15*$M15)</f>
        <v>0.9430253709702181</v>
      </c>
      <c r="AT36" s="62">
        <f t="shared" si="17"/>
        <v>5.6974629029781891E-2</v>
      </c>
      <c r="AU36" s="38"/>
      <c r="AV36" s="62">
        <f t="shared" ref="AV36:AX36" si="18">SUM(AV12*$N12,AV13*$N13,AV14*$N14,AV15*$N15)</f>
        <v>0.95304079959935861</v>
      </c>
      <c r="AW36" s="62">
        <f t="shared" si="18"/>
        <v>2.5661160096445347E-2</v>
      </c>
      <c r="AX36" s="62">
        <f t="shared" si="18"/>
        <v>2.1298040304196131E-2</v>
      </c>
      <c r="AY36" s="38"/>
      <c r="AZ36" s="62">
        <f t="shared" ref="AZ36:BA36" si="19">SUM(AZ12*$N12,AZ13*$N13,AZ14*$N14,AZ15*$N15)</f>
        <v>0.90833956204750899</v>
      </c>
      <c r="BA36" s="62">
        <f t="shared" si="19"/>
        <v>9.1660437952491042E-2</v>
      </c>
      <c r="BB36" s="38"/>
      <c r="BC36" s="62">
        <f>SUM(BC12*$O12,BC13*$O13,BC14*$O14,BC15*$O15)</f>
        <v>0.92377385413828217</v>
      </c>
      <c r="BD36" s="62">
        <f t="shared" ref="BD36:BE36" si="20">SUM(BD12*$O12,BD13*$O13,BD14*$O14,BD15*$O15)</f>
        <v>4.5483605309768721E-2</v>
      </c>
      <c r="BE36" s="62">
        <f t="shared" si="20"/>
        <v>3.0742540551949128E-2</v>
      </c>
      <c r="BF36" s="38"/>
      <c r="BG36" s="62">
        <f>SUM(BG12*$O12,BG13*$O13,BG14*$O14,BG15*$O15)</f>
        <v>0.7632465232317952</v>
      </c>
      <c r="BH36" s="62">
        <f>SUM(BH12*$O12,BH13*$O13,BH14*$O14,BH15*$O15)</f>
        <v>0.23675347676820485</v>
      </c>
      <c r="BI36" s="38"/>
      <c r="BJ36" s="62">
        <f>SUM(BJ12*$P12,BJ13*$P13,BJ14*$P14,BJ15*$P15)</f>
        <v>0.96436601222804397</v>
      </c>
      <c r="BK36" s="62">
        <f t="shared" ref="BK36:BL36" si="21">SUM(BK12*$P12,BK13*$P13,BK14*$P14,BK15*$P15)</f>
        <v>3.5633987771956088E-2</v>
      </c>
      <c r="BL36" s="62">
        <f t="shared" si="21"/>
        <v>0</v>
      </c>
      <c r="BM36" s="38"/>
      <c r="BN36" s="62">
        <f>SUM(BN12*$P12,BN13*$P13,BN14*$P14,BN15*$P15)</f>
        <v>0.94711436758164114</v>
      </c>
      <c r="BO36" s="62">
        <f>SUM(BO12*$P12,BO13*$P13,BO14*$P14,BO15*$P15)</f>
        <v>5.2885632418358988E-2</v>
      </c>
      <c r="BP36" s="38"/>
      <c r="BQ36" s="62">
        <f>SUM(BQ12*$Q12,BQ13*$Q13,BQ14*$Q14,BQ15*$Q15)</f>
        <v>0.99999999999999978</v>
      </c>
      <c r="BR36" s="62">
        <f t="shared" ref="BR36:BS36" si="22">SUM(BR12*$Q12,BR13*$Q13,BR14*$Q14,BR15*$Q15)</f>
        <v>0</v>
      </c>
      <c r="BS36" s="62">
        <f t="shared" si="22"/>
        <v>0</v>
      </c>
      <c r="BT36" s="38"/>
      <c r="BU36" s="62">
        <f>SUM(BU12*$Q12,BU13*$Q13,BU14*$Q14,BU15*$Q15)</f>
        <v>0.93600490093215327</v>
      </c>
      <c r="BV36" s="62">
        <f>SUM(BV12*$Q12,BV13*$Q13,BV14*$Q14,BV15*$Q15)</f>
        <v>6.3995099067846617E-2</v>
      </c>
      <c r="BW36" s="38"/>
      <c r="BX36" s="62">
        <f>SUM(BX12*$R12,BX13*$R13,BX14*$R14,BX15*$R15)</f>
        <v>1.0000000000000002</v>
      </c>
      <c r="BY36" s="62">
        <f t="shared" ref="BY36:BZ36" si="23">SUM(BY12*$R12,BY13*$R13,BY14*$R14,BY15*$R15)</f>
        <v>0</v>
      </c>
      <c r="BZ36" s="62">
        <f t="shared" si="23"/>
        <v>0</v>
      </c>
      <c r="CA36" s="38"/>
      <c r="CB36" s="62">
        <f>SUM(CB12*$R12,CB13*$R13,CB14*$R14,CB15*$R15)</f>
        <v>0.94970186788060429</v>
      </c>
      <c r="CC36" s="62">
        <f>SUM(CC12*$R12,CC13*$R13,CC14*$R14,CC15*$R15)</f>
        <v>5.029813211939569E-2</v>
      </c>
      <c r="CD36" s="38"/>
      <c r="CE36" s="62">
        <f t="shared" ref="CE36:CG36" si="24">SUM(CE12*$H12,CE13*$H13,CE14*$H14,CE15*$H15)</f>
        <v>0.39945902499955943</v>
      </c>
      <c r="CF36" s="62">
        <f t="shared" si="24"/>
        <v>0.40405770133100372</v>
      </c>
      <c r="CG36" s="62">
        <f t="shared" si="24"/>
        <v>0.19648327366943694</v>
      </c>
      <c r="CH36" s="193"/>
      <c r="CI36" s="62">
        <f t="shared" ref="CI36:CM36" si="25">SUM(CI12*$H12,CI13*$H13,CI14*$H14,CI15*$H15)</f>
        <v>0.36673327035915793</v>
      </c>
      <c r="CJ36" s="62">
        <f t="shared" si="25"/>
        <v>0.31776344663714018</v>
      </c>
      <c r="CK36" s="62">
        <f t="shared" si="25"/>
        <v>0.31074902215915301</v>
      </c>
      <c r="CL36" s="62">
        <f t="shared" si="25"/>
        <v>0.40213383558272597</v>
      </c>
      <c r="CM36" s="62">
        <f t="shared" si="25"/>
        <v>1.0184977939521618E-3</v>
      </c>
      <c r="CN36" s="38"/>
      <c r="CO36" s="62">
        <f t="shared" ref="CO36" si="26">SUM(CO12*$H12,CO13*$H13,CO14*$H14,CO15*$H15)</f>
        <v>0.13895901216470855</v>
      </c>
      <c r="CP36" s="38"/>
      <c r="CQ36" s="62">
        <f t="shared" ref="CQ36:CS36" si="27">SUM(CQ12*$H12,CQ13*$H13,CQ14*$H14,CQ15*$H15)</f>
        <v>6.9007814394791395E-2</v>
      </c>
      <c r="CR36" s="62">
        <f t="shared" si="27"/>
        <v>2.0742269252138318E-2</v>
      </c>
      <c r="CS36" s="62">
        <f t="shared" si="27"/>
        <v>4.920892851777884E-2</v>
      </c>
      <c r="CT36" s="38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</row>
    <row r="37" spans="1:161" s="64" customFormat="1" ht="20.25" customHeight="1" x14ac:dyDescent="0.4">
      <c r="A37" s="59" t="s">
        <v>481</v>
      </c>
      <c r="B37" s="38"/>
      <c r="C37" s="141"/>
      <c r="D37" s="141"/>
      <c r="E37" s="141">
        <f>SUM(E17:E27)</f>
        <v>22697</v>
      </c>
      <c r="F37" s="163">
        <f>SUM(F17:F27)</f>
        <v>139631.46310924509</v>
      </c>
      <c r="G37" s="38"/>
      <c r="H37" s="60">
        <f t="shared" si="15"/>
        <v>0.16867944439902793</v>
      </c>
      <c r="I37" s="60">
        <f t="shared" si="15"/>
        <v>0.1815002995461201</v>
      </c>
      <c r="J37" s="38"/>
      <c r="K37" s="61">
        <f>SUM(K17*$C17,K18*$C18,K19*$C19,K20*$C20,K21*$C21,K22*$C22,K23*$C23,K24*$C24,K26*$C26,K27*$C27)</f>
        <v>6.1519788125851473</v>
      </c>
      <c r="L37" s="38"/>
      <c r="M37" s="62">
        <f>'Family Profile'!O77/'Family Profile'!O$79</f>
        <v>0.17505894921807913</v>
      </c>
      <c r="N37" s="62">
        <f>'Family Profile'!P77/'Family Profile'!P$79</f>
        <v>0.20340115561621402</v>
      </c>
      <c r="O37" s="62">
        <f>'Family Profile'!Q77/'Family Profile'!Q$79</f>
        <v>0.16713893826246515</v>
      </c>
      <c r="P37" s="62">
        <f>'Family Profile'!R77/'Family Profile'!R$79</f>
        <v>0.17361279586220618</v>
      </c>
      <c r="Q37" s="62">
        <f>'Family Profile'!S77/'Family Profile'!S$79</f>
        <v>0.17560665335510425</v>
      </c>
      <c r="R37" s="62">
        <f>'Family Profile'!T77/'Family Profile'!T$79</f>
        <v>0.14246812887869378</v>
      </c>
      <c r="S37" s="38"/>
      <c r="T37" s="62">
        <f>SUM(T17*$M17,T18*$M18,T19*$M19,T20*$M20,T21*$M21,T22*$M22,T23*$M23,T24*$M24,T26*$M26,T27*$M27)</f>
        <v>0.49702940802469842</v>
      </c>
      <c r="U37" s="62">
        <f>SUM(U17*$N17,U18*$N18,U19*$N19,U20*$N20,U21*$N21,U22*$N22,U23*$N23,U24*$N24,U26*$N26,U27*$N27)</f>
        <v>0.48109298511723103</v>
      </c>
      <c r="V37" s="62">
        <f>SUM(V17*$O17,V18*$O18,V19*$O19,V20*$O20,V21*$O21,V22*$O22,V23*$O23,V24*$O24,V26*$O26,V27*$O27)</f>
        <v>0.56567559340281948</v>
      </c>
      <c r="W37" s="62">
        <f>SUM(W17*$P17,W18*$P18,W19*$P19,W20*$P20,W21*$P21,W22*$P22,W23*$P23,W24*$P24,W26*$P26,W27*$P27)</f>
        <v>0.39571286521491378</v>
      </c>
      <c r="X37" s="62">
        <f>SUM(X17*$Q17,X18*$Q18,X19*$Q19,X20*$Q20,X21*$Q21,X22*$Q22,X23*$Q23,X24*$Q24,X26*$Q26,X27*$Q27)</f>
        <v>0.39437750836168989</v>
      </c>
      <c r="Y37" s="62">
        <f>SUM(Y17*$R17,Y18*$R18,Y19*$R19,Y20*$R20,Y21*$R21,Y22*$R22,Y23*$R23,Y24*$R24,Y26*$R26,Y27*$R27)</f>
        <v>0.27816243176301958</v>
      </c>
      <c r="Z37" s="38"/>
      <c r="AA37" s="62">
        <f>SUM(AA17*$M17,AA18*$M18,AA19*$M19,AA20*$M20,AA21*$M21,AA22*$M22,AA23*$M23,AA24*$M24,AA26*$M26,AA27*$M27)</f>
        <v>0.24493050212235279</v>
      </c>
      <c r="AB37" s="62">
        <f>SUM(AB17*$N17,AB18*$N18,AB19*$N19,AB20*$N20,AB21*$N21,AB22*$N22,AB23*$N23,AB24*$N24,AB26*$N26,AB27*$N27)</f>
        <v>0.21475014064944209</v>
      </c>
      <c r="AC37" s="62">
        <f>SUM(AC17*$O17,AC18*$O18,AC19*$O19,AC20*$O20,AC21*$O21,AC22*$O22,AC23*$O23,AC24*$O24,AC26*$O26,AC27*$O27)</f>
        <v>0.18337633586847316</v>
      </c>
      <c r="AD37" s="62">
        <f>SUM(AD17*$P17,AD18*$P18,AD19*$P19,AD20*$P20,AD21*$P21,AD22*$P22,AD23*$P23,AD24*$P24,AD26*$P26,AD27*$P27)</f>
        <v>0.10806233741854045</v>
      </c>
      <c r="AE37" s="62">
        <f>SUM(AE17*$Q17,AE18*$Q18,AE19*$Q19,AE20*$Q20,AE21*$Q21,AE22*$Q22,AE23*$Q23,AE24*$Q24,AE26*$Q26,AE27*$Q27)</f>
        <v>0.14015191338066657</v>
      </c>
      <c r="AF37" s="62">
        <f>SUM(AF17*$R17,AF18*$R18,AF19*$R19,AF20*$R20,AF21*$R21,AF22*$R22,AF23*$R23,AF24*$R24,AF26*$R26,AF27*$R27)</f>
        <v>7.4346237192589676E-2</v>
      </c>
      <c r="AG37" s="38"/>
      <c r="AH37" s="62">
        <f>SUM(AH17*$M17,AH18*$M18,AH19*$M19,AH20*$M20,AH21*$M21,AH22*$M22,AH23*$M23,AH24*$M24,AH26*$M26,AH27*$M27)</f>
        <v>8.2699519834032648E-2</v>
      </c>
      <c r="AI37" s="62">
        <f>SUM(AI17*$N17,AI18*$N18,AI19*$N19,AI20*$N20,AI21*$N21,AI22*$N22,AI23*$N23,AI24*$N24,AI26*$N26,AI27*$N27)</f>
        <v>6.5775010560123276E-2</v>
      </c>
      <c r="AJ37" s="62">
        <f>SUM(AJ17*$O17,AJ18*$O18,AJ19*$O19,AJ20*$O20,AJ21*$O21,AJ22*$O22,AJ23*$O23,AJ24*$O24,AJ26*$O26,AJ27*$O27)</f>
        <v>5.3295571415372646E-2</v>
      </c>
      <c r="AK37" s="62">
        <f>SUM(AK17*$P17,AK18*$P18,AK19*$P19,AK20*$P20,AK21*$P21,AK22*$P22,AK23*$P23,AK24*$P24,AK26*$P26,AK27*$P27)</f>
        <v>7.1174784760390075E-2</v>
      </c>
      <c r="AL37" s="62">
        <f>SUM(AL17*$Q17,AL18*$Q18,AL19*$Q19,AL20*$Q20,AL21*$Q21,AL22*$Q22,AL23*$Q23,AL24*$Q24,AL26*$Q26,AL27*$Q27)</f>
        <v>2.8089863479159004E-2</v>
      </c>
      <c r="AM37" s="62">
        <f>SUM(AM17*$R17,AM18*$R18,AM19*$R19,AM20*$R20,AM21*$R21,AM22*$R22,AM23*$R23,AM24*$R24,AM26*$R26,AM27*$R27)</f>
        <v>2.3450342945749575E-2</v>
      </c>
      <c r="AN37" s="38"/>
      <c r="AO37" s="62">
        <f>SUM(AO17*$M17,AO18*$M18,AO19*$M19,AO20*$M20,AO21*$M21,AO22*$M22,AO23*$M23,AO24*$M24,AO26*$M26,AO27*$M27)</f>
        <v>0.95888096397964029</v>
      </c>
      <c r="AP37" s="62">
        <f t="shared" ref="AP37:AQ37" si="28">SUM(AP17*$M17,AP18*$M18,AP19*$M19,AP20*$M20,AP21*$M21,AP22*$M22,AP23*$M23,AP24*$M24,AP26*$M26,AP27*$M27)</f>
        <v>1.7707707033777498E-2</v>
      </c>
      <c r="AQ37" s="62">
        <f t="shared" si="28"/>
        <v>2.3411328986582266E-2</v>
      </c>
      <c r="AR37" s="38">
        <v>0</v>
      </c>
      <c r="AS37" s="62">
        <f t="shared" ref="AS37:AT37" si="29">SUM(AS17*$M17,AS18*$M18,AS19*$M19,AS20*$M20,AS21*$M21,AS22*$M22,AS23*$M23,AS24*$M24,AS26*$M26,AS27*$M27)</f>
        <v>0.87745094076346153</v>
      </c>
      <c r="AT37" s="62">
        <f t="shared" si="29"/>
        <v>0.12254905923653858</v>
      </c>
      <c r="AU37" s="38"/>
      <c r="AV37" s="62">
        <f t="shared" ref="AV37:AX37" si="30">SUM(AV17*$N17,AV18*$N18,AV19*$N19,AV20*$N20,AV21*$N21,AV22*$N22,AV23*$N23,AV24*$N24,AV26*$N26,AV27*$N27)</f>
        <v>0.9731843819434014</v>
      </c>
      <c r="AW37" s="62">
        <f t="shared" si="30"/>
        <v>1.1458831899833649E-2</v>
      </c>
      <c r="AX37" s="62">
        <f t="shared" si="30"/>
        <v>1.5356786156764803E-2</v>
      </c>
      <c r="AY37" s="38"/>
      <c r="AZ37" s="62">
        <f t="shared" ref="AZ37:BA37" si="31">SUM(AZ17*$N17,AZ18*$N18,AZ19*$N19,AZ20*$N20,AZ21*$N21,AZ22*$N22,AZ23*$N23,AZ24*$N24,AZ26*$N26,AZ27*$N27)</f>
        <v>0.8928747084542078</v>
      </c>
      <c r="BA37" s="62">
        <f t="shared" si="31"/>
        <v>0.10712529154579238</v>
      </c>
      <c r="BB37" s="38"/>
      <c r="BC37" s="62">
        <f>SUM(BC17*$O17,BC18*$O18,BC19*$O19,BC20*$O20,BC21*$O21,BC22*$O22,BC23*$O23,BC24*$O24,BC26*$O26,BC27*$O27)</f>
        <v>0.95214844770439278</v>
      </c>
      <c r="BD37" s="62">
        <f t="shared" ref="BD37:BE37" si="32">SUM(BD17*$O17,BD18*$O18,BD19*$O19,BD20*$O20,BD21*$O21,BD22*$O22,BD23*$O23,BD24*$O24,BD26*$O26,BD27*$O27)</f>
        <v>2.8966178465457234E-2</v>
      </c>
      <c r="BE37" s="62">
        <f t="shared" si="32"/>
        <v>1.8885373830149946E-2</v>
      </c>
      <c r="BF37" s="38"/>
      <c r="BG37" s="62">
        <f>SUM(BG17*$O17,BG18*$O18,BG19*$O19,BG20*$O20,BG21*$O21,BG22*$O22,BG23*$O23,BG24*$O24,BG26*$O26,BG27*$O27)</f>
        <v>0.88571671151863218</v>
      </c>
      <c r="BH37" s="62">
        <f>SUM(BH17*$O17,BH18*$O18,BH19*$O19,BH20*$O20,BH21*$O21,BH22*$O22,BH23*$O23,BH24*$O24,BH26*$O26,BH27*$O27)</f>
        <v>0.11428328848136771</v>
      </c>
      <c r="BI37" s="38"/>
      <c r="BJ37" s="62">
        <f>SUM(BJ17*$P17,BJ18*$P18,BJ19*$P19,BJ20*$P20,BJ21*$P21,BJ22*$P22,BJ23*$P23,BJ24*$P24,BJ26*$P26,BJ27*$P27)</f>
        <v>0.95686960151132727</v>
      </c>
      <c r="BK37" s="62">
        <f t="shared" ref="BK37:BL37" si="33">SUM(BK17*$P17,BK18*$P18,BK19*$P19,BK20*$P20,BK21*$P21,BK22*$P22,BK23*$P23,BK24*$P24,BK26*$P26,BK27*$P27)</f>
        <v>2.208965708408028E-2</v>
      </c>
      <c r="BL37" s="62">
        <f t="shared" si="33"/>
        <v>2.1040741404592403E-2</v>
      </c>
      <c r="BM37" s="38"/>
      <c r="BN37" s="62">
        <f>SUM(BN17*$P17,BN18*$P18,BN19*$P19,BN20*$P20,BN21*$P21,BN22*$P22,BN23*$P23,BN24*$P24,BN26*$P26,BN27*$P27)</f>
        <v>0.91053460463478353</v>
      </c>
      <c r="BO37" s="62">
        <f>SUM(BO17*$P17,BO18*$P18,BO19*$P19,BO20*$P20,BO21*$P21,BO22*$P22,BO23*$P23,BO24*$P24,BO26*$P26,BO27*$P27)</f>
        <v>8.9465395365216471E-2</v>
      </c>
      <c r="BP37" s="38"/>
      <c r="BQ37" s="62">
        <f>SUM(BQ17*$Q17,BQ18*$Q18,BQ19*$Q19,BQ20*$Q20,BQ21*$Q21,BQ22*$Q22,BQ23*$Q23,BQ24*$Q24,BQ26*$Q26,BQ27*$Q27)</f>
        <v>0.97138040722183638</v>
      </c>
      <c r="BR37" s="62">
        <f t="shared" ref="BR37:BS37" si="34">SUM(BR17*$Q17,BR18*$Q18,BR19*$Q19,BR20*$Q20,BR21*$Q21,BR22*$Q22,BR23*$Q23,BR24*$Q24,BR26*$Q26,BR27*$Q27)</f>
        <v>1.5244027315446849E-2</v>
      </c>
      <c r="BS37" s="62">
        <f t="shared" si="34"/>
        <v>1.3375565462717081E-2</v>
      </c>
      <c r="BT37" s="38"/>
      <c r="BU37" s="62">
        <f>SUM(BU17*$Q17,BU18*$Q18,BU19*$Q19,BU20*$Q20,BU21*$Q21,BU22*$Q22,BU23*$Q23,BU24*$Q24,BU26*$Q26,BU27*$Q27)</f>
        <v>0.90399897118286021</v>
      </c>
      <c r="BV37" s="62">
        <f>SUM(BV17*$Q17,BV18*$Q18,BV19*$Q19,BV20*$Q20,BV21*$Q21,BV22*$Q22,BV23*$Q23,BV24*$Q24,BV26*$Q26,BV27*$Q27)</f>
        <v>9.6001028817139955E-2</v>
      </c>
      <c r="BW37" s="38"/>
      <c r="BX37" s="62">
        <f>SUM(BX17*$R17,BX18*$R18,BX19*$R19,BX20*$R20,BX21*$R21,BX22*$R22,BX23*$R23,BX24*$R24,BX26*$R26,BX27*$R27)</f>
        <v>0.92655275218930655</v>
      </c>
      <c r="BY37" s="62">
        <f t="shared" ref="BY37:BZ37" si="35">SUM(BY17*$R17,BY18*$R18,BY19*$R19,BY20*$R20,BY21*$R21,BY22*$R22,BY23*$R23,BY24*$R24,BY26*$R26,BY27*$R27)</f>
        <v>3.9253048441900253E-3</v>
      </c>
      <c r="BZ37" s="62">
        <f t="shared" si="35"/>
        <v>6.9521942966503422E-2</v>
      </c>
      <c r="CA37" s="38"/>
      <c r="CB37" s="62">
        <f>SUM(CB17*$R17,CB18*$R18,CB19*$R19,CB20*$R20,CB21*$R21,CB22*$R22,CB23*$R23,CB24*$R24,CB26*$R26,CB27*$R27)</f>
        <v>0.82197825291591298</v>
      </c>
      <c r="CC37" s="62">
        <f>SUM(CC17*$R17,CC18*$R18,CC19*$R19,CC20*$R20,CC21*$R21,CC22*$R22,CC23*$R23,CC24*$R24,CC26*$R26,CC27*$R27)</f>
        <v>0.17802174708408694</v>
      </c>
      <c r="CD37" s="38"/>
      <c r="CE37" s="62">
        <f t="shared" ref="CE37:CG37" si="36">SUM(CE17*$H17,CE18*$H18,CE19*$H19,CE20*$H20,CE21*$H21,CE22*$H22,CE23*$H23,CE24*$H24,CE26*$H26,CE27*$H27)</f>
        <v>0.27256310282324603</v>
      </c>
      <c r="CF37" s="62">
        <f t="shared" si="36"/>
        <v>0.56998495377437097</v>
      </c>
      <c r="CG37" s="62">
        <f t="shared" si="36"/>
        <v>0.15745194340238294</v>
      </c>
      <c r="CH37" s="193"/>
      <c r="CI37" s="62">
        <f t="shared" ref="CI37:CM37" si="37">SUM(CI17*$H17,CI18*$H18,CI19*$H19,CI20*$H20,CI21*$H21,CI22*$H22,CI23*$H23,CI24*$H24,CI26*$H26,CI27*$H27)</f>
        <v>0.37719848907646986</v>
      </c>
      <c r="CJ37" s="62">
        <f t="shared" si="37"/>
        <v>0.4788009743933756</v>
      </c>
      <c r="CK37" s="62">
        <f t="shared" si="37"/>
        <v>0.43151096042171644</v>
      </c>
      <c r="CL37" s="62">
        <f t="shared" si="37"/>
        <v>0.48101979310960891</v>
      </c>
      <c r="CM37" s="62">
        <f t="shared" si="37"/>
        <v>1.4619326124546524E-2</v>
      </c>
      <c r="CN37" s="38"/>
      <c r="CO37" s="62">
        <f t="shared" ref="CO37" si="38">SUM(CO17*$H17,CO18*$H18,CO19*$H19,CO20*$H20,CO21*$H21,CO22*$H22,CO23*$H23,CO24*$H24,CO26*$H26,CO27*$H27)</f>
        <v>0.11622544139438845</v>
      </c>
      <c r="CP37" s="38"/>
      <c r="CQ37" s="62">
        <f t="shared" ref="CQ37:CS37" si="39">SUM(CQ17*$H17,CQ18*$H18,CQ19*$H19,CQ20*$H20,CQ21*$H21,CQ22*$H22,CQ23*$H23,CQ24*$H24,CQ26*$H26,CQ27*$H27)</f>
        <v>4.0125226949790364E-2</v>
      </c>
      <c r="CR37" s="62">
        <f t="shared" si="39"/>
        <v>6.1682160637969779E-4</v>
      </c>
      <c r="CS37" s="62">
        <f t="shared" si="39"/>
        <v>7.548339283821838E-2</v>
      </c>
      <c r="CT37" s="38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</row>
    <row r="38" spans="1:161" s="57" customFormat="1" ht="7.5" customHeight="1" x14ac:dyDescent="0.4">
      <c r="A38" s="17"/>
      <c r="C38" s="137"/>
      <c r="D38" s="137"/>
      <c r="E38" s="137"/>
      <c r="F38" s="165"/>
      <c r="H38" s="58"/>
      <c r="I38" s="58"/>
      <c r="K38" s="45"/>
      <c r="M38" s="38"/>
      <c r="N38" s="38"/>
      <c r="O38" s="38"/>
      <c r="P38" s="38"/>
      <c r="Q38" s="38"/>
      <c r="R38" s="38"/>
      <c r="T38" s="38"/>
      <c r="U38" s="38"/>
      <c r="V38" s="38"/>
      <c r="W38" s="38"/>
      <c r="X38" s="38"/>
      <c r="Y38" s="38"/>
      <c r="AA38" s="38"/>
      <c r="AB38" s="38"/>
      <c r="AC38" s="38"/>
      <c r="AD38" s="38"/>
      <c r="AE38" s="38"/>
      <c r="AF38" s="38"/>
      <c r="AH38" s="38"/>
      <c r="AI38" s="38"/>
      <c r="AJ38" s="38"/>
      <c r="AK38" s="38"/>
      <c r="AL38" s="38"/>
      <c r="AM38" s="38"/>
      <c r="AO38" s="38"/>
      <c r="AP38" s="38"/>
      <c r="AQ38" s="38"/>
      <c r="AS38" s="38"/>
      <c r="AT38" s="38"/>
      <c r="AV38" s="38"/>
      <c r="AW38" s="38"/>
      <c r="AX38" s="38"/>
      <c r="AZ38" s="38"/>
      <c r="BA38" s="38"/>
      <c r="BC38" s="38"/>
      <c r="BD38" s="38"/>
      <c r="BE38" s="38"/>
      <c r="BG38" s="38"/>
      <c r="BH38" s="38"/>
      <c r="BJ38" s="38"/>
      <c r="BK38" s="38"/>
      <c r="BL38" s="38"/>
      <c r="BN38" s="38"/>
      <c r="BO38" s="38"/>
      <c r="BQ38" s="38"/>
      <c r="BR38" s="38"/>
      <c r="BS38" s="38"/>
      <c r="BU38" s="38"/>
      <c r="BV38" s="38"/>
      <c r="BX38" s="38"/>
      <c r="BY38" s="38"/>
      <c r="BZ38" s="38"/>
      <c r="CB38" s="38"/>
      <c r="CC38" s="38"/>
      <c r="CE38" s="38"/>
      <c r="CF38" s="38"/>
      <c r="CG38" s="38"/>
      <c r="CH38" s="196"/>
      <c r="CI38" s="38"/>
      <c r="CJ38" s="38"/>
      <c r="CK38" s="38"/>
      <c r="CL38" s="38"/>
      <c r="CM38" s="38"/>
      <c r="CO38" s="38"/>
      <c r="CQ38" s="38"/>
      <c r="CR38" s="38"/>
      <c r="CS38" s="38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</row>
    <row r="39" spans="1:161" s="70" customFormat="1" ht="20.25" customHeight="1" x14ac:dyDescent="0.4">
      <c r="A39" s="65" t="s">
        <v>472</v>
      </c>
      <c r="B39" s="38"/>
      <c r="C39" s="142"/>
      <c r="D39" s="142"/>
      <c r="E39" s="142">
        <f>SUM(E35:E37)</f>
        <v>134557</v>
      </c>
      <c r="F39" s="166">
        <f>SUM(F35:F37)</f>
        <v>769318.0862975053</v>
      </c>
      <c r="G39" s="38"/>
      <c r="H39" s="66">
        <v>1</v>
      </c>
      <c r="I39" s="66">
        <v>1</v>
      </c>
      <c r="J39" s="38"/>
      <c r="K39" s="67">
        <f>SUM(K35*$I35,K36*$I36,K37*$I37)</f>
        <v>5.7585615288608718</v>
      </c>
      <c r="L39" s="38"/>
      <c r="M39" s="68">
        <v>1</v>
      </c>
      <c r="N39" s="68">
        <v>1</v>
      </c>
      <c r="O39" s="68">
        <v>1</v>
      </c>
      <c r="P39" s="68">
        <v>1</v>
      </c>
      <c r="Q39" s="68">
        <v>1</v>
      </c>
      <c r="R39" s="68">
        <v>1</v>
      </c>
      <c r="S39" s="38"/>
      <c r="T39" s="68">
        <f>SUM(T35*$M35,T36*$M36,T37*$M37)</f>
        <v>0.75988150178696923</v>
      </c>
      <c r="U39" s="68">
        <f>SUM(U35*$N35,U36*$N36,U37*$N37)</f>
        <v>0.69851683284948018</v>
      </c>
      <c r="V39" s="68">
        <f>SUM(V35*$O35,V36*$O36,V37*$O37)</f>
        <v>0.77251919223134691</v>
      </c>
      <c r="W39" s="68">
        <f>SUM(W35*$P35,W36*$P36,W37*$P37)</f>
        <v>0.72150381409127573</v>
      </c>
      <c r="X39" s="68">
        <f>SUM(X35*$Q35,X36*$Q36,X37*$Q37)</f>
        <v>0.69402508755645886</v>
      </c>
      <c r="Y39" s="68">
        <f>SUM(Y35*$R35,Y36*$R36,Y37*$R37)</f>
        <v>0.63975769958578199</v>
      </c>
      <c r="Z39" s="38"/>
      <c r="AA39" s="68">
        <f>SUM(AA35*$M35,AA36*$M36,AA37*$M37)</f>
        <v>0.32862036257704202</v>
      </c>
      <c r="AB39" s="68">
        <f>SUM(AB35*$N35,AB36*$N36,AB37*$N37)</f>
        <v>0.32965880234326217</v>
      </c>
      <c r="AC39" s="68">
        <f>SUM(AC35*$O35,AC36*$O36,AC37*$O37)</f>
        <v>0.31831959103691093</v>
      </c>
      <c r="AD39" s="68">
        <f>SUM(AD35*$P35,AD36*$P36,AD37*$P37)</f>
        <v>0.30508649098603502</v>
      </c>
      <c r="AE39" s="68">
        <f>SUM(AE35*$Q35,AE36*$Q36,AE37*$Q37)</f>
        <v>0.34876020006769159</v>
      </c>
      <c r="AF39" s="68">
        <f>SUM(AF35*$R35,AF36*$R36,AF37*$R37)</f>
        <v>0.32714025150241849</v>
      </c>
      <c r="AG39" s="38"/>
      <c r="AH39" s="68">
        <f>SUM(AH35*$M35,AH36*$M36,AH37*$M37)</f>
        <v>4.2175087814544286E-2</v>
      </c>
      <c r="AI39" s="68">
        <f>SUM(AI35*$N35,AI36*$N36,AI37*$N37)</f>
        <v>3.8057817138859792E-2</v>
      </c>
      <c r="AJ39" s="68">
        <f>SUM(AJ35*$O35,AJ36*$O36,AJ37*$O37)</f>
        <v>3.1794539067910764E-2</v>
      </c>
      <c r="AK39" s="68">
        <f>SUM(AK35*$P35,AK36*$P36,AK37*$P37)</f>
        <v>2.2079443426105554E-2</v>
      </c>
      <c r="AL39" s="68">
        <f>SUM(AL35*$Q35,AL36*$Q36,AL37*$Q37)</f>
        <v>3.4260526662414116E-2</v>
      </c>
      <c r="AM39" s="68">
        <f>SUM(AM35*$R35,AM36*$R36,AM37*$R37)</f>
        <v>2.1721995160045741E-2</v>
      </c>
      <c r="AN39" s="38"/>
      <c r="AO39" s="68">
        <f>SUM(AO35*$M35,AO36*$M36,AO37*$M37)</f>
        <v>0.71702159264736265</v>
      </c>
      <c r="AP39" s="68">
        <f t="shared" ref="AP39:AQ39" si="40">SUM(AP35*$M35,AP36*$M36,AP37*$M37)</f>
        <v>0.23610746078655859</v>
      </c>
      <c r="AQ39" s="68">
        <f t="shared" si="40"/>
        <v>4.6870946566078875E-2</v>
      </c>
      <c r="AR39" s="38">
        <v>0</v>
      </c>
      <c r="AS39" s="68">
        <f t="shared" ref="AS39:AT39" si="41">SUM(AS35*$M35,AS36*$M36,AS37*$M37)</f>
        <v>0.59347389158887842</v>
      </c>
      <c r="AT39" s="68">
        <f t="shared" si="41"/>
        <v>0.40652610841112169</v>
      </c>
      <c r="AU39" s="38"/>
      <c r="AV39" s="68">
        <f t="shared" ref="AV39:AX39" si="42">SUM(AV35*$N35,AV36*$N36,AV37*$N37)</f>
        <v>0.75205326184574051</v>
      </c>
      <c r="AW39" s="68">
        <f t="shared" si="42"/>
        <v>0.20373708065769125</v>
      </c>
      <c r="AX39" s="68">
        <f t="shared" si="42"/>
        <v>4.4209657496568446E-2</v>
      </c>
      <c r="AY39" s="38"/>
      <c r="AZ39" s="68">
        <f t="shared" ref="AZ39:BA39" si="43">SUM(AZ35*$N35,AZ36*$N36,AZ37*$N37)</f>
        <v>0.61676795195060541</v>
      </c>
      <c r="BA39" s="68">
        <f t="shared" si="43"/>
        <v>0.3832320480493947</v>
      </c>
      <c r="BB39" s="38"/>
      <c r="BC39" s="68">
        <f>SUM(BC35*$O35,BC36*$O36,BC37*$O37)</f>
        <v>0.74851402950648682</v>
      </c>
      <c r="BD39" s="68">
        <f t="shared" ref="BD39:BE39" si="44">SUM(BD35*$O35,BD36*$O36,BD37*$O37)</f>
        <v>0.20875423637024199</v>
      </c>
      <c r="BE39" s="68">
        <f t="shared" si="44"/>
        <v>4.2731734123270942E-2</v>
      </c>
      <c r="BF39" s="38"/>
      <c r="BG39" s="68">
        <f>SUM(BG35*$O35,BG36*$O36,BG37*$O37)</f>
        <v>0.56487649543621787</v>
      </c>
      <c r="BH39" s="68">
        <f>SUM(BH35*$O35,BH36*$O36,BH37*$O37)</f>
        <v>0.43512350456378179</v>
      </c>
      <c r="BI39" s="38"/>
      <c r="BJ39" s="68">
        <f>SUM(BJ35*$P35,BJ36*$P36,BJ37*$P37)</f>
        <v>0.74362107241731035</v>
      </c>
      <c r="BK39" s="68">
        <f t="shared" ref="BK39:BL39" si="45">SUM(BK35*$P35,BK36*$P36,BK37*$P37)</f>
        <v>0.21280568598776142</v>
      </c>
      <c r="BL39" s="68">
        <f t="shared" si="45"/>
        <v>4.3573241594928022E-2</v>
      </c>
      <c r="BM39" s="38"/>
      <c r="BN39" s="68">
        <f>SUM(BN35*$P35,BN36*$P36,BN37*$P37)</f>
        <v>0.63327768310627541</v>
      </c>
      <c r="BO39" s="68">
        <f>SUM(BO35*$P35,BO36*$P36,BO37*$P37)</f>
        <v>0.36672231689372464</v>
      </c>
      <c r="BP39" s="38"/>
      <c r="BQ39" s="68">
        <f>SUM(BQ35*$Q35,BQ36*$Q36,BQ37*$Q37)</f>
        <v>0.85671806954905971</v>
      </c>
      <c r="BR39" s="68">
        <f t="shared" ref="BR39:BS39" si="46">SUM(BR35*$Q35,BR36*$Q36,BR37*$Q37)</f>
        <v>9.2488349048764046E-2</v>
      </c>
      <c r="BS39" s="68">
        <f t="shared" si="46"/>
        <v>5.0793581402176255E-2</v>
      </c>
      <c r="BT39" s="38"/>
      <c r="BU39" s="68">
        <f>SUM(BU35*$Q35,BU36*$Q36,BU37*$Q37)</f>
        <v>0.63516543340774245</v>
      </c>
      <c r="BV39" s="68">
        <f>SUM(BV35*$Q35,BV36*$Q36,BV37*$Q37)</f>
        <v>0.36483456659225766</v>
      </c>
      <c r="BW39" s="38"/>
      <c r="BX39" s="68">
        <f>SUM(BX35*$R35,BX36*$R36,BX37*$R37)</f>
        <v>0.69794034697531038</v>
      </c>
      <c r="BY39" s="68">
        <f t="shared" ref="BY39:BZ39" si="47">SUM(BY35*$R35,BY36*$R36,BY37*$R37)</f>
        <v>0.23051998879255828</v>
      </c>
      <c r="BZ39" s="68">
        <f t="shared" si="47"/>
        <v>7.1539664232131372E-2</v>
      </c>
      <c r="CA39" s="38"/>
      <c r="CB39" s="68">
        <f>SUM(CB35*$R35,CB36*$R36,CB37*$R37)</f>
        <v>0.54075427971401679</v>
      </c>
      <c r="CC39" s="68">
        <f>SUM(CC35*$R35,CC36*$R36,CC37*$R37)</f>
        <v>0.45924572028598337</v>
      </c>
      <c r="CD39" s="38"/>
      <c r="CE39" s="68">
        <f t="shared" ref="CE39:CG39" si="48">SUM(CE35*$H35,CE36*$H36,CE37*$H37)</f>
        <v>0.38466661612613989</v>
      </c>
      <c r="CF39" s="68">
        <f t="shared" si="48"/>
        <v>0.49908580140774728</v>
      </c>
      <c r="CG39" s="68">
        <f t="shared" si="48"/>
        <v>0.1162475824661128</v>
      </c>
      <c r="CH39" s="193"/>
      <c r="CI39" s="68">
        <f t="shared" ref="CI39:CM39" si="49">SUM(CI35*$H35,CI36*$H36,CI37*$H37)</f>
        <v>0.43044196217582209</v>
      </c>
      <c r="CJ39" s="68">
        <f t="shared" si="49"/>
        <v>0.42561039990158211</v>
      </c>
      <c r="CK39" s="68">
        <f t="shared" si="49"/>
        <v>0.43922240858589578</v>
      </c>
      <c r="CL39" s="68">
        <f t="shared" si="49"/>
        <v>0.47428019969828067</v>
      </c>
      <c r="CM39" s="68">
        <f t="shared" si="49"/>
        <v>2.6707057595060577E-3</v>
      </c>
      <c r="CN39" s="38"/>
      <c r="CO39" s="68">
        <f t="shared" ref="CO39" si="50">SUM(CO35*$H35,CO36*$H36,CO37*$H37)</f>
        <v>7.5569043177347597E-2</v>
      </c>
      <c r="CP39" s="38"/>
      <c r="CQ39" s="68">
        <f t="shared" ref="CQ39:CS39" si="51">SUM(CQ35*$H35,CQ36*$H36,CQ37*$H37)</f>
        <v>3.2874429711534973E-2</v>
      </c>
      <c r="CR39" s="68">
        <f t="shared" si="51"/>
        <v>6.2930880077626816E-3</v>
      </c>
      <c r="CS39" s="68">
        <f t="shared" si="51"/>
        <v>3.6401525458049949E-2</v>
      </c>
      <c r="CT39" s="38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</row>
    <row r="40" spans="1:161" s="42" customFormat="1" ht="7.5" customHeight="1" x14ac:dyDescent="0.4">
      <c r="A40" s="37"/>
      <c r="B40" s="38"/>
      <c r="C40" s="159"/>
      <c r="D40" s="159"/>
      <c r="E40" s="139"/>
      <c r="F40" s="161"/>
      <c r="G40" s="38"/>
      <c r="H40" s="39"/>
      <c r="I40" s="39"/>
      <c r="J40" s="38"/>
      <c r="K40" s="40"/>
      <c r="L40" s="38"/>
      <c r="M40" s="40"/>
      <c r="N40" s="40"/>
      <c r="O40" s="40"/>
      <c r="P40" s="40"/>
      <c r="Q40" s="40"/>
      <c r="R40" s="40"/>
      <c r="S40" s="38"/>
      <c r="T40" s="39"/>
      <c r="U40" s="39"/>
      <c r="V40" s="39"/>
      <c r="W40" s="39"/>
      <c r="X40" s="39"/>
      <c r="Y40" s="39"/>
      <c r="Z40" s="38"/>
      <c r="AA40" s="39"/>
      <c r="AB40" s="39"/>
      <c r="AC40" s="39"/>
      <c r="AD40" s="39"/>
      <c r="AE40" s="39"/>
      <c r="AF40" s="39"/>
      <c r="AG40" s="38"/>
      <c r="AH40" s="39"/>
      <c r="AI40" s="39"/>
      <c r="AJ40" s="39"/>
      <c r="AK40" s="39"/>
      <c r="AL40" s="39"/>
      <c r="AM40" s="39"/>
      <c r="AN40" s="38"/>
      <c r="AO40" s="30"/>
      <c r="AP40" s="30"/>
      <c r="AQ40" s="30"/>
      <c r="AR40" s="38"/>
      <c r="AS40" s="30"/>
      <c r="AT40" s="30"/>
      <c r="AU40" s="38"/>
      <c r="AV40" s="30"/>
      <c r="AW40" s="30"/>
      <c r="AX40" s="30"/>
      <c r="AY40" s="38"/>
      <c r="AZ40" s="30"/>
      <c r="BA40" s="30"/>
      <c r="BB40" s="38"/>
      <c r="BC40" s="30"/>
      <c r="BD40" s="30"/>
      <c r="BE40" s="30"/>
      <c r="BF40" s="38"/>
      <c r="BG40" s="30"/>
      <c r="BH40" s="30"/>
      <c r="BI40" s="38"/>
      <c r="BJ40" s="30"/>
      <c r="BK40" s="30"/>
      <c r="BL40" s="30"/>
      <c r="BM40" s="38"/>
      <c r="BN40" s="30"/>
      <c r="BO40" s="30"/>
      <c r="BP40" s="38"/>
      <c r="BQ40" s="30"/>
      <c r="BR40" s="30"/>
      <c r="BS40" s="30"/>
      <c r="BT40" s="38"/>
      <c r="BU40" s="30"/>
      <c r="BV40" s="30"/>
      <c r="BW40" s="38"/>
      <c r="BX40" s="30"/>
      <c r="BY40" s="30"/>
      <c r="BZ40" s="30"/>
      <c r="CA40" s="38"/>
      <c r="CB40" s="30"/>
      <c r="CC40" s="30"/>
      <c r="CD40" s="30"/>
      <c r="CE40" s="30"/>
      <c r="CF40" s="30"/>
      <c r="CG40" s="30"/>
      <c r="CH40" s="193"/>
      <c r="CI40" s="30"/>
      <c r="CJ40" s="30"/>
      <c r="CK40" s="30"/>
      <c r="CL40" s="30"/>
      <c r="CM40" s="30"/>
      <c r="CN40" s="38"/>
      <c r="CO40" s="30"/>
      <c r="CP40" s="38"/>
      <c r="CQ40" s="30"/>
      <c r="CR40" s="30"/>
      <c r="CS40" s="30"/>
      <c r="CT40" s="38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</row>
    <row r="41" spans="1:161" s="3" customFormat="1" ht="74.25" customHeight="1" x14ac:dyDescent="0.35">
      <c r="A41" s="89" t="s">
        <v>540</v>
      </c>
      <c r="B41" s="1"/>
      <c r="C41" s="162" t="s">
        <v>615</v>
      </c>
      <c r="D41" s="162"/>
      <c r="E41" s="162"/>
      <c r="F41" s="162"/>
      <c r="G41" s="1"/>
      <c r="H41" s="215" t="s">
        <v>621</v>
      </c>
      <c r="I41" s="215"/>
      <c r="J41" s="1"/>
      <c r="K41" s="169"/>
      <c r="L41" s="1"/>
      <c r="M41" s="212" t="s">
        <v>623</v>
      </c>
      <c r="N41" s="212"/>
      <c r="O41" s="212"/>
      <c r="P41" s="212"/>
      <c r="Q41" s="212"/>
      <c r="R41" s="212"/>
      <c r="S41" s="1"/>
      <c r="T41" s="212" t="s">
        <v>564</v>
      </c>
      <c r="U41" s="212"/>
      <c r="V41" s="212"/>
      <c r="W41" s="212"/>
      <c r="X41" s="212"/>
      <c r="Y41" s="212"/>
      <c r="Z41" s="1"/>
      <c r="AA41" s="212" t="s">
        <v>565</v>
      </c>
      <c r="AB41" s="212"/>
      <c r="AC41" s="212"/>
      <c r="AD41" s="212"/>
      <c r="AE41" s="212"/>
      <c r="AF41" s="212"/>
      <c r="AG41" s="1"/>
      <c r="AH41" s="212" t="s">
        <v>566</v>
      </c>
      <c r="AI41" s="212"/>
      <c r="AJ41" s="212"/>
      <c r="AK41" s="212"/>
      <c r="AL41" s="212"/>
      <c r="AM41" s="212"/>
      <c r="AN41" s="1"/>
      <c r="AO41" s="212" t="s">
        <v>526</v>
      </c>
      <c r="AP41" s="212"/>
      <c r="AQ41" s="212"/>
      <c r="AR41" s="1"/>
      <c r="AS41" s="212" t="s">
        <v>567</v>
      </c>
      <c r="AT41" s="212"/>
      <c r="AU41" s="1"/>
      <c r="AV41" s="212" t="s">
        <v>531</v>
      </c>
      <c r="AW41" s="212"/>
      <c r="AX41" s="212"/>
      <c r="AY41" s="1"/>
      <c r="AZ41" s="212" t="s">
        <v>568</v>
      </c>
      <c r="BA41" s="212"/>
      <c r="BB41" s="1"/>
      <c r="BC41" s="212" t="s">
        <v>530</v>
      </c>
      <c r="BD41" s="212"/>
      <c r="BE41" s="212"/>
      <c r="BF41" s="1"/>
      <c r="BG41" s="212" t="s">
        <v>569</v>
      </c>
      <c r="BH41" s="212"/>
      <c r="BI41" s="1"/>
      <c r="BJ41" s="212" t="s">
        <v>529</v>
      </c>
      <c r="BK41" s="212"/>
      <c r="BL41" s="212"/>
      <c r="BM41" s="1"/>
      <c r="BN41" s="212" t="s">
        <v>570</v>
      </c>
      <c r="BO41" s="212"/>
      <c r="BP41" s="1"/>
      <c r="BQ41" s="212" t="s">
        <v>527</v>
      </c>
      <c r="BR41" s="212"/>
      <c r="BS41" s="212"/>
      <c r="BT41" s="1"/>
      <c r="BU41" s="212" t="s">
        <v>571</v>
      </c>
      <c r="BV41" s="212"/>
      <c r="BW41" s="1"/>
      <c r="BX41" s="212" t="s">
        <v>528</v>
      </c>
      <c r="BY41" s="212"/>
      <c r="BZ41" s="212"/>
      <c r="CA41" s="1"/>
      <c r="CB41" s="212" t="s">
        <v>572</v>
      </c>
      <c r="CC41" s="212"/>
      <c r="CD41" s="1"/>
      <c r="CE41" s="212" t="s">
        <v>563</v>
      </c>
      <c r="CF41" s="212"/>
      <c r="CG41" s="212"/>
      <c r="CH41" s="185"/>
      <c r="CI41" s="212" t="s">
        <v>76</v>
      </c>
      <c r="CJ41" s="212"/>
      <c r="CK41" s="212"/>
      <c r="CL41" s="212"/>
      <c r="CM41" s="212"/>
      <c r="CN41" s="1"/>
      <c r="CP41" s="1"/>
      <c r="CQ41" s="212" t="s">
        <v>536</v>
      </c>
      <c r="CR41" s="212"/>
      <c r="CS41" s="212"/>
      <c r="CT41" s="1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</row>
    <row r="42" spans="1:161" s="9" customFormat="1" ht="45" customHeight="1" x14ac:dyDescent="0.4">
      <c r="A42" s="6" t="s">
        <v>486</v>
      </c>
      <c r="B42" s="7"/>
      <c r="C42" s="136" t="s">
        <v>616</v>
      </c>
      <c r="D42" s="136" t="s">
        <v>617</v>
      </c>
      <c r="E42" s="136" t="s">
        <v>618</v>
      </c>
      <c r="F42" s="136" t="s">
        <v>619</v>
      </c>
      <c r="G42" s="7"/>
      <c r="H42" s="170" t="s">
        <v>620</v>
      </c>
      <c r="I42" s="170" t="s">
        <v>622</v>
      </c>
      <c r="J42" s="7"/>
      <c r="K42" s="9" t="s">
        <v>493</v>
      </c>
      <c r="L42" s="7"/>
      <c r="M42" s="218" t="s">
        <v>1</v>
      </c>
      <c r="N42" s="218"/>
      <c r="O42" s="218" t="s">
        <v>2</v>
      </c>
      <c r="P42" s="218"/>
      <c r="Q42" s="218" t="s">
        <v>3</v>
      </c>
      <c r="R42" s="218"/>
      <c r="S42" s="7"/>
      <c r="T42" s="212" t="s">
        <v>1</v>
      </c>
      <c r="U42" s="212"/>
      <c r="V42" s="212" t="s">
        <v>2</v>
      </c>
      <c r="W42" s="212"/>
      <c r="X42" s="212" t="s">
        <v>3</v>
      </c>
      <c r="Y42" s="212"/>
      <c r="Z42" s="7"/>
      <c r="AA42" s="212" t="s">
        <v>1</v>
      </c>
      <c r="AB42" s="212"/>
      <c r="AC42" s="212" t="s">
        <v>2</v>
      </c>
      <c r="AD42" s="212"/>
      <c r="AE42" s="212" t="s">
        <v>3</v>
      </c>
      <c r="AF42" s="212"/>
      <c r="AG42" s="7"/>
      <c r="AH42" s="212" t="s">
        <v>1</v>
      </c>
      <c r="AI42" s="212"/>
      <c r="AJ42" s="212" t="s">
        <v>2</v>
      </c>
      <c r="AK42" s="212"/>
      <c r="AL42" s="212" t="s">
        <v>3</v>
      </c>
      <c r="AM42" s="212"/>
      <c r="AN42" s="7"/>
      <c r="AO42" s="12" t="s">
        <v>366</v>
      </c>
      <c r="AP42" s="12" t="s">
        <v>367</v>
      </c>
      <c r="AQ42" s="12" t="s">
        <v>166</v>
      </c>
      <c r="AR42" s="7"/>
      <c r="AS42" s="9" t="s">
        <v>146</v>
      </c>
      <c r="AT42" s="9" t="s">
        <v>145</v>
      </c>
      <c r="AU42" s="7"/>
      <c r="AV42" s="12" t="s">
        <v>366</v>
      </c>
      <c r="AW42" s="12" t="s">
        <v>367</v>
      </c>
      <c r="AX42" s="12" t="s">
        <v>166</v>
      </c>
      <c r="AY42" s="7"/>
      <c r="AZ42" s="9" t="s">
        <v>146</v>
      </c>
      <c r="BA42" s="9" t="s">
        <v>145</v>
      </c>
      <c r="BB42" s="7"/>
      <c r="BC42" s="12" t="s">
        <v>366</v>
      </c>
      <c r="BD42" s="12" t="s">
        <v>367</v>
      </c>
      <c r="BE42" s="12" t="s">
        <v>166</v>
      </c>
      <c r="BF42" s="7"/>
      <c r="BG42" s="9" t="s">
        <v>146</v>
      </c>
      <c r="BH42" s="9" t="s">
        <v>145</v>
      </c>
      <c r="BI42" s="7"/>
      <c r="BJ42" s="12" t="s">
        <v>366</v>
      </c>
      <c r="BK42" s="12" t="s">
        <v>367</v>
      </c>
      <c r="BL42" s="12" t="s">
        <v>166</v>
      </c>
      <c r="BM42" s="7"/>
      <c r="BN42" s="9" t="s">
        <v>146</v>
      </c>
      <c r="BO42" s="9" t="s">
        <v>145</v>
      </c>
      <c r="BP42" s="7"/>
      <c r="BQ42" s="12" t="s">
        <v>366</v>
      </c>
      <c r="BR42" s="12" t="s">
        <v>367</v>
      </c>
      <c r="BS42" s="12" t="s">
        <v>166</v>
      </c>
      <c r="BT42" s="7"/>
      <c r="BU42" s="9" t="s">
        <v>146</v>
      </c>
      <c r="BV42" s="9" t="s">
        <v>145</v>
      </c>
      <c r="BW42" s="7"/>
      <c r="BX42" s="12" t="s">
        <v>366</v>
      </c>
      <c r="BY42" s="12" t="s">
        <v>367</v>
      </c>
      <c r="BZ42" s="12" t="s">
        <v>166</v>
      </c>
      <c r="CA42" s="7"/>
      <c r="CB42" s="9" t="s">
        <v>146</v>
      </c>
      <c r="CC42" s="9" t="s">
        <v>145</v>
      </c>
      <c r="CD42" s="7"/>
      <c r="CE42" s="12" t="s">
        <v>535</v>
      </c>
      <c r="CF42" s="12" t="s">
        <v>533</v>
      </c>
      <c r="CG42" s="12" t="s">
        <v>534</v>
      </c>
      <c r="CH42" s="186"/>
      <c r="CI42" s="12" t="s">
        <v>368</v>
      </c>
      <c r="CJ42" s="12" t="s">
        <v>369</v>
      </c>
      <c r="CK42" s="12" t="s">
        <v>370</v>
      </c>
      <c r="CL42" s="12" t="s">
        <v>371</v>
      </c>
      <c r="CM42" s="12" t="s">
        <v>372</v>
      </c>
      <c r="CN42" s="7"/>
      <c r="CO42" s="14" t="s">
        <v>373</v>
      </c>
      <c r="CP42" s="7"/>
      <c r="CQ42" s="12" t="s">
        <v>146</v>
      </c>
      <c r="CR42" s="12" t="s">
        <v>374</v>
      </c>
      <c r="CS42" s="12" t="s">
        <v>145</v>
      </c>
      <c r="CT42" s="7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</row>
    <row r="43" spans="1:161" s="22" customFormat="1" ht="20.25" customHeight="1" x14ac:dyDescent="0.4">
      <c r="A43" s="17"/>
      <c r="B43" s="18"/>
      <c r="C43" s="137"/>
      <c r="D43" s="137"/>
      <c r="E43" s="137"/>
      <c r="F43" s="137"/>
      <c r="G43" s="18"/>
      <c r="H43" s="19"/>
      <c r="I43" s="19"/>
      <c r="J43" s="18"/>
      <c r="K43" s="20"/>
      <c r="L43" s="18"/>
      <c r="M43" s="57" t="s">
        <v>106</v>
      </c>
      <c r="N43" s="57" t="s">
        <v>107</v>
      </c>
      <c r="O43" s="57" t="s">
        <v>106</v>
      </c>
      <c r="P43" s="57" t="s">
        <v>107</v>
      </c>
      <c r="Q43" s="57" t="s">
        <v>106</v>
      </c>
      <c r="R43" s="57" t="s">
        <v>107</v>
      </c>
      <c r="S43" s="18"/>
      <c r="T43" s="57" t="s">
        <v>106</v>
      </c>
      <c r="U43" s="57" t="s">
        <v>107</v>
      </c>
      <c r="V43" s="57" t="s">
        <v>106</v>
      </c>
      <c r="W43" s="57" t="s">
        <v>107</v>
      </c>
      <c r="X43" s="57" t="s">
        <v>106</v>
      </c>
      <c r="Y43" s="57" t="s">
        <v>107</v>
      </c>
      <c r="Z43" s="18"/>
      <c r="AA43" s="57" t="s">
        <v>106</v>
      </c>
      <c r="AB43" s="57" t="s">
        <v>107</v>
      </c>
      <c r="AC43" s="57" t="s">
        <v>106</v>
      </c>
      <c r="AD43" s="57" t="s">
        <v>107</v>
      </c>
      <c r="AE43" s="57" t="s">
        <v>106</v>
      </c>
      <c r="AF43" s="57" t="s">
        <v>107</v>
      </c>
      <c r="AG43" s="18"/>
      <c r="AH43" s="57" t="s">
        <v>106</v>
      </c>
      <c r="AI43" s="57" t="s">
        <v>107</v>
      </c>
      <c r="AJ43" s="57" t="s">
        <v>106</v>
      </c>
      <c r="AK43" s="57" t="s">
        <v>107</v>
      </c>
      <c r="AL43" s="57" t="s">
        <v>106</v>
      </c>
      <c r="AM43" s="57" t="s">
        <v>107</v>
      </c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</row>
    <row r="44" spans="1:161" ht="20.25" customHeight="1" x14ac:dyDescent="0.4">
      <c r="A44" s="29" t="s">
        <v>455</v>
      </c>
      <c r="B44" s="77"/>
      <c r="C44" s="146">
        <f>VLOOKUP($A44,Sample!$B$2:$F$29,4)</f>
        <v>0.20584108568261941</v>
      </c>
      <c r="D44" s="138">
        <f>VLOOKUP($A44,Sample!$B$2:$F$29,5)</f>
        <v>0.12974427194423183</v>
      </c>
      <c r="E44" s="138">
        <f>VLOOKUP($A44,Sample!$B$2:$F$29,2)</f>
        <v>17458</v>
      </c>
      <c r="F44" s="160">
        <f>E44*$K4</f>
        <v>98746.8125</v>
      </c>
      <c r="G44" s="77"/>
      <c r="H44" s="171">
        <f>E44/SUM(E$4:E$10)</f>
        <v>0.20584108568261941</v>
      </c>
      <c r="I44" s="171">
        <f>F44/SUM(F$4:F$10)</f>
        <v>0.19720010240058075</v>
      </c>
      <c r="J44" s="30"/>
      <c r="K44" s="32">
        <v>5.65625</v>
      </c>
      <c r="L44" s="77"/>
      <c r="M44" s="34">
        <v>6364.8958333333339</v>
      </c>
      <c r="N44" s="34">
        <v>8547.1458333333339</v>
      </c>
      <c r="O44" s="34">
        <v>3637.0833333333335</v>
      </c>
      <c r="P44" s="34">
        <v>3818.9375</v>
      </c>
      <c r="Q44" s="34">
        <v>2909.6666666666665</v>
      </c>
      <c r="R44" s="34">
        <v>3273.375</v>
      </c>
      <c r="S44" s="77"/>
      <c r="T44" s="74">
        <f>T4*$M44</f>
        <v>5455.625</v>
      </c>
      <c r="U44" s="74">
        <f>U4*$N44</f>
        <v>6001.1875000000009</v>
      </c>
      <c r="V44" s="74">
        <f>V4*$O44</f>
        <v>3273.375</v>
      </c>
      <c r="W44" s="74">
        <f>W4*$P44</f>
        <v>2364.104166666667</v>
      </c>
      <c r="X44" s="74">
        <f>X4*$Q44</f>
        <v>2182.25</v>
      </c>
      <c r="Y44" s="74">
        <f>Y4*$R44</f>
        <v>2364.1041666666665</v>
      </c>
      <c r="Z44" s="77"/>
      <c r="AA44" s="74">
        <f>AA4*$M44</f>
        <v>2545.9583333333339</v>
      </c>
      <c r="AB44" s="74">
        <f>AB4*$N44</f>
        <v>2909.666666666667</v>
      </c>
      <c r="AC44" s="74">
        <f>AC4*$O44</f>
        <v>1091.125</v>
      </c>
      <c r="AD44" s="74">
        <f>AD4*$P44</f>
        <v>727.41666666666663</v>
      </c>
      <c r="AE44" s="74">
        <f>AE4*$Q44</f>
        <v>909.27083333333326</v>
      </c>
      <c r="AF44" s="74">
        <f>AF4*$R44</f>
        <v>1091.125</v>
      </c>
      <c r="AG44" s="77"/>
      <c r="AH44" s="74">
        <f>AH4*$M44</f>
        <v>0</v>
      </c>
      <c r="AI44" s="74">
        <f>AI4*$N44</f>
        <v>0</v>
      </c>
      <c r="AJ44" s="74">
        <f>AJ4*$O44</f>
        <v>0</v>
      </c>
      <c r="AK44" s="74">
        <f>AK4*$P44</f>
        <v>0</v>
      </c>
      <c r="AL44" s="74">
        <f>AL4*$Q44</f>
        <v>0</v>
      </c>
      <c r="AM44" s="74">
        <f>AM4*$R44</f>
        <v>0</v>
      </c>
      <c r="AN44" s="77"/>
      <c r="AO44" s="74">
        <f t="shared" ref="AO44:AQ44" si="52">AO4*$M44</f>
        <v>3864.4010416666665</v>
      </c>
      <c r="AP44" s="74">
        <f>AP4*$M44</f>
        <v>2045.8593750000005</v>
      </c>
      <c r="AQ44" s="74">
        <f t="shared" si="52"/>
        <v>454.63541666666669</v>
      </c>
      <c r="AR44" s="77"/>
      <c r="AS44" s="74">
        <f t="shared" ref="AS44:AT44" si="53">AS4*$M44</f>
        <v>2273.1770833333339</v>
      </c>
      <c r="AT44" s="74">
        <f t="shared" si="53"/>
        <v>4091.71875</v>
      </c>
      <c r="AU44" s="77"/>
      <c r="AV44" s="74">
        <f t="shared" ref="AV44:AX44" si="54">AV4*$N44</f>
        <v>6105.104166666667</v>
      </c>
      <c r="AW44" s="74">
        <f t="shared" si="54"/>
        <v>2136.7864583333335</v>
      </c>
      <c r="AX44" s="74">
        <f t="shared" si="54"/>
        <v>305.25520833333331</v>
      </c>
      <c r="AY44" s="77"/>
      <c r="AZ44" s="74">
        <f t="shared" ref="AZ44:BA44" si="55">AZ4*$N44</f>
        <v>3968.3177083333339</v>
      </c>
      <c r="BA44" s="74">
        <f t="shared" si="55"/>
        <v>4578.828125</v>
      </c>
      <c r="BB44" s="77"/>
      <c r="BC44" s="74">
        <f t="shared" ref="BC44:BE44" si="56">BC4*$O44</f>
        <v>2828.8425925925926</v>
      </c>
      <c r="BD44" s="74">
        <f t="shared" si="56"/>
        <v>606.18055555555554</v>
      </c>
      <c r="BE44" s="74">
        <f t="shared" si="56"/>
        <v>202.06018518518519</v>
      </c>
      <c r="BF44" s="77"/>
      <c r="BG44" s="74">
        <f t="shared" ref="BG44:BH44" si="57">BG4*$O44</f>
        <v>1212.3611111111113</v>
      </c>
      <c r="BH44" s="74">
        <f t="shared" si="57"/>
        <v>2424.7222222222222</v>
      </c>
      <c r="BI44" s="77"/>
      <c r="BJ44" s="74">
        <f t="shared" ref="BJ44:BL44" si="58">BJ4*$P44</f>
        <v>2727.8125</v>
      </c>
      <c r="BK44" s="74">
        <f t="shared" si="58"/>
        <v>818.34375</v>
      </c>
      <c r="BL44" s="74">
        <f t="shared" si="58"/>
        <v>272.78125</v>
      </c>
      <c r="BM44" s="77"/>
      <c r="BN44" s="74">
        <f t="shared" ref="BN44:BO44" si="59">BN4*$P44</f>
        <v>1909.46875</v>
      </c>
      <c r="BO44" s="74">
        <f t="shared" si="59"/>
        <v>1909.46875</v>
      </c>
      <c r="BP44" s="77"/>
      <c r="BQ44" s="74">
        <f t="shared" ref="BQ44:BS44" si="60">BQ4*$Q44</f>
        <v>1870.5</v>
      </c>
      <c r="BR44" s="74">
        <f t="shared" si="60"/>
        <v>623.49999999999989</v>
      </c>
      <c r="BS44" s="74">
        <f t="shared" si="60"/>
        <v>415.66666666666663</v>
      </c>
      <c r="BT44" s="77"/>
      <c r="BU44" s="74">
        <f t="shared" ref="BU44:BV44" si="61">BU4*$Q44</f>
        <v>1247</v>
      </c>
      <c r="BV44" s="74">
        <f t="shared" si="61"/>
        <v>1662.6666666666665</v>
      </c>
      <c r="BW44" s="77"/>
      <c r="BX44" s="74">
        <f t="shared" ref="BX44:BZ44" si="62">BX4*$R44</f>
        <v>2182.25</v>
      </c>
      <c r="BY44" s="74">
        <f t="shared" si="62"/>
        <v>545.5625</v>
      </c>
      <c r="BZ44" s="74">
        <f t="shared" si="62"/>
        <v>545.5625</v>
      </c>
      <c r="CA44" s="77"/>
      <c r="CB44" s="74">
        <f t="shared" ref="CB44:CC44" si="63">CB4*$R44</f>
        <v>1091.1250000000002</v>
      </c>
      <c r="CC44" s="74">
        <f t="shared" si="63"/>
        <v>2182.25</v>
      </c>
      <c r="CD44" s="77"/>
      <c r="CE44" s="74">
        <f>CE4*$E44</f>
        <v>6956.9473684210534</v>
      </c>
      <c r="CF44" s="74">
        <f>CF4*$E44</f>
        <v>8519.7219463753718</v>
      </c>
      <c r="CG44" s="74">
        <f>CG4*$E44</f>
        <v>1981.3306852035751</v>
      </c>
      <c r="CH44" s="201"/>
      <c r="CI44" s="74">
        <f t="shared" ref="CI44:CM44" si="64">CI4*$E44</f>
        <v>8311.9238501223135</v>
      </c>
      <c r="CJ44" s="74">
        <f t="shared" si="64"/>
        <v>7065.1352726039668</v>
      </c>
      <c r="CK44" s="74">
        <f t="shared" si="64"/>
        <v>8311.9238501223135</v>
      </c>
      <c r="CL44" s="74">
        <f t="shared" si="64"/>
        <v>7896.3276576161988</v>
      </c>
      <c r="CM44" s="74">
        <f t="shared" si="64"/>
        <v>0</v>
      </c>
      <c r="CN44" s="77"/>
      <c r="CO44" s="74">
        <f>CO4*$E44</f>
        <v>0</v>
      </c>
      <c r="CP44" s="77"/>
      <c r="CQ44" s="74">
        <f t="shared" ref="CQ44:CS44" si="65">CQ4*$E44</f>
        <v>0</v>
      </c>
      <c r="CR44" s="74">
        <f t="shared" si="65"/>
        <v>0</v>
      </c>
      <c r="CS44" s="74">
        <f t="shared" si="65"/>
        <v>0</v>
      </c>
      <c r="CT44" s="77"/>
    </row>
    <row r="45" spans="1:161" ht="20.25" customHeight="1" x14ac:dyDescent="0.4">
      <c r="A45" s="29" t="s">
        <v>456</v>
      </c>
      <c r="B45" s="77"/>
      <c r="C45" s="146">
        <f>VLOOKUP($A45,Sample!$B$2:$F$29,4)</f>
        <v>0.31081320080648012</v>
      </c>
      <c r="D45" s="138">
        <f>VLOOKUP($A45,Sample!$B$2:$F$29,5)</f>
        <v>0.19590954019486165</v>
      </c>
      <c r="E45" s="138">
        <f>VLOOKUP($A45,Sample!$B$2:$F$29,2)</f>
        <v>26361</v>
      </c>
      <c r="F45" s="160">
        <f>E45*$K5</f>
        <v>153274.26804123711</v>
      </c>
      <c r="G45" s="77"/>
      <c r="H45" s="171">
        <f t="shared" ref="H45:I47" si="66">E45/SUM(E$4:E$10)</f>
        <v>0.31081320080648012</v>
      </c>
      <c r="I45" s="171">
        <f t="shared" si="66"/>
        <v>0.30609293189191317</v>
      </c>
      <c r="J45" s="30"/>
      <c r="K45" s="32">
        <v>5.8144329896907214</v>
      </c>
      <c r="L45" s="77"/>
      <c r="M45" s="34">
        <v>14131.670103092783</v>
      </c>
      <c r="N45" s="34">
        <v>10870.515463917527</v>
      </c>
      <c r="O45" s="34">
        <v>6522.3092783505163</v>
      </c>
      <c r="P45" s="34">
        <v>9239.9381443298971</v>
      </c>
      <c r="Q45" s="34">
        <v>3261.1546391752581</v>
      </c>
      <c r="R45" s="34">
        <v>5707.0206185567022</v>
      </c>
      <c r="S45" s="77"/>
      <c r="T45" s="74">
        <f>T5*$M45</f>
        <v>12229.329896907217</v>
      </c>
      <c r="U45" s="74">
        <f>U5*$N45</f>
        <v>8424.649484536083</v>
      </c>
      <c r="V45" s="74">
        <f>V5*$O45</f>
        <v>6250.5463917525785</v>
      </c>
      <c r="W45" s="74">
        <f>W5*$P45</f>
        <v>7609.3608247422681</v>
      </c>
      <c r="X45" s="74">
        <f>X5*$Q45</f>
        <v>2445.8659793814436</v>
      </c>
      <c r="Y45" s="74">
        <f>Y5*$R45</f>
        <v>3532.9175257731968</v>
      </c>
      <c r="Z45" s="77"/>
      <c r="AA45" s="74">
        <f>AA5*$M45</f>
        <v>4891.7319587628863</v>
      </c>
      <c r="AB45" s="74">
        <f>AB5*$N45</f>
        <v>4348.2061855670108</v>
      </c>
      <c r="AC45" s="74">
        <f>AC5*$O45</f>
        <v>2174.1030927835054</v>
      </c>
      <c r="AD45" s="74">
        <f>AD5*$P45</f>
        <v>2989.3917525773199</v>
      </c>
      <c r="AE45" s="74">
        <f>AE5*$Q45</f>
        <v>1358.8144329896909</v>
      </c>
      <c r="AF45" s="74">
        <f>AF5*$R45</f>
        <v>2174.1030927835054</v>
      </c>
      <c r="AG45" s="77"/>
      <c r="AH45" s="74">
        <f>AH5*$M45</f>
        <v>0</v>
      </c>
      <c r="AI45" s="74">
        <f>AI5*$N45</f>
        <v>0</v>
      </c>
      <c r="AJ45" s="74">
        <f>AJ5*$O45</f>
        <v>0</v>
      </c>
      <c r="AK45" s="74">
        <f>AK5*$P45</f>
        <v>0</v>
      </c>
      <c r="AL45" s="74">
        <f>AL5*$Q45</f>
        <v>0</v>
      </c>
      <c r="AM45" s="74">
        <f>AM5*$R45</f>
        <v>0</v>
      </c>
      <c r="AN45" s="77"/>
      <c r="AO45" s="74">
        <f t="shared" ref="AO45:AQ45" si="67">AO5*$M45</f>
        <v>8075.2400589101617</v>
      </c>
      <c r="AP45" s="74">
        <f t="shared" si="67"/>
        <v>5248.906038291605</v>
      </c>
      <c r="AQ45" s="74">
        <f t="shared" si="67"/>
        <v>807.52400589101615</v>
      </c>
      <c r="AR45" s="77"/>
      <c r="AS45" s="74">
        <f t="shared" ref="AS45:AT45" si="68">AS5*$M45</f>
        <v>5652.6680412371134</v>
      </c>
      <c r="AT45" s="74">
        <f t="shared" si="68"/>
        <v>8479.00206185567</v>
      </c>
      <c r="AU45" s="77"/>
      <c r="AV45" s="74">
        <f t="shared" ref="AV45:AX45" si="69">AV5*$N45</f>
        <v>6039.1752577319594</v>
      </c>
      <c r="AW45" s="74">
        <f t="shared" si="69"/>
        <v>3623.5051546391755</v>
      </c>
      <c r="AX45" s="74">
        <f t="shared" si="69"/>
        <v>1207.8350515463919</v>
      </c>
      <c r="AY45" s="77"/>
      <c r="AZ45" s="74">
        <f t="shared" ref="AZ45:BA45" si="70">AZ5*$N45</f>
        <v>5233.9518900343655</v>
      </c>
      <c r="BA45" s="74">
        <f t="shared" si="70"/>
        <v>5636.5635738831616</v>
      </c>
      <c r="BB45" s="77"/>
      <c r="BC45" s="74">
        <f t="shared" ref="BC45:BE45" si="71">BC5*$O45</f>
        <v>4119.3532284319044</v>
      </c>
      <c r="BD45" s="74">
        <f t="shared" si="71"/>
        <v>2402.9560499186109</v>
      </c>
      <c r="BE45" s="74">
        <f t="shared" si="71"/>
        <v>0</v>
      </c>
      <c r="BF45" s="77"/>
      <c r="BG45" s="74">
        <f t="shared" ref="BG45:BH45" si="72">BG5*$O45</f>
        <v>2059.6766142159531</v>
      </c>
      <c r="BH45" s="74">
        <f t="shared" si="72"/>
        <v>4462.6326641345631</v>
      </c>
      <c r="BI45" s="77"/>
      <c r="BJ45" s="74">
        <f t="shared" ref="BJ45:BL45" si="73">BJ5*$P45</f>
        <v>5719.9617083946987</v>
      </c>
      <c r="BK45" s="74">
        <f t="shared" si="73"/>
        <v>2639.982326951399</v>
      </c>
      <c r="BL45" s="74">
        <f t="shared" si="73"/>
        <v>879.99410898379972</v>
      </c>
      <c r="BM45" s="77"/>
      <c r="BN45" s="74">
        <f t="shared" ref="BN45:BO45" si="74">BN5*$P45</f>
        <v>4839.9675994108984</v>
      </c>
      <c r="BO45" s="74">
        <f t="shared" si="74"/>
        <v>4399.9705449189987</v>
      </c>
      <c r="BP45" s="77"/>
      <c r="BQ45" s="74">
        <f t="shared" ref="BQ45:BS45" si="75">BQ5*$Q45</f>
        <v>2174.1030927835054</v>
      </c>
      <c r="BR45" s="74">
        <f t="shared" si="75"/>
        <v>543.52577319587635</v>
      </c>
      <c r="BS45" s="74">
        <f t="shared" si="75"/>
        <v>543.52577319587635</v>
      </c>
      <c r="BT45" s="77"/>
      <c r="BU45" s="74">
        <f>BU5*$Q45</f>
        <v>1358.8144329896911</v>
      </c>
      <c r="BV45" s="74">
        <f t="shared" ref="BV45" si="76">BV5*$Q45</f>
        <v>1902.340206185567</v>
      </c>
      <c r="BW45" s="77"/>
      <c r="BX45" s="74">
        <f t="shared" ref="BX45:BZ45" si="77">BX5*$R45</f>
        <v>2282.8082474226808</v>
      </c>
      <c r="BY45" s="74">
        <f t="shared" si="77"/>
        <v>3043.7443298969079</v>
      </c>
      <c r="BZ45" s="74">
        <f t="shared" si="77"/>
        <v>380.46804123711348</v>
      </c>
      <c r="CA45" s="77"/>
      <c r="CB45" s="74">
        <f t="shared" ref="CB45:CC45" si="78">CB5*$R45</f>
        <v>1902.3402061855677</v>
      </c>
      <c r="CC45" s="74">
        <f t="shared" si="78"/>
        <v>3804.6804123711345</v>
      </c>
      <c r="CD45" s="77"/>
      <c r="CE45" s="74">
        <f t="shared" ref="CE45:CG47" si="79">CE5*$E45</f>
        <v>11807.531249999998</v>
      </c>
      <c r="CF45" s="74">
        <f t="shared" si="79"/>
        <v>14262.399374999999</v>
      </c>
      <c r="CG45" s="74">
        <f t="shared" si="79"/>
        <v>291.06937500000004</v>
      </c>
      <c r="CH45" s="201"/>
      <c r="CI45" s="74">
        <f t="shared" ref="CI45:CM45" si="80">CI5*$E45</f>
        <v>13389.19125</v>
      </c>
      <c r="CJ45" s="74">
        <f t="shared" si="80"/>
        <v>13098.121875000001</v>
      </c>
      <c r="CK45" s="74">
        <f t="shared" si="80"/>
        <v>13971.329999999998</v>
      </c>
      <c r="CL45" s="74">
        <f t="shared" si="80"/>
        <v>14262.399374999999</v>
      </c>
      <c r="CM45" s="74">
        <f t="shared" si="80"/>
        <v>0</v>
      </c>
      <c r="CN45" s="77"/>
      <c r="CO45" s="74">
        <f t="shared" ref="CO45" si="81">CO5*$E45</f>
        <v>815.28865979381442</v>
      </c>
      <c r="CP45" s="77"/>
      <c r="CQ45" s="74">
        <f t="shared" ref="CQ45:CS45" si="82">CQ5*$E45</f>
        <v>271.76288659793812</v>
      </c>
      <c r="CR45" s="74">
        <f t="shared" si="82"/>
        <v>271.76288659793812</v>
      </c>
      <c r="CS45" s="74">
        <f t="shared" si="82"/>
        <v>271.76288659793812</v>
      </c>
      <c r="CT45" s="77"/>
    </row>
    <row r="46" spans="1:161" ht="20.25" customHeight="1" x14ac:dyDescent="0.4">
      <c r="A46" s="29" t="s">
        <v>457</v>
      </c>
      <c r="B46" s="77"/>
      <c r="C46" s="146">
        <f>VLOOKUP($A46,Sample!$B$2:$F$29,4)</f>
        <v>0.23430370344168935</v>
      </c>
      <c r="D46" s="138">
        <f>VLOOKUP($A46,Sample!$B$2:$F$29,5)</f>
        <v>0.14768462435993668</v>
      </c>
      <c r="E46" s="138">
        <f>VLOOKUP($A46,Sample!$B$2:$F$29,2)</f>
        <v>19872</v>
      </c>
      <c r="F46" s="160">
        <f>E46*$K6</f>
        <v>125212.8932038835</v>
      </c>
      <c r="G46" s="77"/>
      <c r="H46" s="171">
        <f t="shared" si="66"/>
        <v>0.23430370344168935</v>
      </c>
      <c r="I46" s="171">
        <f t="shared" si="66"/>
        <v>0.25005359400009808</v>
      </c>
      <c r="J46" s="30"/>
      <c r="K46" s="32">
        <v>6.3009708737864081</v>
      </c>
      <c r="L46" s="77"/>
      <c r="M46" s="34">
        <v>11768.85436893204</v>
      </c>
      <c r="N46" s="34">
        <v>8103.1456310679614</v>
      </c>
      <c r="O46" s="34">
        <v>9260.7378640776697</v>
      </c>
      <c r="P46" s="34">
        <v>6173.8252427184461</v>
      </c>
      <c r="Q46" s="34">
        <v>5787.9611650485431</v>
      </c>
      <c r="R46" s="34">
        <v>3472.7766990291266</v>
      </c>
      <c r="S46" s="77"/>
      <c r="T46" s="74">
        <f>T6*$M46</f>
        <v>8874.8737864077666</v>
      </c>
      <c r="U46" s="74">
        <f>U6*$N46</f>
        <v>5980.8932038834955</v>
      </c>
      <c r="V46" s="74">
        <f>V6*$O46</f>
        <v>6945.5533980582522</v>
      </c>
      <c r="W46" s="74">
        <f>W6*$P46</f>
        <v>5016.2330097087379</v>
      </c>
      <c r="X46" s="74">
        <f>X6*$Q46</f>
        <v>4437.4368932038833</v>
      </c>
      <c r="Y46" s="74">
        <f>Y6*$R46</f>
        <v>2701.0485436893209</v>
      </c>
      <c r="Z46" s="77"/>
      <c r="AA46" s="74">
        <f>AA6*$M46</f>
        <v>3472.7766990291261</v>
      </c>
      <c r="AB46" s="74">
        <f>AB6*$N46</f>
        <v>2122.2524271844663</v>
      </c>
      <c r="AC46" s="74">
        <f>AC6*$O46</f>
        <v>2893.980582524272</v>
      </c>
      <c r="AD46" s="74">
        <f>AD6*$P46</f>
        <v>2315.1844660194174</v>
      </c>
      <c r="AE46" s="74">
        <f>AE6*$Q46</f>
        <v>2315.1844660194174</v>
      </c>
      <c r="AF46" s="74">
        <f>AF6*$R46</f>
        <v>1543.4563106796118</v>
      </c>
      <c r="AG46" s="77"/>
      <c r="AH46" s="74">
        <f>AH6*$M46</f>
        <v>192.93203883495147</v>
      </c>
      <c r="AI46" s="74">
        <f>AI6*$N46</f>
        <v>0</v>
      </c>
      <c r="AJ46" s="74">
        <f>AJ6*$O46</f>
        <v>192.93203883495144</v>
      </c>
      <c r="AK46" s="74">
        <f>AK6*$P46</f>
        <v>0</v>
      </c>
      <c r="AL46" s="74">
        <f>AL6*$Q46</f>
        <v>192.93203883495144</v>
      </c>
      <c r="AM46" s="74">
        <f>AM6*$R46</f>
        <v>0</v>
      </c>
      <c r="AN46" s="77"/>
      <c r="AO46" s="74">
        <f t="shared" ref="AO46:AQ46" si="83">AO6*$M46</f>
        <v>6444.8488210818314</v>
      </c>
      <c r="AP46" s="74">
        <f t="shared" si="83"/>
        <v>4203.1622746185858</v>
      </c>
      <c r="AQ46" s="74">
        <f t="shared" si="83"/>
        <v>1120.8432732316228</v>
      </c>
      <c r="AR46" s="77"/>
      <c r="AS46" s="74">
        <f t="shared" ref="AS46:AT46" si="84">AS6*$M46</f>
        <v>5324.0055478502081</v>
      </c>
      <c r="AT46" s="74">
        <f t="shared" si="84"/>
        <v>6444.8488210818314</v>
      </c>
      <c r="AU46" s="77"/>
      <c r="AV46" s="74">
        <f t="shared" ref="AV46:AX46" si="85">AV6*$N46</f>
        <v>4167.3320388349512</v>
      </c>
      <c r="AW46" s="74">
        <f t="shared" si="85"/>
        <v>3472.7766990291261</v>
      </c>
      <c r="AX46" s="74">
        <f t="shared" si="85"/>
        <v>463.03689320388349</v>
      </c>
      <c r="AY46" s="77"/>
      <c r="AZ46" s="74">
        <f t="shared" ref="AZ46:BA46" si="86">AZ6*$N46</f>
        <v>2315.1844660194183</v>
      </c>
      <c r="BA46" s="74">
        <f t="shared" si="86"/>
        <v>5787.9611650485431</v>
      </c>
      <c r="BB46" s="77"/>
      <c r="BC46" s="74">
        <f t="shared" ref="BC46:BE46" si="87">BC6*$O46</f>
        <v>5605.1834440470102</v>
      </c>
      <c r="BD46" s="74">
        <f t="shared" si="87"/>
        <v>2680.7399080224836</v>
      </c>
      <c r="BE46" s="74">
        <f t="shared" si="87"/>
        <v>974.81451200817571</v>
      </c>
      <c r="BF46" s="77"/>
      <c r="BG46" s="74">
        <f t="shared" ref="BG46:BH46" si="88">BG6*$O46</f>
        <v>4142.9616760347471</v>
      </c>
      <c r="BH46" s="74">
        <f t="shared" si="88"/>
        <v>5117.7761880429225</v>
      </c>
      <c r="BI46" s="77"/>
      <c r="BJ46" s="74">
        <f t="shared" ref="BJ46:BL46" si="89">BJ6*$P46</f>
        <v>3307.406380027739</v>
      </c>
      <c r="BK46" s="74">
        <f t="shared" si="89"/>
        <v>2645.9251040221911</v>
      </c>
      <c r="BL46" s="74">
        <f t="shared" si="89"/>
        <v>220.49375866851591</v>
      </c>
      <c r="BM46" s="77"/>
      <c r="BN46" s="74">
        <f t="shared" ref="BN46:BO46" si="90">BN6*$P46</f>
        <v>1984.4438280166432</v>
      </c>
      <c r="BO46" s="74">
        <f t="shared" si="90"/>
        <v>4189.3814147018029</v>
      </c>
      <c r="BP46" s="77"/>
      <c r="BQ46" s="74">
        <f>BQ6*$Q46</f>
        <v>5144.8543689320377</v>
      </c>
      <c r="BR46" s="74">
        <f t="shared" ref="BR46:BS46" si="91">BR6*$Q46</f>
        <v>428.73786407766983</v>
      </c>
      <c r="BS46" s="74">
        <f t="shared" si="91"/>
        <v>214.36893203883491</v>
      </c>
      <c r="BT46" s="77"/>
      <c r="BU46" s="74">
        <f t="shared" ref="BU46:BV46" si="92">BU6*$Q46</f>
        <v>2572.4271844660188</v>
      </c>
      <c r="BV46" s="74">
        <f t="shared" si="92"/>
        <v>3215.5339805825242</v>
      </c>
      <c r="BW46" s="77"/>
      <c r="BX46" s="74">
        <f t="shared" ref="BX46:BZ46" si="93">BX6*$R46</f>
        <v>2170.4854368932042</v>
      </c>
      <c r="BY46" s="74">
        <f t="shared" si="93"/>
        <v>868.19417475728164</v>
      </c>
      <c r="BZ46" s="74">
        <f t="shared" si="93"/>
        <v>434.09708737864082</v>
      </c>
      <c r="CA46" s="77"/>
      <c r="CB46" s="74">
        <f t="shared" ref="CB46:CC46" si="94">CB6*$R46</f>
        <v>1519.3398058252428</v>
      </c>
      <c r="CC46" s="74">
        <f t="shared" si="94"/>
        <v>1953.4368932038838</v>
      </c>
      <c r="CD46" s="77"/>
      <c r="CE46" s="74">
        <f>CE6*$E46</f>
        <v>9628.7010309278357</v>
      </c>
      <c r="CF46" s="74">
        <f>CF6*$E46</f>
        <v>9531.9587628865975</v>
      </c>
      <c r="CG46" s="74">
        <f>CG6*$E46</f>
        <v>711.34020618556701</v>
      </c>
      <c r="CH46" s="201"/>
      <c r="CI46" s="74">
        <f t="shared" ref="CI46:CM46" si="95">CI6*$E46</f>
        <v>8809.8406747891277</v>
      </c>
      <c r="CJ46" s="74">
        <f t="shared" si="95"/>
        <v>8376.569821930645</v>
      </c>
      <c r="CK46" s="74">
        <f t="shared" si="95"/>
        <v>8954.2642924086231</v>
      </c>
      <c r="CL46" s="74">
        <f t="shared" si="95"/>
        <v>9387.5351452671039</v>
      </c>
      <c r="CM46" s="74">
        <f t="shared" si="95"/>
        <v>0</v>
      </c>
      <c r="CN46" s="77"/>
      <c r="CO46" s="74">
        <f>CO6*$E46</f>
        <v>1929.3203883495146</v>
      </c>
      <c r="CP46" s="77"/>
      <c r="CQ46" s="74">
        <f t="shared" ref="CQ46:CS46" si="96">CQ6*$E46</f>
        <v>771.72815533980588</v>
      </c>
      <c r="CR46" s="74">
        <f t="shared" si="96"/>
        <v>0</v>
      </c>
      <c r="CS46" s="74">
        <f t="shared" si="96"/>
        <v>1157.5922330097087</v>
      </c>
      <c r="CT46" s="77"/>
    </row>
    <row r="47" spans="1:161" ht="20.25" customHeight="1" x14ac:dyDescent="0.4">
      <c r="A47" s="29" t="s">
        <v>458</v>
      </c>
      <c r="B47" s="77"/>
      <c r="C47" s="146">
        <f>VLOOKUP($A47,Sample!$B$2:$F$29,4)</f>
        <v>6.3362927853041401E-2</v>
      </c>
      <c r="D47" s="138">
        <f>VLOOKUP($A47,Sample!$B$2:$F$29,5)</f>
        <v>3.9938464739850028E-2</v>
      </c>
      <c r="E47" s="138">
        <f>VLOOKUP($A47,Sample!$B$2:$F$29,2)</f>
        <v>5374</v>
      </c>
      <c r="F47" s="160">
        <f>E47*$K7</f>
        <v>28435.2427184466</v>
      </c>
      <c r="G47" s="77"/>
      <c r="H47" s="171">
        <f t="shared" si="66"/>
        <v>6.3362927853041401E-2</v>
      </c>
      <c r="I47" s="171">
        <f t="shared" si="66"/>
        <v>5.6785962340435425E-2</v>
      </c>
      <c r="J47" s="30"/>
      <c r="K47" s="32">
        <v>5.29126213592233</v>
      </c>
      <c r="L47" s="77"/>
      <c r="M47" s="34">
        <v>2869.6116504854367</v>
      </c>
      <c r="N47" s="34">
        <v>1982.6407766990292</v>
      </c>
      <c r="O47" s="34">
        <v>1565.2427184466017</v>
      </c>
      <c r="P47" s="34">
        <v>991.32038834951459</v>
      </c>
      <c r="Q47" s="34">
        <v>782.62135922330083</v>
      </c>
      <c r="R47" s="34">
        <v>991.32038834951459</v>
      </c>
      <c r="S47" s="77"/>
      <c r="T47" s="74">
        <f>T7*$M47</f>
        <v>1982.6407766990289</v>
      </c>
      <c r="U47" s="74">
        <f>U7*$N47</f>
        <v>1721.7669902912623</v>
      </c>
      <c r="V47" s="74">
        <f>V7*$O47</f>
        <v>1200.019417475728</v>
      </c>
      <c r="W47" s="74">
        <f>W7*$P47</f>
        <v>834.79611650485435</v>
      </c>
      <c r="X47" s="74">
        <f>X7*$Q47</f>
        <v>521.74757281553389</v>
      </c>
      <c r="Y47" s="74">
        <f>Y7*$R47</f>
        <v>521.747572815534</v>
      </c>
      <c r="Z47" s="77"/>
      <c r="AA47" s="74">
        <f>AA7*$M47</f>
        <v>469.57281553398053</v>
      </c>
      <c r="AB47" s="74">
        <f>AB7*$N47</f>
        <v>678.27184466019423</v>
      </c>
      <c r="AC47" s="74">
        <f>AC7*$O47</f>
        <v>365.22330097087371</v>
      </c>
      <c r="AD47" s="74">
        <f>AD7*$P47</f>
        <v>417.39805825242718</v>
      </c>
      <c r="AE47" s="74">
        <f>AE7*$Q47</f>
        <v>260.87378640776694</v>
      </c>
      <c r="AF47" s="74">
        <f>AF7*$R47</f>
        <v>104.34951456310679</v>
      </c>
      <c r="AG47" s="77"/>
      <c r="AH47" s="74">
        <f>AH7*$M47</f>
        <v>52.17475728155339</v>
      </c>
      <c r="AI47" s="74">
        <f>AI7*$N47</f>
        <v>104.34951456310679</v>
      </c>
      <c r="AJ47" s="74">
        <f>AJ7*$O47</f>
        <v>0</v>
      </c>
      <c r="AK47" s="74">
        <f>AK7*$P47</f>
        <v>104.34951456310679</v>
      </c>
      <c r="AL47" s="74">
        <f>AL7*$Q47</f>
        <v>104.34951456310678</v>
      </c>
      <c r="AM47" s="74">
        <f>AM7*$R47</f>
        <v>0</v>
      </c>
      <c r="AN47" s="77"/>
      <c r="AO47" s="74">
        <f t="shared" ref="AO47:AQ47" si="97">AO7*$M47</f>
        <v>1887.9024016351559</v>
      </c>
      <c r="AP47" s="74">
        <f t="shared" si="97"/>
        <v>604.12876852324985</v>
      </c>
      <c r="AQ47" s="74">
        <f t="shared" si="97"/>
        <v>377.58048032703113</v>
      </c>
      <c r="AR47" s="77"/>
      <c r="AS47" s="74">
        <f t="shared" ref="AS47:AT47" si="98">AS7*$M47</f>
        <v>2038.9345937659682</v>
      </c>
      <c r="AT47" s="74">
        <f t="shared" si="98"/>
        <v>830.67705671946851</v>
      </c>
      <c r="AU47" s="77"/>
      <c r="AV47" s="74">
        <f t="shared" ref="AV47:AX47" si="99">AV7*$N47</f>
        <v>1486.980582524272</v>
      </c>
      <c r="AW47" s="74">
        <f t="shared" si="99"/>
        <v>247.83009708737865</v>
      </c>
      <c r="AX47" s="74">
        <f t="shared" si="99"/>
        <v>247.83009708737865</v>
      </c>
      <c r="AY47" s="77"/>
      <c r="AZ47" s="74">
        <f t="shared" ref="AZ47:BA47" si="100">AZ7*$N47</f>
        <v>1486.980582524272</v>
      </c>
      <c r="BA47" s="74">
        <f t="shared" si="100"/>
        <v>495.66019417475729</v>
      </c>
      <c r="BB47" s="77"/>
      <c r="BC47" s="74">
        <f t="shared" ref="BC47:BE47" si="101">BC7*$O47</f>
        <v>996.06354810238281</v>
      </c>
      <c r="BD47" s="74">
        <f t="shared" si="101"/>
        <v>498.03177405119141</v>
      </c>
      <c r="BE47" s="74">
        <f t="shared" si="101"/>
        <v>71.147396293027356</v>
      </c>
      <c r="BF47" s="77"/>
      <c r="BG47" s="74">
        <f t="shared" ref="BG47:BH47" si="102">BG7*$O47</f>
        <v>853.76875551632816</v>
      </c>
      <c r="BH47" s="74">
        <f t="shared" si="102"/>
        <v>711.4739629302735</v>
      </c>
      <c r="BI47" s="77"/>
      <c r="BJ47" s="74">
        <f t="shared" ref="BJ47:BL47" si="103">BJ7*$P47</f>
        <v>805.44781553398059</v>
      </c>
      <c r="BK47" s="74">
        <f t="shared" si="103"/>
        <v>185.872572815534</v>
      </c>
      <c r="BL47" s="74">
        <f t="shared" si="103"/>
        <v>0</v>
      </c>
      <c r="BM47" s="77"/>
      <c r="BN47" s="74">
        <f t="shared" ref="BN47:BO47" si="104">BN7*$P47</f>
        <v>681.53276699029129</v>
      </c>
      <c r="BO47" s="74">
        <f t="shared" si="104"/>
        <v>309.78762135922329</v>
      </c>
      <c r="BP47" s="77"/>
      <c r="BQ47" s="74">
        <f t="shared" ref="BQ47:BS47" si="105">BQ7*$Q47</f>
        <v>652.18446601941741</v>
      </c>
      <c r="BR47" s="74">
        <f t="shared" si="105"/>
        <v>130.43689320388347</v>
      </c>
      <c r="BS47" s="74">
        <f t="shared" si="105"/>
        <v>0</v>
      </c>
      <c r="BT47" s="77"/>
      <c r="BU47" s="74">
        <f t="shared" ref="BU47:BV47" si="106">BU7*$Q47</f>
        <v>326.09223300970865</v>
      </c>
      <c r="BV47" s="74">
        <f t="shared" si="106"/>
        <v>456.52912621359218</v>
      </c>
      <c r="BW47" s="77"/>
      <c r="BX47" s="74">
        <f t="shared" ref="BX47:BZ47" si="107">BX7*$R47</f>
        <v>762.55414488424208</v>
      </c>
      <c r="BY47" s="74">
        <f t="shared" si="107"/>
        <v>228.76624346527262</v>
      </c>
      <c r="BZ47" s="74">
        <f t="shared" si="107"/>
        <v>0</v>
      </c>
      <c r="CA47" s="77"/>
      <c r="CB47" s="74">
        <f t="shared" ref="CB47:CC47" si="108">CB7*$R47</f>
        <v>686.29873039581776</v>
      </c>
      <c r="CC47" s="74">
        <f t="shared" si="108"/>
        <v>305.02165795369683</v>
      </c>
      <c r="CD47" s="77"/>
      <c r="CE47" s="74">
        <f t="shared" si="79"/>
        <v>1617.4174757281553</v>
      </c>
      <c r="CF47" s="74">
        <f t="shared" si="79"/>
        <v>2485.1238237490666</v>
      </c>
      <c r="CG47" s="74">
        <f t="shared" si="79"/>
        <v>1271.4587005227784</v>
      </c>
      <c r="CH47" s="201"/>
      <c r="CI47" s="74">
        <f t="shared" ref="CI47:CM47" si="109">CI7*$E47</f>
        <v>1676.0137415982076</v>
      </c>
      <c r="CJ47" s="74">
        <f t="shared" si="109"/>
        <v>2253.9495145631067</v>
      </c>
      <c r="CK47" s="74">
        <f t="shared" si="109"/>
        <v>2080.5687826736371</v>
      </c>
      <c r="CL47" s="74">
        <f t="shared" si="109"/>
        <v>2253.9495145631067</v>
      </c>
      <c r="CM47" s="74">
        <f t="shared" si="109"/>
        <v>0</v>
      </c>
      <c r="CN47" s="77"/>
      <c r="CO47" s="74">
        <f t="shared" ref="CO47" si="110">CO7*$E47</f>
        <v>573.9223300970873</v>
      </c>
      <c r="CP47" s="77"/>
      <c r="CQ47" s="74">
        <f t="shared" ref="CQ47:CS47" si="111">CQ7*$E47</f>
        <v>313.04854368932035</v>
      </c>
      <c r="CR47" s="74">
        <f t="shared" si="111"/>
        <v>0</v>
      </c>
      <c r="CS47" s="74">
        <f t="shared" si="111"/>
        <v>260.87378640776694</v>
      </c>
      <c r="CT47" s="77"/>
    </row>
    <row r="48" spans="1:161" s="22" customFormat="1" ht="7.5" customHeight="1" x14ac:dyDescent="0.4">
      <c r="A48" s="37"/>
      <c r="B48" s="77"/>
      <c r="C48" s="148"/>
      <c r="D48" s="139"/>
      <c r="E48" s="139"/>
      <c r="F48" s="161"/>
      <c r="G48" s="77"/>
      <c r="H48" s="39"/>
      <c r="I48" s="39"/>
      <c r="J48" s="38"/>
      <c r="K48" s="40"/>
      <c r="L48" s="77"/>
      <c r="M48" s="41"/>
      <c r="N48" s="41"/>
      <c r="O48" s="41"/>
      <c r="P48" s="41"/>
      <c r="Q48" s="41"/>
      <c r="R48" s="41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201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</row>
    <row r="49" spans="1:161" ht="20.25" customHeight="1" x14ac:dyDescent="0.4">
      <c r="A49" s="29" t="s">
        <v>113</v>
      </c>
      <c r="B49" s="77"/>
      <c r="C49" s="146">
        <f>VLOOKUP($A49,Sample!$B$2:$F$29,4)</f>
        <v>7.7488120924858211E-2</v>
      </c>
      <c r="D49" s="138">
        <f>VLOOKUP($A49,Sample!$B$2:$F$29,5)</f>
        <v>4.8841754795365531E-2</v>
      </c>
      <c r="E49" s="138">
        <f>VLOOKUP($A49,Sample!$B$2:$F$29,2)</f>
        <v>6572</v>
      </c>
      <c r="F49" s="160">
        <f>E49*$K9</f>
        <v>42047.387755102041</v>
      </c>
      <c r="G49" s="77"/>
      <c r="H49" s="171">
        <f t="shared" ref="H49:I50" si="112">E49/SUM(E$4:E$10)</f>
        <v>7.7488120924858211E-2</v>
      </c>
      <c r="I49" s="171">
        <f t="shared" si="112"/>
        <v>8.3969790629779037E-2</v>
      </c>
      <c r="J49" s="30"/>
      <c r="K49" s="32">
        <v>6.3979591836734695</v>
      </c>
      <c r="L49" s="77"/>
      <c r="M49" s="34">
        <v>4493.1020408163267</v>
      </c>
      <c r="N49" s="34">
        <v>3554.2448979591845</v>
      </c>
      <c r="O49" s="34">
        <v>3151.8775510204086</v>
      </c>
      <c r="P49" s="34">
        <v>2481.2653061224491</v>
      </c>
      <c r="Q49" s="34">
        <v>1072.9795918367347</v>
      </c>
      <c r="R49" s="34">
        <v>1207.1020408163267</v>
      </c>
      <c r="S49" s="77"/>
      <c r="T49" s="74">
        <f>T9*$M49</f>
        <v>3218.9387755102039</v>
      </c>
      <c r="U49" s="74">
        <f>U9*$N49</f>
        <v>2078.8979591836737</v>
      </c>
      <c r="V49" s="74">
        <f>V9*$O49</f>
        <v>2145.9591836734699</v>
      </c>
      <c r="W49" s="74">
        <f>W9*$P49</f>
        <v>1542.4081632653063</v>
      </c>
      <c r="X49" s="74">
        <f>X9*$Q49</f>
        <v>670.61224489795916</v>
      </c>
      <c r="Y49" s="74">
        <f>Y9*$R49</f>
        <v>536.48979591836746</v>
      </c>
      <c r="Z49" s="77"/>
      <c r="AA49" s="74">
        <f>AA9*$M49</f>
        <v>737.67346938775518</v>
      </c>
      <c r="AB49" s="74">
        <f>AB9*$N49</f>
        <v>335.30612244897969</v>
      </c>
      <c r="AC49" s="74">
        <f>AC9*$O49</f>
        <v>804.73469387755108</v>
      </c>
      <c r="AD49" s="74">
        <f>AD9*$P49</f>
        <v>335.30612244897964</v>
      </c>
      <c r="AE49" s="74">
        <f>AE9*$Q49</f>
        <v>134.12244897959184</v>
      </c>
      <c r="AF49" s="74">
        <f>AF9*$R49</f>
        <v>201.18367346938777</v>
      </c>
      <c r="AG49" s="77"/>
      <c r="AH49" s="74">
        <f>AH9*$M49</f>
        <v>0</v>
      </c>
      <c r="AI49" s="74">
        <f>AI9*$N49</f>
        <v>0</v>
      </c>
      <c r="AJ49" s="74">
        <f>AJ9*$O49</f>
        <v>268.24489795918373</v>
      </c>
      <c r="AK49" s="74">
        <f>AK9*$P49</f>
        <v>0</v>
      </c>
      <c r="AL49" s="74">
        <f>AL9*$Q49</f>
        <v>67.061224489795919</v>
      </c>
      <c r="AM49" s="74">
        <f>AM9*$R49</f>
        <v>67.061224489795933</v>
      </c>
      <c r="AN49" s="77"/>
      <c r="AO49" s="74">
        <f t="shared" ref="AO49:AQ49" si="113">AO9*$M49</f>
        <v>2296.4743764172335</v>
      </c>
      <c r="AP49" s="74">
        <f t="shared" si="113"/>
        <v>2196.6276643990932</v>
      </c>
      <c r="AQ49" s="74">
        <f t="shared" si="113"/>
        <v>0</v>
      </c>
      <c r="AR49" s="77"/>
      <c r="AS49" s="74">
        <f t="shared" ref="AS49:AT49" si="114">AS9*$M49</f>
        <v>1897.0875283446715</v>
      </c>
      <c r="AT49" s="74">
        <f t="shared" si="114"/>
        <v>2596.0145124716551</v>
      </c>
      <c r="AU49" s="77"/>
      <c r="AV49" s="74">
        <f t="shared" ref="AV49:AX49" si="115">AV9*$N49</f>
        <v>1875.8514739229031</v>
      </c>
      <c r="AW49" s="74">
        <f t="shared" si="115"/>
        <v>1678.3934240362814</v>
      </c>
      <c r="AX49" s="74">
        <f t="shared" si="115"/>
        <v>0</v>
      </c>
      <c r="AY49" s="77"/>
      <c r="AZ49" s="74">
        <f t="shared" ref="AZ49:BA49" si="116">AZ9*$N49</f>
        <v>1480.9353741496604</v>
      </c>
      <c r="BA49" s="74">
        <f t="shared" si="116"/>
        <v>2073.3095238095239</v>
      </c>
      <c r="BB49" s="77"/>
      <c r="BC49" s="74">
        <f t="shared" ref="BC49:BE49" si="117">BC9*$O49</f>
        <v>2132.1524609843941</v>
      </c>
      <c r="BD49" s="74">
        <f t="shared" si="117"/>
        <v>1019.7250900360146</v>
      </c>
      <c r="BE49" s="74">
        <f t="shared" si="117"/>
        <v>0</v>
      </c>
      <c r="BF49" s="77"/>
      <c r="BG49" s="74">
        <f t="shared" ref="BG49:BH49" si="118">BG9*$O49</f>
        <v>1854.045618247299</v>
      </c>
      <c r="BH49" s="74">
        <f t="shared" si="118"/>
        <v>1297.8319327731097</v>
      </c>
      <c r="BI49" s="77"/>
      <c r="BJ49" s="74">
        <f t="shared" ref="BJ49:BL49" si="119">BJ9*$P49</f>
        <v>1454.5348346235046</v>
      </c>
      <c r="BK49" s="74">
        <f t="shared" si="119"/>
        <v>1026.7304714989446</v>
      </c>
      <c r="BL49" s="74">
        <f t="shared" si="119"/>
        <v>0</v>
      </c>
      <c r="BM49" s="77"/>
      <c r="BN49" s="74">
        <f t="shared" ref="BN49:BO49" si="120">BN9*$P49</f>
        <v>1368.9739619985926</v>
      </c>
      <c r="BO49" s="74">
        <f t="shared" si="120"/>
        <v>1112.2913441238566</v>
      </c>
      <c r="BP49" s="77"/>
      <c r="BQ49" s="74">
        <f t="shared" ref="BQ49:BS49" si="121">BQ9*$Q49</f>
        <v>737.67346938775506</v>
      </c>
      <c r="BR49" s="74">
        <f t="shared" si="121"/>
        <v>335.30612244897958</v>
      </c>
      <c r="BS49" s="74">
        <f t="shared" si="121"/>
        <v>0</v>
      </c>
      <c r="BT49" s="77"/>
      <c r="BU49" s="74">
        <f t="shared" ref="BU49:BV49" si="122">BU9*$Q49</f>
        <v>536.48979591836735</v>
      </c>
      <c r="BV49" s="74">
        <f t="shared" si="122"/>
        <v>536.48979591836735</v>
      </c>
      <c r="BW49" s="77"/>
      <c r="BX49" s="74">
        <f t="shared" ref="BX49:BZ49" si="123">BX9*$R49</f>
        <v>710.06002400960404</v>
      </c>
      <c r="BY49" s="74">
        <f t="shared" si="123"/>
        <v>426.03601440576239</v>
      </c>
      <c r="BZ49" s="74">
        <f t="shared" si="123"/>
        <v>71.006002400960398</v>
      </c>
      <c r="CA49" s="77"/>
      <c r="CB49" s="74">
        <f t="shared" ref="CB49:CC49" si="124">CB9*$R49</f>
        <v>568.04801920768318</v>
      </c>
      <c r="CC49" s="74">
        <f t="shared" si="124"/>
        <v>639.05402160864355</v>
      </c>
      <c r="CD49" s="77"/>
      <c r="CE49" s="74">
        <f t="shared" ref="CE49:CG50" si="125">CE9*$E49</f>
        <v>2043.1088082901554</v>
      </c>
      <c r="CF49" s="74">
        <f t="shared" si="125"/>
        <v>3544.3496282946608</v>
      </c>
      <c r="CG49" s="74">
        <f t="shared" si="125"/>
        <v>984.54156341518365</v>
      </c>
      <c r="CH49" s="201"/>
      <c r="CI49" s="74">
        <f t="shared" ref="CI49:CM49" si="126">CI9*$E49</f>
        <v>2608.1063302545613</v>
      </c>
      <c r="CJ49" s="74">
        <f t="shared" si="126"/>
        <v>3076.2279792746117</v>
      </c>
      <c r="CK49" s="74">
        <f t="shared" si="126"/>
        <v>3343.7260644289249</v>
      </c>
      <c r="CL49" s="74">
        <f t="shared" si="126"/>
        <v>3276.8515431403471</v>
      </c>
      <c r="CM49" s="74">
        <f t="shared" si="126"/>
        <v>0</v>
      </c>
      <c r="CN49" s="77"/>
      <c r="CO49" s="74">
        <f t="shared" ref="CO49" si="127">CO9*$E49</f>
        <v>67.061224489795919</v>
      </c>
      <c r="CP49" s="77"/>
      <c r="CQ49" s="74">
        <f t="shared" ref="CQ49:CS49" si="128">CQ9*$E49</f>
        <v>0</v>
      </c>
      <c r="CR49" s="74">
        <f t="shared" si="128"/>
        <v>0</v>
      </c>
      <c r="CS49" s="74">
        <f t="shared" si="128"/>
        <v>67.061224489795919</v>
      </c>
      <c r="CT49" s="77"/>
    </row>
    <row r="50" spans="1:161" ht="20.25" customHeight="1" x14ac:dyDescent="0.4">
      <c r="A50" s="29" t="s">
        <v>108</v>
      </c>
      <c r="B50" s="77"/>
      <c r="C50" s="146">
        <f>VLOOKUP($A50,Sample!$B$2:$F$29,4)</f>
        <v>0.10819096129131148</v>
      </c>
      <c r="D50" s="138">
        <f>VLOOKUP($A50,Sample!$B$2:$F$29,5)</f>
        <v>6.8194148204849994E-2</v>
      </c>
      <c r="E50" s="138">
        <f>VLOOKUP($A50,Sample!$B$2:$F$29,2)</f>
        <v>9176</v>
      </c>
      <c r="F50" s="160">
        <f>E50*$K10</f>
        <v>53027.621052631577</v>
      </c>
      <c r="G50" s="77"/>
      <c r="H50" s="171">
        <f t="shared" si="112"/>
        <v>0.10819096129131148</v>
      </c>
      <c r="I50" s="171">
        <f t="shared" si="112"/>
        <v>0.10589761873719356</v>
      </c>
      <c r="J50" s="30"/>
      <c r="K50" s="32">
        <v>5.7789473684210524</v>
      </c>
      <c r="L50" s="77"/>
      <c r="M50" s="34">
        <v>4926.0631578947377</v>
      </c>
      <c r="N50" s="34">
        <v>5022.6526315789488</v>
      </c>
      <c r="O50" s="34">
        <v>2511.3263157894744</v>
      </c>
      <c r="P50" s="34">
        <v>3477.2210526315798</v>
      </c>
      <c r="Q50" s="34">
        <v>1255.6631578947372</v>
      </c>
      <c r="R50" s="34">
        <v>1931.7894736842106</v>
      </c>
      <c r="S50" s="77"/>
      <c r="T50" s="74">
        <f>T10*$M50</f>
        <v>3766.9894736842111</v>
      </c>
      <c r="U50" s="74">
        <f>U10*$N50</f>
        <v>3960.1684210526328</v>
      </c>
      <c r="V50" s="74">
        <f>V10*$O50</f>
        <v>2028.3789473684217</v>
      </c>
      <c r="W50" s="74">
        <f>W10*$P50</f>
        <v>2801.0947368421062</v>
      </c>
      <c r="X50" s="74">
        <f>X10*$Q50</f>
        <v>965.89473684210554</v>
      </c>
      <c r="Y50" s="74">
        <f>Y10*$R50</f>
        <v>1738.6105263157897</v>
      </c>
      <c r="Z50" s="77"/>
      <c r="AA50" s="74">
        <f>AA10*$M50</f>
        <v>1642.0210526315791</v>
      </c>
      <c r="AB50" s="74">
        <f>AB10*$N50</f>
        <v>1448.8421052631581</v>
      </c>
      <c r="AC50" s="74">
        <f>AC10*$O50</f>
        <v>1255.6631578947372</v>
      </c>
      <c r="AD50" s="74">
        <f>AD10*$P50</f>
        <v>1255.6631578947372</v>
      </c>
      <c r="AE50" s="74">
        <f>AE10*$Q50</f>
        <v>579.5368421052633</v>
      </c>
      <c r="AF50" s="74">
        <f>AF10*$R50</f>
        <v>965.89473684210532</v>
      </c>
      <c r="AG50" s="77"/>
      <c r="AH50" s="74">
        <f>AH10*$M50</f>
        <v>482.94736842105272</v>
      </c>
      <c r="AI50" s="74">
        <f>AI10*$N50</f>
        <v>1159.0736842105266</v>
      </c>
      <c r="AJ50" s="74">
        <f>AJ10*$O50</f>
        <v>193.17894736842112</v>
      </c>
      <c r="AK50" s="74">
        <f>AK10*$P50</f>
        <v>96.589473684210546</v>
      </c>
      <c r="AL50" s="74">
        <f>AL10*$Q50</f>
        <v>0</v>
      </c>
      <c r="AM50" s="74">
        <f>AM10*$R50</f>
        <v>0</v>
      </c>
      <c r="AN50" s="77"/>
      <c r="AO50" s="74">
        <f t="shared" ref="AO50:AQ50" si="129">AO10*$M50</f>
        <v>4378.7228070175443</v>
      </c>
      <c r="AP50" s="74">
        <f t="shared" si="129"/>
        <v>547.34035087719303</v>
      </c>
      <c r="AQ50" s="74">
        <f t="shared" si="129"/>
        <v>0</v>
      </c>
      <c r="AR50" s="77"/>
      <c r="AS50" s="74">
        <f t="shared" ref="AS50:AT50" si="130">AS10*$M50</f>
        <v>3010.3719298245624</v>
      </c>
      <c r="AT50" s="74">
        <f t="shared" si="130"/>
        <v>1915.6912280701758</v>
      </c>
      <c r="AU50" s="77"/>
      <c r="AV50" s="74">
        <f t="shared" ref="AV50:AX50" si="131">AV10*$N50</f>
        <v>4604.0982456140364</v>
      </c>
      <c r="AW50" s="74">
        <f t="shared" si="131"/>
        <v>418.5543859649124</v>
      </c>
      <c r="AX50" s="74">
        <f t="shared" si="131"/>
        <v>0</v>
      </c>
      <c r="AY50" s="77"/>
      <c r="AZ50" s="74">
        <f t="shared" ref="AZ50:BA50" si="132">AZ10*$N50</f>
        <v>3208.9169590643282</v>
      </c>
      <c r="BA50" s="74">
        <f t="shared" si="132"/>
        <v>1813.7356725146203</v>
      </c>
      <c r="BB50" s="77"/>
      <c r="BC50" s="74">
        <f t="shared" ref="BC50:BE50" si="133">BC10*$O50</f>
        <v>1940.5703349282301</v>
      </c>
      <c r="BD50" s="74">
        <f t="shared" si="133"/>
        <v>456.60478468899538</v>
      </c>
      <c r="BE50" s="74">
        <f t="shared" si="133"/>
        <v>114.15119617224885</v>
      </c>
      <c r="BF50" s="77"/>
      <c r="BG50" s="74">
        <f t="shared" ref="BG50:BH50" si="134">BG10*$O50</f>
        <v>1712.2679425837327</v>
      </c>
      <c r="BH50" s="74">
        <f t="shared" si="134"/>
        <v>799.05837320574187</v>
      </c>
      <c r="BI50" s="77"/>
      <c r="BJ50" s="74">
        <f t="shared" ref="BJ50:BL50" si="135">BJ10*$P50</f>
        <v>2920.865684210527</v>
      </c>
      <c r="BK50" s="74">
        <f t="shared" si="135"/>
        <v>417.26652631578958</v>
      </c>
      <c r="BL50" s="74">
        <f t="shared" si="135"/>
        <v>139.08884210526318</v>
      </c>
      <c r="BM50" s="77"/>
      <c r="BN50" s="74">
        <f t="shared" ref="BN50:BO50" si="136">BN10*$P50</f>
        <v>2364.5103157894746</v>
      </c>
      <c r="BO50" s="74">
        <f t="shared" si="136"/>
        <v>1112.7107368421055</v>
      </c>
      <c r="BP50" s="77"/>
      <c r="BQ50" s="74">
        <f t="shared" ref="BQ50:BS50" si="137">BQ10*$Q50</f>
        <v>1141.5119617224884</v>
      </c>
      <c r="BR50" s="74">
        <f t="shared" si="137"/>
        <v>114.15119617224885</v>
      </c>
      <c r="BS50" s="74">
        <f t="shared" si="137"/>
        <v>0</v>
      </c>
      <c r="BT50" s="77"/>
      <c r="BU50" s="74">
        <f t="shared" ref="BU50:BV50" si="138">BU10*$Q50</f>
        <v>913.20956937799076</v>
      </c>
      <c r="BV50" s="74">
        <f t="shared" si="138"/>
        <v>342.45358851674649</v>
      </c>
      <c r="BW50" s="77"/>
      <c r="BX50" s="74">
        <f t="shared" ref="BX50:BZ50" si="139">BX10*$R50</f>
        <v>1704.5201238390093</v>
      </c>
      <c r="BY50" s="74">
        <f t="shared" si="139"/>
        <v>227.26934984520125</v>
      </c>
      <c r="BZ50" s="74">
        <f t="shared" si="139"/>
        <v>0</v>
      </c>
      <c r="CA50" s="77"/>
      <c r="CB50" s="74">
        <f t="shared" ref="CB50:CC50" si="140">CB10*$R50</f>
        <v>909.07739938080499</v>
      </c>
      <c r="CC50" s="74">
        <f t="shared" si="140"/>
        <v>1022.7120743034056</v>
      </c>
      <c r="CD50" s="77"/>
      <c r="CE50" s="74">
        <f t="shared" si="125"/>
        <v>2715.3469387755104</v>
      </c>
      <c r="CF50" s="74">
        <f t="shared" si="125"/>
        <v>4946.4375</v>
      </c>
      <c r="CG50" s="74">
        <f t="shared" si="125"/>
        <v>1514.2155612244899</v>
      </c>
      <c r="CH50" s="201"/>
      <c r="CI50" s="74">
        <f t="shared" ref="CI50:CM50" si="141">CI10*$E50</f>
        <v>4643.5943877551026</v>
      </c>
      <c r="CJ50" s="74">
        <f t="shared" si="141"/>
        <v>3936.9604591836733</v>
      </c>
      <c r="CK50" s="74">
        <f t="shared" si="141"/>
        <v>4239.8035714285716</v>
      </c>
      <c r="CL50" s="74">
        <f t="shared" si="141"/>
        <v>4946.4375</v>
      </c>
      <c r="CM50" s="74">
        <f t="shared" si="141"/>
        <v>0</v>
      </c>
      <c r="CN50" s="77"/>
      <c r="CO50" s="74">
        <f t="shared" ref="CO50" si="142">CO10*$E50</f>
        <v>386.35789473684207</v>
      </c>
      <c r="CP50" s="77"/>
      <c r="CQ50" s="74">
        <f t="shared" ref="CQ50:CS50" si="143">CQ10*$E50</f>
        <v>289.7684210526316</v>
      </c>
      <c r="CR50" s="74">
        <f t="shared" si="143"/>
        <v>0</v>
      </c>
      <c r="CS50" s="74">
        <f t="shared" si="143"/>
        <v>96.589473684210517</v>
      </c>
      <c r="CT50" s="77"/>
    </row>
    <row r="51" spans="1:161" s="22" customFormat="1" ht="7.5" customHeight="1" x14ac:dyDescent="0.4">
      <c r="A51" s="37"/>
      <c r="B51" s="77"/>
      <c r="C51" s="149"/>
      <c r="D51" s="139"/>
      <c r="E51" s="139"/>
      <c r="F51" s="161"/>
      <c r="G51" s="77"/>
      <c r="H51" s="39"/>
      <c r="I51" s="39"/>
      <c r="J51" s="38"/>
      <c r="K51" s="40"/>
      <c r="L51" s="77"/>
      <c r="M51" s="41"/>
      <c r="N51" s="41"/>
      <c r="O51" s="41"/>
      <c r="P51" s="41"/>
      <c r="Q51" s="41"/>
      <c r="R51" s="41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201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</row>
    <row r="52" spans="1:161" ht="20.25" customHeight="1" x14ac:dyDescent="0.4">
      <c r="A52" s="29" t="s">
        <v>459</v>
      </c>
      <c r="B52" s="77"/>
      <c r="C52" s="147">
        <f>VLOOKUP($A52,Sample!$B$2:$F$29,4)</f>
        <v>0.59415092246829593</v>
      </c>
      <c r="D52" s="138">
        <f>VLOOKUP($A52,Sample!$B$2:$F$29,5)</f>
        <v>0.11942894089493672</v>
      </c>
      <c r="E52" s="138">
        <f>VLOOKUP($A52,Sample!$B$2:$F$29,2)</f>
        <v>16070</v>
      </c>
      <c r="F52" s="160">
        <f>E52*$K12</f>
        <v>71980.208333333343</v>
      </c>
      <c r="G52" s="77"/>
      <c r="H52" s="31">
        <f>E52/SUM(E$12:E$15)</f>
        <v>0.59415092246829593</v>
      </c>
      <c r="I52" s="31">
        <f>F52/SUM(F$12:F$15)</f>
        <v>0.55823537871297779</v>
      </c>
      <c r="J52" s="30"/>
      <c r="K52" s="32">
        <v>4.479166666666667</v>
      </c>
      <c r="L52" s="77"/>
      <c r="M52" s="34">
        <v>3850.1041666666674</v>
      </c>
      <c r="N52" s="34">
        <v>4184.8958333333348</v>
      </c>
      <c r="O52" s="34">
        <v>3515.3125000000009</v>
      </c>
      <c r="P52" s="34">
        <v>2008.7500000000005</v>
      </c>
      <c r="Q52" s="34">
        <v>2678.3333333333335</v>
      </c>
      <c r="R52" s="34">
        <v>1841.3541666666672</v>
      </c>
      <c r="S52" s="77"/>
      <c r="T52" s="74">
        <f>T12*$M52</f>
        <v>3850.1041666666674</v>
      </c>
      <c r="U52" s="74">
        <f>U12*$N52</f>
        <v>3682.7083333333348</v>
      </c>
      <c r="V52" s="74">
        <f>V12*$O52</f>
        <v>2510.9375000000009</v>
      </c>
      <c r="W52" s="74">
        <f>W12*$P52</f>
        <v>1841.354166666667</v>
      </c>
      <c r="X52" s="74">
        <f>X12*$Q52</f>
        <v>2176.1458333333335</v>
      </c>
      <c r="Y52" s="74">
        <f>Y12*$R52</f>
        <v>1339.1666666666672</v>
      </c>
      <c r="Z52" s="77"/>
      <c r="AA52" s="74">
        <f>AA12*$M52</f>
        <v>2008.7500000000002</v>
      </c>
      <c r="AB52" s="74">
        <f>AB12*$N52</f>
        <v>2678.3333333333344</v>
      </c>
      <c r="AC52" s="74">
        <f>AC12*$O52</f>
        <v>1171.7708333333335</v>
      </c>
      <c r="AD52" s="74">
        <f>AD12*$P52</f>
        <v>1171.7708333333337</v>
      </c>
      <c r="AE52" s="74">
        <f>AE12*$Q52</f>
        <v>1004.375</v>
      </c>
      <c r="AF52" s="74">
        <f>AF12*$R52</f>
        <v>334.7916666666668</v>
      </c>
      <c r="AG52" s="77"/>
      <c r="AH52" s="74">
        <f>AH12*$M52</f>
        <v>669.58333333333348</v>
      </c>
      <c r="AI52" s="74">
        <f>AI12*$N52</f>
        <v>0</v>
      </c>
      <c r="AJ52" s="74">
        <f>AJ12*$O52</f>
        <v>167.39583333333337</v>
      </c>
      <c r="AK52" s="74">
        <f>AK12*$P52</f>
        <v>167.39583333333337</v>
      </c>
      <c r="AL52" s="74">
        <f>AL12*$Q52</f>
        <v>167.39583333333334</v>
      </c>
      <c r="AM52" s="74">
        <f>AM12*$R52</f>
        <v>334.7916666666668</v>
      </c>
      <c r="AN52" s="77"/>
      <c r="AO52" s="74">
        <f t="shared" ref="AO52:AQ52" si="144">AO12*$M52</f>
        <v>3657.5989583333339</v>
      </c>
      <c r="AP52" s="74">
        <f t="shared" si="144"/>
        <v>192.50520833333337</v>
      </c>
      <c r="AQ52" s="74">
        <f t="shared" si="144"/>
        <v>0</v>
      </c>
      <c r="AR52" s="77"/>
      <c r="AS52" s="74">
        <f t="shared" ref="AS52:AT52" si="145">AS12*$M52</f>
        <v>3465.0937500000009</v>
      </c>
      <c r="AT52" s="74">
        <f t="shared" si="145"/>
        <v>385.01041666666674</v>
      </c>
      <c r="AU52" s="77"/>
      <c r="AV52" s="74">
        <f t="shared" ref="AV52:AX52" si="146">AV12*$N52</f>
        <v>3964.638157894738</v>
      </c>
      <c r="AW52" s="74">
        <f t="shared" si="146"/>
        <v>220.25767543859655</v>
      </c>
      <c r="AX52" s="74">
        <f t="shared" si="146"/>
        <v>0</v>
      </c>
      <c r="AY52" s="77"/>
      <c r="AZ52" s="74">
        <f t="shared" ref="AZ52:BA52" si="147">AZ12*$N52</f>
        <v>3524.1228070175448</v>
      </c>
      <c r="BA52" s="74">
        <f t="shared" si="147"/>
        <v>660.77302631578971</v>
      </c>
      <c r="BB52" s="77"/>
      <c r="BC52" s="74">
        <f t="shared" ref="BC52:BE52" si="148">BC12*$O52</f>
        <v>3163.7812500000009</v>
      </c>
      <c r="BD52" s="74">
        <f t="shared" si="148"/>
        <v>175.76562500000006</v>
      </c>
      <c r="BE52" s="74">
        <f t="shared" si="148"/>
        <v>175.76562500000006</v>
      </c>
      <c r="BF52" s="77"/>
      <c r="BG52" s="74">
        <f t="shared" ref="BG52:BH52" si="149">BG12*$O52</f>
        <v>2284.9531250000005</v>
      </c>
      <c r="BH52" s="74">
        <f t="shared" si="149"/>
        <v>1230.3593750000002</v>
      </c>
      <c r="BI52" s="77"/>
      <c r="BJ52" s="74">
        <f t="shared" ref="BJ52:BL52" si="150">BJ12*$P52</f>
        <v>1826.136363636364</v>
      </c>
      <c r="BK52" s="74">
        <f t="shared" si="150"/>
        <v>182.6136363636364</v>
      </c>
      <c r="BL52" s="74">
        <f t="shared" si="150"/>
        <v>0</v>
      </c>
      <c r="BM52" s="77"/>
      <c r="BN52" s="74">
        <f t="shared" ref="BN52:BO52" si="151">BN12*$P52</f>
        <v>1826.136363636364</v>
      </c>
      <c r="BO52" s="74">
        <f t="shared" si="151"/>
        <v>182.6136363636364</v>
      </c>
      <c r="BP52" s="77"/>
      <c r="BQ52" s="74">
        <f t="shared" ref="BQ52:BS52" si="152">BQ12*$Q52</f>
        <v>2678.3333333333335</v>
      </c>
      <c r="BR52" s="74">
        <f t="shared" si="152"/>
        <v>0</v>
      </c>
      <c r="BS52" s="74">
        <f t="shared" si="152"/>
        <v>0</v>
      </c>
      <c r="BT52" s="77"/>
      <c r="BU52" s="74">
        <f t="shared" ref="BU52:BV52" si="153">BU12*$Q52</f>
        <v>2487.0238095238096</v>
      </c>
      <c r="BV52" s="74">
        <f t="shared" si="153"/>
        <v>191.3095238095238</v>
      </c>
      <c r="BW52" s="77"/>
      <c r="BX52" s="74">
        <f t="shared" ref="BX52:BZ52" si="154">BX12*$R52</f>
        <v>1841.3541666666672</v>
      </c>
      <c r="BY52" s="74">
        <f t="shared" si="154"/>
        <v>0</v>
      </c>
      <c r="BZ52" s="74">
        <f t="shared" si="154"/>
        <v>0</v>
      </c>
      <c r="CA52" s="77"/>
      <c r="CB52" s="74">
        <f t="shared" ref="CB52:CC52" si="155">CB12*$R52</f>
        <v>1673.9583333333337</v>
      </c>
      <c r="CC52" s="74">
        <f t="shared" si="155"/>
        <v>167.3958333333334</v>
      </c>
      <c r="CD52" s="77"/>
      <c r="CE52" s="74">
        <f t="shared" ref="CE52:CG53" si="156">CE12*$E52</f>
        <v>6325.4255319148933</v>
      </c>
      <c r="CF52" s="74">
        <f t="shared" si="156"/>
        <v>6909.7891682785303</v>
      </c>
      <c r="CG52" s="74">
        <f t="shared" si="156"/>
        <v>2834.7852998065769</v>
      </c>
      <c r="CH52" s="201"/>
      <c r="CI52" s="74">
        <f t="shared" ref="CI52:CM52" si="157">CI12*$E52</f>
        <v>6201.0928433268873</v>
      </c>
      <c r="CJ52" s="74">
        <f t="shared" si="157"/>
        <v>5492.3965183752416</v>
      </c>
      <c r="CK52" s="74">
        <f t="shared" si="157"/>
        <v>5138.0483558994201</v>
      </c>
      <c r="CL52" s="74">
        <f t="shared" si="157"/>
        <v>6909.7891682785303</v>
      </c>
      <c r="CM52" s="74">
        <f t="shared" si="157"/>
        <v>0</v>
      </c>
      <c r="CN52" s="77"/>
      <c r="CO52" s="74">
        <f t="shared" ref="CO52" si="158">CO12*$E52</f>
        <v>2678.333333333333</v>
      </c>
      <c r="CP52" s="77"/>
      <c r="CQ52" s="74">
        <f t="shared" ref="CQ52:CS52" si="159">CQ12*$E52</f>
        <v>1339.1666666666665</v>
      </c>
      <c r="CR52" s="74">
        <f t="shared" si="159"/>
        <v>334.79166666666663</v>
      </c>
      <c r="CS52" s="74">
        <f t="shared" si="159"/>
        <v>1004.375</v>
      </c>
      <c r="CT52" s="77"/>
    </row>
    <row r="53" spans="1:161" ht="20.25" customHeight="1" x14ac:dyDescent="0.4">
      <c r="A53" s="29" t="s">
        <v>460</v>
      </c>
      <c r="B53" s="77"/>
      <c r="C53" s="147">
        <f>VLOOKUP($A53,Sample!$B$2:$F$29,4)</f>
        <v>0.27322808444559471</v>
      </c>
      <c r="D53" s="138">
        <f>VLOOKUP($A53,Sample!$B$2:$F$29,5)</f>
        <v>5.4920962863321862E-2</v>
      </c>
      <c r="E53" s="138">
        <f>VLOOKUP($A53,Sample!$B$2:$F$29,2)</f>
        <v>7390</v>
      </c>
      <c r="F53" s="160">
        <f>E53*$K13</f>
        <v>38835.204081632648</v>
      </c>
      <c r="G53" s="77"/>
      <c r="H53" s="31">
        <f t="shared" ref="H53:I55" si="160">E53/SUM(E$12:E$15)</f>
        <v>0.27322808444559471</v>
      </c>
      <c r="I53" s="31">
        <f t="shared" si="160"/>
        <v>0.30118258004355564</v>
      </c>
      <c r="J53" s="30"/>
      <c r="K53" s="32">
        <v>5.2551020408163263</v>
      </c>
      <c r="L53" s="77"/>
      <c r="M53" s="34">
        <v>3242.5510204081629</v>
      </c>
      <c r="N53" s="34">
        <v>3016.3265306122448</v>
      </c>
      <c r="O53" s="34">
        <v>1432.7551020408162</v>
      </c>
      <c r="P53" s="34">
        <v>2563.8775510204082</v>
      </c>
      <c r="Q53" s="34">
        <v>1734.3877551020407</v>
      </c>
      <c r="R53" s="34">
        <v>1055.7142857142856</v>
      </c>
      <c r="S53" s="77"/>
      <c r="T53" s="74">
        <f>T13*$M53</f>
        <v>3016.3265306122444</v>
      </c>
      <c r="U53" s="74">
        <f>U13*$N53</f>
        <v>2413.0612244897961</v>
      </c>
      <c r="V53" s="74">
        <f>V13*$O53</f>
        <v>1432.7551020408162</v>
      </c>
      <c r="W53" s="74">
        <f>W13*$P53</f>
        <v>2262.2448979591836</v>
      </c>
      <c r="X53" s="74">
        <f>X13*$Q53</f>
        <v>1357.3469387755101</v>
      </c>
      <c r="Y53" s="74">
        <f>Y13*$R53</f>
        <v>904.89795918367327</v>
      </c>
      <c r="Z53" s="77"/>
      <c r="AA53" s="74">
        <f>AA13*$M53</f>
        <v>2036.0204081632651</v>
      </c>
      <c r="AB53" s="74">
        <f>AB13*$N53</f>
        <v>1508.1632653061224</v>
      </c>
      <c r="AC53" s="74">
        <f>AC13*$O53</f>
        <v>1055.7142857142856</v>
      </c>
      <c r="AD53" s="74">
        <f>AD13*$P53</f>
        <v>1357.3469387755101</v>
      </c>
      <c r="AE53" s="74">
        <f>AE13*$Q53</f>
        <v>980.30612244897952</v>
      </c>
      <c r="AF53" s="74">
        <f>AF13*$R53</f>
        <v>678.67346938775506</v>
      </c>
      <c r="AG53" s="77"/>
      <c r="AH53" s="74">
        <f>AH13*$M53</f>
        <v>226.22448979591834</v>
      </c>
      <c r="AI53" s="74">
        <f>AI13*$N53</f>
        <v>75.408163265306129</v>
      </c>
      <c r="AJ53" s="74">
        <f>AJ13*$O53</f>
        <v>0</v>
      </c>
      <c r="AK53" s="74">
        <f>AK13*$P53</f>
        <v>0</v>
      </c>
      <c r="AL53" s="74">
        <f>AL13*$Q53</f>
        <v>75.408163265306115</v>
      </c>
      <c r="AM53" s="74">
        <f>AM13*$R53</f>
        <v>0</v>
      </c>
      <c r="AN53" s="77"/>
      <c r="AO53" s="74">
        <f t="shared" ref="AO53:AQ53" si="161">AO13*$M53</f>
        <v>3242.5510204081629</v>
      </c>
      <c r="AP53" s="74">
        <f t="shared" si="161"/>
        <v>0</v>
      </c>
      <c r="AQ53" s="74">
        <f t="shared" si="161"/>
        <v>0</v>
      </c>
      <c r="AR53" s="77"/>
      <c r="AS53" s="74">
        <f t="shared" ref="AS53:AT53" si="162">AS13*$M53</f>
        <v>3152.4801587301586</v>
      </c>
      <c r="AT53" s="74">
        <f t="shared" si="162"/>
        <v>90.070861678004519</v>
      </c>
      <c r="AU53" s="77"/>
      <c r="AV53" s="74">
        <f t="shared" ref="AV53:AX53" si="163">AV13*$N53</f>
        <v>2833.5188620902909</v>
      </c>
      <c r="AW53" s="74">
        <f t="shared" si="163"/>
        <v>0</v>
      </c>
      <c r="AX53" s="74">
        <f t="shared" si="163"/>
        <v>182.80766852195424</v>
      </c>
      <c r="AY53" s="77"/>
      <c r="AZ53" s="74">
        <f t="shared" ref="AZ53:BA53" si="164">AZ13*$N53</f>
        <v>2924.9226963512679</v>
      </c>
      <c r="BA53" s="74">
        <f t="shared" si="164"/>
        <v>91.403834260977121</v>
      </c>
      <c r="BB53" s="77"/>
      <c r="BC53" s="74">
        <f t="shared" ref="BC53:BE53" si="165">BC13*$O53</f>
        <v>1348.4753901560623</v>
      </c>
      <c r="BD53" s="74">
        <f t="shared" si="165"/>
        <v>84.279711884753894</v>
      </c>
      <c r="BE53" s="74">
        <f t="shared" si="165"/>
        <v>0</v>
      </c>
      <c r="BF53" s="77"/>
      <c r="BG53" s="74">
        <f t="shared" ref="BG53:BH53" si="166">BG13*$O53</f>
        <v>1348.4753901560623</v>
      </c>
      <c r="BH53" s="74">
        <f t="shared" si="166"/>
        <v>84.279711884753894</v>
      </c>
      <c r="BI53" s="77"/>
      <c r="BJ53" s="74">
        <f t="shared" ref="BJ53:BL53" si="167">BJ13*$P53</f>
        <v>2563.8775510204082</v>
      </c>
      <c r="BK53" s="74">
        <f t="shared" si="167"/>
        <v>0</v>
      </c>
      <c r="BL53" s="74">
        <f t="shared" si="167"/>
        <v>0</v>
      </c>
      <c r="BM53" s="77"/>
      <c r="BN53" s="74">
        <f t="shared" ref="BN53:BO53" si="168">BN13*$P53</f>
        <v>2475.4679802955666</v>
      </c>
      <c r="BO53" s="74">
        <f t="shared" si="168"/>
        <v>88.409570724841657</v>
      </c>
      <c r="BP53" s="77"/>
      <c r="BQ53" s="74">
        <f t="shared" ref="BQ53:BS53" si="169">BQ13*$Q53</f>
        <v>1734.3877551020407</v>
      </c>
      <c r="BR53" s="74">
        <f t="shared" si="169"/>
        <v>0</v>
      </c>
      <c r="BS53" s="74">
        <f t="shared" si="169"/>
        <v>0</v>
      </c>
      <c r="BT53" s="77"/>
      <c r="BU53" s="74">
        <f t="shared" ref="BU53:BV53" si="170">BU13*$Q53</f>
        <v>1647.6683673469386</v>
      </c>
      <c r="BV53" s="74">
        <f t="shared" si="170"/>
        <v>86.719387755102048</v>
      </c>
      <c r="BW53" s="77"/>
      <c r="BX53" s="74">
        <f t="shared" ref="BX53:BZ53" si="171">BX13*$R53</f>
        <v>1055.7142857142856</v>
      </c>
      <c r="BY53" s="74">
        <f t="shared" si="171"/>
        <v>0</v>
      </c>
      <c r="BZ53" s="74">
        <f t="shared" si="171"/>
        <v>0</v>
      </c>
      <c r="CA53" s="77"/>
      <c r="CB53" s="74">
        <f t="shared" ref="CB53:CC53" si="172">CB13*$R53</f>
        <v>1055.7142857142856</v>
      </c>
      <c r="CC53" s="74">
        <f t="shared" si="172"/>
        <v>0</v>
      </c>
      <c r="CD53" s="77"/>
      <c r="CE53" s="74">
        <f t="shared" si="156"/>
        <v>3156.1458333333335</v>
      </c>
      <c r="CF53" s="74">
        <f t="shared" si="156"/>
        <v>2513.850911458333</v>
      </c>
      <c r="CG53" s="74">
        <f t="shared" si="156"/>
        <v>1720.0032552083333</v>
      </c>
      <c r="CH53" s="201"/>
      <c r="CI53" s="74">
        <f t="shared" ref="CI53:CM53" si="173">CI13*$E53</f>
        <v>2447.696940104167</v>
      </c>
      <c r="CJ53" s="74">
        <f t="shared" si="173"/>
        <v>1852.3111979166663</v>
      </c>
      <c r="CK53" s="74">
        <f t="shared" si="173"/>
        <v>2116.927083333333</v>
      </c>
      <c r="CL53" s="74">
        <f t="shared" si="173"/>
        <v>2513.850911458333</v>
      </c>
      <c r="CM53" s="74">
        <f t="shared" si="173"/>
        <v>0</v>
      </c>
      <c r="CN53" s="77"/>
      <c r="CO53" s="74">
        <f t="shared" ref="CO53" si="174">CO13*$E53</f>
        <v>980.30612244897964</v>
      </c>
      <c r="CP53" s="77"/>
      <c r="CQ53" s="74">
        <f t="shared" ref="CQ53:CS53" si="175">CQ13*$E53</f>
        <v>452.4489795918368</v>
      </c>
      <c r="CR53" s="74">
        <f t="shared" si="175"/>
        <v>226.2244897959184</v>
      </c>
      <c r="CS53" s="74">
        <f t="shared" si="175"/>
        <v>301.63265306122452</v>
      </c>
      <c r="CT53" s="77"/>
    </row>
    <row r="54" spans="1:161" ht="20.25" customHeight="1" x14ac:dyDescent="0.4">
      <c r="A54" s="29" t="s">
        <v>461</v>
      </c>
      <c r="B54" s="77"/>
      <c r="C54" s="147">
        <f>VLOOKUP($A54,Sample!$B$2:$F$29,4)</f>
        <v>8.5776611084408622E-2</v>
      </c>
      <c r="D54" s="138">
        <f>VLOOKUP($A54,Sample!$B$2:$F$29,5)</f>
        <v>1.7241763713519178E-2</v>
      </c>
      <c r="E54" s="138">
        <f>VLOOKUP($A54,Sample!$B$2:$F$29,2)</f>
        <v>2320</v>
      </c>
      <c r="F54" s="160">
        <f>E54*$K14</f>
        <v>11450.322580645161</v>
      </c>
      <c r="G54" s="77"/>
      <c r="H54" s="31">
        <f t="shared" si="160"/>
        <v>8.5776611084408622E-2</v>
      </c>
      <c r="I54" s="31">
        <f t="shared" si="160"/>
        <v>8.8801843037069256E-2</v>
      </c>
      <c r="J54" s="30"/>
      <c r="K54" s="32">
        <v>4.935483870967742</v>
      </c>
      <c r="L54" s="77"/>
      <c r="M54" s="34">
        <v>898.06451612903243</v>
      </c>
      <c r="N54" s="34">
        <v>898.06451612903243</v>
      </c>
      <c r="O54" s="34">
        <v>399.13978494623666</v>
      </c>
      <c r="P54" s="34">
        <v>324.30107526881721</v>
      </c>
      <c r="Q54" s="34">
        <v>274.40860215053772</v>
      </c>
      <c r="R54" s="34">
        <v>274.40860215053772</v>
      </c>
      <c r="S54" s="77"/>
      <c r="T54" s="74">
        <f>T14*$M54</f>
        <v>648.60215053763454</v>
      </c>
      <c r="U54" s="74">
        <f>U14*$N54</f>
        <v>623.65591397849471</v>
      </c>
      <c r="V54" s="74">
        <f>V14*$O54</f>
        <v>374.19354838709688</v>
      </c>
      <c r="W54" s="74">
        <f>W14*$P54</f>
        <v>274.40860215053766</v>
      </c>
      <c r="X54" s="74">
        <f>X14*$Q54</f>
        <v>249.46236559139791</v>
      </c>
      <c r="Y54" s="74">
        <f>Y14*$R54</f>
        <v>224.51612903225814</v>
      </c>
      <c r="Z54" s="77"/>
      <c r="AA54" s="74">
        <f>AA14*$M54</f>
        <v>424.08602150537644</v>
      </c>
      <c r="AB54" s="74">
        <f>AB14*$N54</f>
        <v>523.8709677419356</v>
      </c>
      <c r="AC54" s="74">
        <f>AC14*$O54</f>
        <v>224.51612903225811</v>
      </c>
      <c r="AD54" s="74">
        <f>AD14*$P54</f>
        <v>149.67741935483872</v>
      </c>
      <c r="AE54" s="74">
        <f>AE14*$Q54</f>
        <v>224.51612903225814</v>
      </c>
      <c r="AF54" s="74">
        <f>AF14*$R54</f>
        <v>199.56989247311836</v>
      </c>
      <c r="AG54" s="77"/>
      <c r="AH54" s="74">
        <f>AH14*$M54</f>
        <v>49.892473118279575</v>
      </c>
      <c r="AI54" s="74">
        <f>AI14*$N54</f>
        <v>49.892473118279575</v>
      </c>
      <c r="AJ54" s="74">
        <f>AJ14*$O54</f>
        <v>24.946236559139791</v>
      </c>
      <c r="AK54" s="74">
        <f>AK14*$P54</f>
        <v>0</v>
      </c>
      <c r="AL54" s="74">
        <f>AL14*$Q54</f>
        <v>74.838709677419374</v>
      </c>
      <c r="AM54" s="74">
        <f>AM14*$R54</f>
        <v>24.946236559139795</v>
      </c>
      <c r="AN54" s="77"/>
      <c r="AO54" s="74">
        <f t="shared" ref="AO54:AQ54" si="176">AO14*$M54</f>
        <v>898.06451612903243</v>
      </c>
      <c r="AP54" s="74">
        <f t="shared" si="176"/>
        <v>0</v>
      </c>
      <c r="AQ54" s="74">
        <f t="shared" si="176"/>
        <v>0</v>
      </c>
      <c r="AR54" s="77"/>
      <c r="AS54" s="74">
        <f t="shared" ref="AS54:AT54" si="177">AS14*$M54</f>
        <v>898.06451612903243</v>
      </c>
      <c r="AT54" s="74">
        <f t="shared" si="177"/>
        <v>0</v>
      </c>
      <c r="AU54" s="77"/>
      <c r="AV54" s="74">
        <f t="shared" ref="AV54:AX54" si="178">AV14*$N54</f>
        <v>898.06451612903243</v>
      </c>
      <c r="AW54" s="74">
        <f t="shared" si="178"/>
        <v>0</v>
      </c>
      <c r="AX54" s="74">
        <f t="shared" si="178"/>
        <v>0</v>
      </c>
      <c r="AY54" s="77"/>
      <c r="AZ54" s="74">
        <f t="shared" ref="AZ54:BA54" si="179">AZ14*$N54</f>
        <v>898.06451612903243</v>
      </c>
      <c r="BA54" s="74">
        <f t="shared" si="179"/>
        <v>0</v>
      </c>
      <c r="BB54" s="77"/>
      <c r="BC54" s="74">
        <f t="shared" ref="BC54:BE54" si="180">BC14*$O54</f>
        <v>399.13978494623666</v>
      </c>
      <c r="BD54" s="74">
        <f t="shared" si="180"/>
        <v>0</v>
      </c>
      <c r="BE54" s="74">
        <f t="shared" si="180"/>
        <v>0</v>
      </c>
      <c r="BF54" s="77"/>
      <c r="BG54" s="74">
        <f t="shared" ref="BG54:BH54" si="181">BG14*$O54</f>
        <v>399.13978494623666</v>
      </c>
      <c r="BH54" s="74">
        <f t="shared" si="181"/>
        <v>0</v>
      </c>
      <c r="BI54" s="77"/>
      <c r="BJ54" s="74">
        <f t="shared" ref="BJ54:BL54" si="182">BJ14*$P54</f>
        <v>324.30107526881721</v>
      </c>
      <c r="BK54" s="74">
        <f t="shared" si="182"/>
        <v>0</v>
      </c>
      <c r="BL54" s="74">
        <f t="shared" si="182"/>
        <v>0</v>
      </c>
      <c r="BM54" s="77"/>
      <c r="BN54" s="74">
        <f t="shared" ref="BN54:BO54" si="183">BN14*$P54</f>
        <v>324.30107526881721</v>
      </c>
      <c r="BO54" s="74">
        <f t="shared" si="183"/>
        <v>0</v>
      </c>
      <c r="BP54" s="77"/>
      <c r="BQ54" s="74">
        <f t="shared" ref="BQ54:BS54" si="184">BQ14*$Q54</f>
        <v>274.40860215053772</v>
      </c>
      <c r="BR54" s="74">
        <f t="shared" si="184"/>
        <v>0</v>
      </c>
      <c r="BS54" s="74">
        <f t="shared" si="184"/>
        <v>0</v>
      </c>
      <c r="BT54" s="77"/>
      <c r="BU54" s="74">
        <f t="shared" ref="BU54:BV54" si="185">BU14*$Q54</f>
        <v>274.40860215053772</v>
      </c>
      <c r="BV54" s="74">
        <f t="shared" si="185"/>
        <v>0</v>
      </c>
      <c r="BW54" s="77"/>
      <c r="BX54" s="74">
        <f t="shared" ref="BX54:BZ54" si="186">BX14*$R54</f>
        <v>274.40860215053772</v>
      </c>
      <c r="BY54" s="74">
        <f t="shared" si="186"/>
        <v>0</v>
      </c>
      <c r="BZ54" s="74">
        <f t="shared" si="186"/>
        <v>0</v>
      </c>
      <c r="CA54" s="77"/>
      <c r="CB54" s="74">
        <f t="shared" ref="CB54:CC54" si="187">CB14*$R54</f>
        <v>274.40860215053772</v>
      </c>
      <c r="CC54" s="74">
        <f t="shared" si="187"/>
        <v>0</v>
      </c>
      <c r="CD54" s="77"/>
      <c r="CE54" s="74">
        <f t="shared" ref="CE54:CG55" si="188">CE14*$E54</f>
        <v>804.89795918367361</v>
      </c>
      <c r="CF54" s="74">
        <f t="shared" si="188"/>
        <v>1019.2504638218923</v>
      </c>
      <c r="CG54" s="74">
        <f t="shared" si="188"/>
        <v>495.85157699443408</v>
      </c>
      <c r="CH54" s="201"/>
      <c r="CI54" s="74">
        <f t="shared" ref="CI54:CM54" si="189">CI14*$E54</f>
        <v>853.96660482374762</v>
      </c>
      <c r="CJ54" s="74">
        <f t="shared" si="189"/>
        <v>798.87198515769933</v>
      </c>
      <c r="CK54" s="74">
        <f t="shared" si="189"/>
        <v>716.23005565862707</v>
      </c>
      <c r="CL54" s="74">
        <f t="shared" si="189"/>
        <v>1019.2504638218923</v>
      </c>
      <c r="CM54" s="74">
        <f t="shared" si="189"/>
        <v>27.547309833024119</v>
      </c>
      <c r="CN54" s="77"/>
      <c r="CO54" s="74">
        <f>CO14*$E54</f>
        <v>99.784946236559151</v>
      </c>
      <c r="CP54" s="77"/>
      <c r="CQ54" s="74">
        <f t="shared" ref="CQ54:CS54" si="190">CQ14*$E54</f>
        <v>74.838709677419359</v>
      </c>
      <c r="CR54" s="74">
        <f t="shared" si="190"/>
        <v>0</v>
      </c>
      <c r="CS54" s="74">
        <f t="shared" si="190"/>
        <v>24.946236559139788</v>
      </c>
      <c r="CT54" s="77"/>
    </row>
    <row r="55" spans="1:161" ht="20.25" customHeight="1" x14ac:dyDescent="0.4">
      <c r="A55" s="29" t="s">
        <v>462</v>
      </c>
      <c r="B55" s="77"/>
      <c r="C55" s="147">
        <f>VLOOKUP($A55,Sample!$B$2:$F$29,4)</f>
        <v>4.6844382001700741E-2</v>
      </c>
      <c r="D55" s="138">
        <f>VLOOKUP($A55,Sample!$B$2:$F$29,5)</f>
        <v>9.4160838900986202E-3</v>
      </c>
      <c r="E55" s="138">
        <f>VLOOKUP($A55,Sample!$B$2:$F$29,2)</f>
        <v>1267</v>
      </c>
      <c r="F55" s="160">
        <f>E55*$K15</f>
        <v>6676.6629213483147</v>
      </c>
      <c r="G55" s="77"/>
      <c r="H55" s="31">
        <f t="shared" si="160"/>
        <v>4.6844382001700741E-2</v>
      </c>
      <c r="I55" s="31">
        <f t="shared" si="160"/>
        <v>5.1780198206397322E-2</v>
      </c>
      <c r="J55" s="30"/>
      <c r="K55" s="32">
        <v>5.2696629213483144</v>
      </c>
      <c r="L55" s="77"/>
      <c r="M55" s="34">
        <v>697.56179775280884</v>
      </c>
      <c r="N55" s="34">
        <v>484.02247191011236</v>
      </c>
      <c r="O55" s="34">
        <v>370.13483146067409</v>
      </c>
      <c r="P55" s="34">
        <v>227.77528089887636</v>
      </c>
      <c r="Q55" s="34">
        <v>213.5393258426966</v>
      </c>
      <c r="R55" s="34">
        <v>156.59550561797752</v>
      </c>
      <c r="S55" s="77"/>
      <c r="T55" s="74">
        <f>T15*$M55</f>
        <v>384.3707865168538</v>
      </c>
      <c r="U55" s="74">
        <f>U15*$N55</f>
        <v>298.95505617977528</v>
      </c>
      <c r="V55" s="74">
        <f>V15*$O55</f>
        <v>185.06741573033705</v>
      </c>
      <c r="W55" s="74">
        <f>W15*$P55</f>
        <v>185.06741573033705</v>
      </c>
      <c r="X55" s="74">
        <f>X15*$Q55</f>
        <v>128.12359550561794</v>
      </c>
      <c r="Y55" s="74">
        <f>Y15*$R55</f>
        <v>71.179775280898866</v>
      </c>
      <c r="Z55" s="77"/>
      <c r="AA55" s="74">
        <f>AA15*$M55</f>
        <v>213.5393258426966</v>
      </c>
      <c r="AB55" s="74">
        <f>AB15*$N55</f>
        <v>199.30337078651684</v>
      </c>
      <c r="AC55" s="74">
        <f>AC15*$O55</f>
        <v>142.35955056179773</v>
      </c>
      <c r="AD55" s="74">
        <f>AD15*$P55</f>
        <v>128.12359550561794</v>
      </c>
      <c r="AE55" s="74">
        <f>AE15*$Q55</f>
        <v>85.415730337078642</v>
      </c>
      <c r="AF55" s="74">
        <f>AF15*$R55</f>
        <v>56.943820224719097</v>
      </c>
      <c r="AG55" s="77"/>
      <c r="AH55" s="74">
        <f>AH15*$M55</f>
        <v>113.88764044943817</v>
      </c>
      <c r="AI55" s="74">
        <f>AI15*$N55</f>
        <v>56.943820224719097</v>
      </c>
      <c r="AJ55" s="74">
        <f>AJ15*$O55</f>
        <v>42.707865168539321</v>
      </c>
      <c r="AK55" s="74">
        <f>AK15*$P55</f>
        <v>0</v>
      </c>
      <c r="AL55" s="74">
        <f>AL15*$Q55</f>
        <v>28.471910112359545</v>
      </c>
      <c r="AM55" s="74">
        <f>AM15*$R55</f>
        <v>0</v>
      </c>
      <c r="AN55" s="77"/>
      <c r="AO55" s="74">
        <f t="shared" ref="AO55:AQ55" si="191">AO15*$M55</f>
        <v>697.56179775280884</v>
      </c>
      <c r="AP55" s="74">
        <f t="shared" si="191"/>
        <v>0</v>
      </c>
      <c r="AQ55" s="74">
        <f t="shared" si="191"/>
        <v>0</v>
      </c>
      <c r="AR55" s="77"/>
      <c r="AS55" s="74">
        <f t="shared" ref="AS55:AT55" si="192">AS15*$M55</f>
        <v>677.63146067415721</v>
      </c>
      <c r="AT55" s="74">
        <f t="shared" si="192"/>
        <v>19.930337078651682</v>
      </c>
      <c r="AU55" s="77"/>
      <c r="AV55" s="74">
        <f t="shared" ref="AV55:AX55" si="193">AV15*$N55</f>
        <v>484.02247191011236</v>
      </c>
      <c r="AW55" s="74">
        <f t="shared" si="193"/>
        <v>0</v>
      </c>
      <c r="AX55" s="74">
        <f t="shared" si="193"/>
        <v>0</v>
      </c>
      <c r="AY55" s="77"/>
      <c r="AZ55" s="74">
        <f t="shared" ref="AZ55:BA55" si="194">AZ15*$N55</f>
        <v>449.44943820224722</v>
      </c>
      <c r="BA55" s="74">
        <f t="shared" si="194"/>
        <v>34.573033707865164</v>
      </c>
      <c r="BB55" s="77"/>
      <c r="BC55" s="74">
        <f t="shared" ref="BC55:BE55" si="195">BC15*$O55</f>
        <v>370.13483146067409</v>
      </c>
      <c r="BD55" s="74">
        <f t="shared" si="195"/>
        <v>0</v>
      </c>
      <c r="BE55" s="74">
        <f t="shared" si="195"/>
        <v>0</v>
      </c>
      <c r="BF55" s="77"/>
      <c r="BG55" s="74">
        <f t="shared" ref="BG55:BH55" si="196">BG15*$O55</f>
        <v>331.17327025428733</v>
      </c>
      <c r="BH55" s="74">
        <f t="shared" si="196"/>
        <v>38.961561206386747</v>
      </c>
      <c r="BI55" s="77"/>
      <c r="BJ55" s="74">
        <f t="shared" ref="BJ55:BL55" si="197">BJ15*$P55</f>
        <v>227.77528089887636</v>
      </c>
      <c r="BK55" s="74">
        <f t="shared" si="197"/>
        <v>0</v>
      </c>
      <c r="BL55" s="74">
        <f t="shared" si="197"/>
        <v>0</v>
      </c>
      <c r="BM55" s="77"/>
      <c r="BN55" s="74">
        <f t="shared" ref="BN55:BO55" si="198">BN15*$P55</f>
        <v>227.77528089887636</v>
      </c>
      <c r="BO55" s="74">
        <f t="shared" si="198"/>
        <v>0</v>
      </c>
      <c r="BP55" s="77"/>
      <c r="BQ55" s="74">
        <f t="shared" ref="BQ55:BS55" si="199">BQ15*$Q55</f>
        <v>213.5393258426966</v>
      </c>
      <c r="BR55" s="74">
        <f t="shared" si="199"/>
        <v>0</v>
      </c>
      <c r="BS55" s="74">
        <f t="shared" si="199"/>
        <v>0</v>
      </c>
      <c r="BT55" s="77"/>
      <c r="BU55" s="74">
        <f t="shared" ref="BU55:BV55" si="200">BU15*$Q55</f>
        <v>177.94943820224717</v>
      </c>
      <c r="BV55" s="74">
        <f t="shared" si="200"/>
        <v>35.589887640449433</v>
      </c>
      <c r="BW55" s="77"/>
      <c r="BX55" s="74">
        <f t="shared" ref="BX55:BZ55" si="201">BX15*$R55</f>
        <v>156.59550561797752</v>
      </c>
      <c r="BY55" s="74">
        <f t="shared" si="201"/>
        <v>0</v>
      </c>
      <c r="BZ55" s="74">
        <f t="shared" si="201"/>
        <v>0</v>
      </c>
      <c r="CA55" s="77"/>
      <c r="CB55" s="74">
        <f t="shared" ref="CB55:CC55" si="202">CB15*$R55</f>
        <v>156.59550561797752</v>
      </c>
      <c r="CC55" s="74">
        <f t="shared" si="202"/>
        <v>0</v>
      </c>
      <c r="CD55" s="77"/>
      <c r="CE55" s="74">
        <f t="shared" si="188"/>
        <v>517.69892473118273</v>
      </c>
      <c r="CF55" s="74">
        <f t="shared" si="188"/>
        <v>485.65810434090002</v>
      </c>
      <c r="CG55" s="74">
        <f t="shared" si="188"/>
        <v>263.64297092791719</v>
      </c>
      <c r="CH55" s="201"/>
      <c r="CI55" s="74">
        <f t="shared" ref="CI55:CM55" si="203">CI15*$E55</f>
        <v>416.27837514934288</v>
      </c>
      <c r="CJ55" s="74">
        <f t="shared" si="203"/>
        <v>450.96823974512148</v>
      </c>
      <c r="CK55" s="74">
        <f t="shared" si="203"/>
        <v>433.62330744723221</v>
      </c>
      <c r="CL55" s="74">
        <f t="shared" si="203"/>
        <v>433.62330744723221</v>
      </c>
      <c r="CM55" s="74">
        <f t="shared" si="203"/>
        <v>0</v>
      </c>
      <c r="CN55" s="77"/>
      <c r="CO55" s="74">
        <f>CO15*$E55</f>
        <v>0</v>
      </c>
      <c r="CP55" s="77"/>
      <c r="CQ55" s="74">
        <f t="shared" ref="CQ55:CS55" si="204">CQ15*$E55</f>
        <v>0</v>
      </c>
      <c r="CR55" s="74">
        <f t="shared" si="204"/>
        <v>0</v>
      </c>
      <c r="CS55" s="74">
        <f t="shared" si="204"/>
        <v>0</v>
      </c>
      <c r="CT55" s="77"/>
    </row>
    <row r="56" spans="1:161" s="22" customFormat="1" ht="7.5" customHeight="1" x14ac:dyDescent="0.4">
      <c r="A56" s="37"/>
      <c r="B56" s="77"/>
      <c r="C56" s="149"/>
      <c r="D56" s="139"/>
      <c r="E56" s="139"/>
      <c r="F56" s="161"/>
      <c r="G56" s="77"/>
      <c r="H56" s="39"/>
      <c r="I56" s="39"/>
      <c r="J56" s="38"/>
      <c r="K56" s="40"/>
      <c r="L56" s="77"/>
      <c r="M56" s="41"/>
      <c r="N56" s="41"/>
      <c r="O56" s="41"/>
      <c r="P56" s="41"/>
      <c r="Q56" s="41"/>
      <c r="R56" s="41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201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</row>
    <row r="57" spans="1:161" ht="20.25" customHeight="1" x14ac:dyDescent="0.4">
      <c r="A57" s="29" t="s">
        <v>463</v>
      </c>
      <c r="B57" s="77"/>
      <c r="C57" s="147">
        <f>VLOOKUP($A57,Sample!$B$2:$F$29,4)</f>
        <v>6.8731550425166323E-3</v>
      </c>
      <c r="D57" s="138">
        <f>VLOOKUP($A57,Sample!$B$2:$F$29,5)</f>
        <v>1.1593599738400826E-3</v>
      </c>
      <c r="E57" s="138">
        <f>VLOOKUP($A57,Sample!$B$2:$F$29,2)</f>
        <v>156</v>
      </c>
      <c r="F57" s="160">
        <f t="shared" ref="F57:F64" si="205">E57*$K17</f>
        <v>782.68965517241384</v>
      </c>
      <c r="G57" s="77"/>
      <c r="H57" s="31">
        <f>E57/SUM(E$17:E$27)</f>
        <v>6.8731550425166323E-3</v>
      </c>
      <c r="I57" s="31">
        <f>F57/SUM(F$17:F$27)</f>
        <v>5.6053960743793962E-3</v>
      </c>
      <c r="J57" s="30"/>
      <c r="K57" s="32">
        <v>5.0172413793103452</v>
      </c>
      <c r="L57" s="77"/>
      <c r="M57" s="34">
        <v>64.551724137931032</v>
      </c>
      <c r="N57" s="34">
        <v>51.10344827586205</v>
      </c>
      <c r="O57" s="34">
        <v>16.137931034482758</v>
      </c>
      <c r="P57" s="34">
        <v>24.206896551724135</v>
      </c>
      <c r="Q57" s="34">
        <v>24.206896551724135</v>
      </c>
      <c r="R57" s="34">
        <v>10.758620689655171</v>
      </c>
      <c r="S57" s="77"/>
      <c r="T57" s="74">
        <f t="shared" ref="T57:T64" si="206">T17*$M57</f>
        <v>16.137931034482758</v>
      </c>
      <c r="U57" s="74">
        <f t="shared" ref="U57:U64" si="207">U17*$N57</f>
        <v>10.758620689655167</v>
      </c>
      <c r="V57" s="74">
        <f t="shared" ref="V57:V64" si="208">V17*$O57</f>
        <v>5.3793103448275854</v>
      </c>
      <c r="W57" s="74">
        <f t="shared" ref="W57:W64" si="209">W17*$P57</f>
        <v>5.3793103448275854</v>
      </c>
      <c r="X57" s="74">
        <f t="shared" ref="X57:X64" si="210">X17*$Q57</f>
        <v>5.3793103448275854</v>
      </c>
      <c r="Y57" s="74">
        <f t="shared" ref="Y57:Y64" si="211">Y17*$R57</f>
        <v>2.6896551724137927</v>
      </c>
      <c r="Z57" s="77"/>
      <c r="AA57" s="74">
        <f t="shared" ref="AA57:AA64" si="212">AA17*$M57</f>
        <v>10.758620689655171</v>
      </c>
      <c r="AB57" s="74">
        <f t="shared" ref="AB57:AB64" si="213">AB17*$N57</f>
        <v>5.3793103448275836</v>
      </c>
      <c r="AC57" s="74">
        <f t="shared" ref="AC57:AC64" si="214">AC17*$O57</f>
        <v>2.6896551724137927</v>
      </c>
      <c r="AD57" s="74">
        <f t="shared" ref="AD57:AD64" si="215">AD17*$P57</f>
        <v>5.3793103448275854</v>
      </c>
      <c r="AE57" s="74">
        <f t="shared" ref="AE57:AE64" si="216">AE17*$Q57</f>
        <v>5.3793103448275854</v>
      </c>
      <c r="AF57" s="74">
        <f t="shared" ref="AF57:AF64" si="217">AF17*$R57</f>
        <v>0</v>
      </c>
      <c r="AG57" s="77"/>
      <c r="AH57" s="74">
        <f t="shared" ref="AH57:AH64" si="218">AH17*$M57</f>
        <v>0</v>
      </c>
      <c r="AI57" s="74">
        <f t="shared" ref="AI57:AI64" si="219">AI17*$N57</f>
        <v>0</v>
      </c>
      <c r="AJ57" s="74">
        <f t="shared" ref="AJ57:AJ64" si="220">AJ17*$O57</f>
        <v>0</v>
      </c>
      <c r="AK57" s="74">
        <f t="shared" ref="AK57:AK64" si="221">AK17*$P57</f>
        <v>0</v>
      </c>
      <c r="AL57" s="74">
        <f t="shared" ref="AL57:AL64" si="222">AL17*$Q57</f>
        <v>2.6896551724137927</v>
      </c>
      <c r="AM57" s="74">
        <f t="shared" ref="AM57:AM64" si="223">AM17*$R57</f>
        <v>0</v>
      </c>
      <c r="AN57" s="77"/>
      <c r="AO57" s="74">
        <f t="shared" ref="AO57:AQ57" si="224">AO17*$M57</f>
        <v>56.957403651115612</v>
      </c>
      <c r="AP57" s="74">
        <f t="shared" si="224"/>
        <v>7.5943204868154153</v>
      </c>
      <c r="AQ57" s="74">
        <f t="shared" si="224"/>
        <v>0</v>
      </c>
      <c r="AR57" s="77"/>
      <c r="AS57" s="74">
        <f t="shared" ref="AS57:AT57" si="225">AS17*$M57</f>
        <v>53.16024340770791</v>
      </c>
      <c r="AT57" s="74">
        <f t="shared" si="225"/>
        <v>11.391480730223122</v>
      </c>
      <c r="AU57" s="77"/>
      <c r="AV57" s="74">
        <f t="shared" ref="AV57:AX57" si="226">AV17*$N57</f>
        <v>45.724137931034463</v>
      </c>
      <c r="AW57" s="74">
        <f t="shared" si="226"/>
        <v>5.3793103448275836</v>
      </c>
      <c r="AX57" s="74">
        <f t="shared" si="226"/>
        <v>0</v>
      </c>
      <c r="AY57" s="77"/>
      <c r="AZ57" s="74">
        <f t="shared" ref="AZ57:BA57" si="227">AZ17*$N57</f>
        <v>45.724137931034463</v>
      </c>
      <c r="BA57" s="74">
        <f t="shared" si="227"/>
        <v>5.3793103448275836</v>
      </c>
      <c r="BB57" s="77"/>
      <c r="BC57" s="74">
        <f t="shared" ref="BC57:BE57" si="228">BC17*$O57</f>
        <v>13.448275862068966</v>
      </c>
      <c r="BD57" s="74">
        <f t="shared" si="228"/>
        <v>2.6896551724137927</v>
      </c>
      <c r="BE57" s="74">
        <f t="shared" si="228"/>
        <v>0</v>
      </c>
      <c r="BF57" s="77"/>
      <c r="BG57" s="74">
        <f t="shared" ref="BG57:BH57" si="229">BG17*$O57</f>
        <v>13.448275862068966</v>
      </c>
      <c r="BH57" s="74">
        <f t="shared" si="229"/>
        <v>2.6896551724137927</v>
      </c>
      <c r="BI57" s="77"/>
      <c r="BJ57" s="74">
        <f t="shared" ref="BJ57:BL57" si="230">BJ17*$P57</f>
        <v>21.181034482758619</v>
      </c>
      <c r="BK57" s="74">
        <f t="shared" si="230"/>
        <v>3.0258620689655169</v>
      </c>
      <c r="BL57" s="74">
        <f t="shared" si="230"/>
        <v>0</v>
      </c>
      <c r="BM57" s="77"/>
      <c r="BN57" s="74">
        <f t="shared" ref="BN57:BO57" si="231">BN17*$P57</f>
        <v>15.129310344827584</v>
      </c>
      <c r="BO57" s="74">
        <f t="shared" si="231"/>
        <v>9.0775862068965516</v>
      </c>
      <c r="BP57" s="77"/>
      <c r="BQ57" s="74">
        <f t="shared" ref="BQ57:BS57" si="232">BQ17*$Q57</f>
        <v>24.206896551724135</v>
      </c>
      <c r="BR57" s="74">
        <f t="shared" si="232"/>
        <v>0</v>
      </c>
      <c r="BS57" s="74">
        <f t="shared" si="232"/>
        <v>0</v>
      </c>
      <c r="BT57" s="77"/>
      <c r="BU57" s="74">
        <f t="shared" ref="BU57:BV57" si="233">BU17*$Q57</f>
        <v>17.290640394088669</v>
      </c>
      <c r="BV57" s="74">
        <f t="shared" si="233"/>
        <v>6.9162561576354671</v>
      </c>
      <c r="BW57" s="77"/>
      <c r="BX57" s="74">
        <f t="shared" ref="BX57:BZ57" si="234">BX17*$R57</f>
        <v>10.758620689655171</v>
      </c>
      <c r="BY57" s="74">
        <f t="shared" si="234"/>
        <v>0</v>
      </c>
      <c r="BZ57" s="74">
        <f t="shared" si="234"/>
        <v>0</v>
      </c>
      <c r="CA57" s="77"/>
      <c r="CB57" s="74">
        <f t="shared" ref="CB57:CC57" si="235">CB17*$R57</f>
        <v>10.758620689655171</v>
      </c>
      <c r="CC57" s="74">
        <f t="shared" si="235"/>
        <v>0</v>
      </c>
      <c r="CD57" s="77"/>
      <c r="CE57" s="74">
        <f t="shared" ref="CE57:CG64" si="236">CE17*$E57</f>
        <v>54.574257425742573</v>
      </c>
      <c r="CF57" s="74">
        <f t="shared" si="236"/>
        <v>76.943666780471148</v>
      </c>
      <c r="CG57" s="74">
        <f t="shared" si="236"/>
        <v>24.482075793786276</v>
      </c>
      <c r="CH57" s="201"/>
      <c r="CI57" s="74">
        <f t="shared" ref="CI57:CM57" si="237">CI17*$E57</f>
        <v>76.943666780471148</v>
      </c>
      <c r="CJ57" s="74">
        <f t="shared" si="237"/>
        <v>76.943666780471148</v>
      </c>
      <c r="CK57" s="74">
        <f t="shared" si="237"/>
        <v>76.943666780471148</v>
      </c>
      <c r="CL57" s="74">
        <f t="shared" si="237"/>
        <v>76.943666780471148</v>
      </c>
      <c r="CM57" s="74">
        <f t="shared" si="237"/>
        <v>0</v>
      </c>
      <c r="CN57" s="77"/>
      <c r="CO57" s="74">
        <f t="shared" ref="CO57" si="238">CO17*$E57</f>
        <v>10.758620689655173</v>
      </c>
      <c r="CP57" s="77"/>
      <c r="CQ57" s="74">
        <f t="shared" ref="CQ57:CS57" si="239">CQ17*$E57</f>
        <v>2.6896551724137931</v>
      </c>
      <c r="CR57" s="74">
        <f t="shared" si="239"/>
        <v>0</v>
      </c>
      <c r="CS57" s="74">
        <f t="shared" si="239"/>
        <v>8.068965517241379</v>
      </c>
      <c r="CT57" s="77"/>
    </row>
    <row r="58" spans="1:161" ht="20.25" customHeight="1" x14ac:dyDescent="0.4">
      <c r="A58" s="29" t="s">
        <v>464</v>
      </c>
      <c r="B58" s="77"/>
      <c r="C58" s="147">
        <f>VLOOKUP($A58,Sample!$B$2:$F$29,4)</f>
        <v>2.2029343084989206E-3</v>
      </c>
      <c r="D58" s="138">
        <f>VLOOKUP($A58,Sample!$B$2:$F$29,5)</f>
        <v>3.715897352051547E-4</v>
      </c>
      <c r="E58" s="138">
        <f>VLOOKUP($A58,Sample!$B$2:$F$29,2)</f>
        <v>50</v>
      </c>
      <c r="F58" s="160">
        <f t="shared" si="205"/>
        <v>252.94117647058823</v>
      </c>
      <c r="G58" s="77"/>
      <c r="H58" s="31">
        <f t="shared" ref="H58:I64" si="240">E58/SUM(E$17:E$27)</f>
        <v>2.2029343084989206E-3</v>
      </c>
      <c r="I58" s="31">
        <f t="shared" si="240"/>
        <v>1.8114912702210369E-3</v>
      </c>
      <c r="J58" s="30"/>
      <c r="K58" s="32">
        <v>5.0588235294117645</v>
      </c>
      <c r="L58" s="77"/>
      <c r="M58" s="34">
        <v>23.52941176470588</v>
      </c>
      <c r="N58" s="34">
        <v>16.176470588235293</v>
      </c>
      <c r="O58" s="34">
        <v>10.294117647058824</v>
      </c>
      <c r="P58" s="34">
        <v>7.3529411764705888</v>
      </c>
      <c r="Q58" s="34">
        <v>2.9411764705882351</v>
      </c>
      <c r="R58" s="34">
        <v>2.9411764705882351</v>
      </c>
      <c r="S58" s="77"/>
      <c r="T58" s="74">
        <f t="shared" si="206"/>
        <v>8.8235294117647047</v>
      </c>
      <c r="U58" s="74">
        <f t="shared" si="207"/>
        <v>8.8235294117647047</v>
      </c>
      <c r="V58" s="74">
        <f t="shared" si="208"/>
        <v>4.4117647058823533</v>
      </c>
      <c r="W58" s="74">
        <f t="shared" si="209"/>
        <v>4.4117647058823533</v>
      </c>
      <c r="X58" s="74">
        <f t="shared" si="210"/>
        <v>0</v>
      </c>
      <c r="Y58" s="74">
        <f t="shared" si="211"/>
        <v>0</v>
      </c>
      <c r="Z58" s="77"/>
      <c r="AA58" s="74">
        <f t="shared" si="212"/>
        <v>1.4705882352941175</v>
      </c>
      <c r="AB58" s="74">
        <f t="shared" si="213"/>
        <v>0</v>
      </c>
      <c r="AC58" s="74">
        <f t="shared" si="214"/>
        <v>1.4705882352941178</v>
      </c>
      <c r="AD58" s="74">
        <f t="shared" si="215"/>
        <v>2.9411764705882355</v>
      </c>
      <c r="AE58" s="74">
        <f t="shared" si="216"/>
        <v>0</v>
      </c>
      <c r="AF58" s="74">
        <f t="shared" si="217"/>
        <v>0</v>
      </c>
      <c r="AG58" s="77"/>
      <c r="AH58" s="74">
        <f t="shared" si="218"/>
        <v>1.4705882352941175</v>
      </c>
      <c r="AI58" s="74">
        <f t="shared" si="219"/>
        <v>1.4705882352941175</v>
      </c>
      <c r="AJ58" s="74">
        <f t="shared" si="220"/>
        <v>2.9411764705882355</v>
      </c>
      <c r="AK58" s="74">
        <f t="shared" si="221"/>
        <v>1.4705882352941178</v>
      </c>
      <c r="AL58" s="74">
        <f t="shared" si="222"/>
        <v>0</v>
      </c>
      <c r="AM58" s="74">
        <f t="shared" si="223"/>
        <v>0</v>
      </c>
      <c r="AN58" s="77"/>
      <c r="AO58" s="74">
        <f t="shared" ref="AO58:AQ58" si="241">AO18*$M58</f>
        <v>23.52941176470588</v>
      </c>
      <c r="AP58" s="74">
        <f t="shared" si="241"/>
        <v>0</v>
      </c>
      <c r="AQ58" s="74">
        <f t="shared" si="241"/>
        <v>0</v>
      </c>
      <c r="AR58" s="77"/>
      <c r="AS58" s="74">
        <f t="shared" ref="AS58:AT58" si="242">AS18*$M58</f>
        <v>21.176470588235293</v>
      </c>
      <c r="AT58" s="74">
        <f t="shared" si="242"/>
        <v>2.3529411764705883</v>
      </c>
      <c r="AU58" s="77"/>
      <c r="AV58" s="74">
        <f t="shared" ref="AV58:AX58" si="243">AV18*$N58</f>
        <v>16.176470588235293</v>
      </c>
      <c r="AW58" s="74">
        <f t="shared" si="243"/>
        <v>0</v>
      </c>
      <c r="AX58" s="74">
        <f t="shared" si="243"/>
        <v>0</v>
      </c>
      <c r="AY58" s="77"/>
      <c r="AZ58" s="74">
        <f t="shared" ref="AZ58:BA58" si="244">AZ18*$N58</f>
        <v>16.176470588235293</v>
      </c>
      <c r="BA58" s="74">
        <f t="shared" si="244"/>
        <v>0</v>
      </c>
      <c r="BB58" s="77"/>
      <c r="BC58" s="74">
        <f t="shared" ref="BC58:BE58" si="245">BC18*$O58</f>
        <v>10.294117647058824</v>
      </c>
      <c r="BD58" s="74">
        <f t="shared" si="245"/>
        <v>0</v>
      </c>
      <c r="BE58" s="74">
        <f t="shared" si="245"/>
        <v>0</v>
      </c>
      <c r="BF58" s="77"/>
      <c r="BG58" s="74">
        <f t="shared" ref="BG58:BH58" si="246">BG18*$O58</f>
        <v>8.5784313725490211</v>
      </c>
      <c r="BH58" s="74">
        <f t="shared" si="246"/>
        <v>1.715686274509804</v>
      </c>
      <c r="BI58" s="77"/>
      <c r="BJ58" s="74">
        <f t="shared" ref="BJ58:BL58" si="247">BJ18*$P58</f>
        <v>7.3529411764705888</v>
      </c>
      <c r="BK58" s="74">
        <f t="shared" si="247"/>
        <v>0</v>
      </c>
      <c r="BL58" s="74">
        <f t="shared" si="247"/>
        <v>0</v>
      </c>
      <c r="BM58" s="77"/>
      <c r="BN58" s="74">
        <f t="shared" ref="BN58:BO58" si="248">BN18*$P58</f>
        <v>5.882352941176471</v>
      </c>
      <c r="BO58" s="74">
        <f t="shared" si="248"/>
        <v>1.4705882352941178</v>
      </c>
      <c r="BP58" s="77"/>
      <c r="BQ58" s="74">
        <f t="shared" ref="BQ58:BS58" si="249">BQ18*$Q58</f>
        <v>2.9411764705882351</v>
      </c>
      <c r="BR58" s="74">
        <f t="shared" si="249"/>
        <v>0</v>
      </c>
      <c r="BS58" s="74">
        <f t="shared" si="249"/>
        <v>0</v>
      </c>
      <c r="BT58" s="77"/>
      <c r="BU58" s="74">
        <f t="shared" ref="BU58:BV58" si="250">BU18*$Q58</f>
        <v>2.9411764705882351</v>
      </c>
      <c r="BV58" s="74">
        <f t="shared" si="250"/>
        <v>0</v>
      </c>
      <c r="BW58" s="77"/>
      <c r="BX58" s="74">
        <f t="shared" ref="BX58:BZ58" si="251">BX18*$R58</f>
        <v>2.9411764705882351</v>
      </c>
      <c r="BY58" s="74">
        <f t="shared" si="251"/>
        <v>0</v>
      </c>
      <c r="BZ58" s="74">
        <f t="shared" si="251"/>
        <v>0</v>
      </c>
      <c r="CA58" s="77"/>
      <c r="CB58" s="74">
        <f t="shared" ref="CB58:CC58" si="252">CB18*$R58</f>
        <v>2.9411764705882351</v>
      </c>
      <c r="CC58" s="74">
        <f t="shared" si="252"/>
        <v>0</v>
      </c>
      <c r="CD58" s="77"/>
      <c r="CE58" s="74">
        <f t="shared" si="236"/>
        <v>25</v>
      </c>
      <c r="CF58" s="74">
        <f t="shared" si="236"/>
        <v>19.230769230769234</v>
      </c>
      <c r="CG58" s="74">
        <f t="shared" si="236"/>
        <v>5.7692307692307692</v>
      </c>
      <c r="CH58" s="201"/>
      <c r="CI58" s="74">
        <f t="shared" ref="CI58:CM58" si="253">CI18*$E58</f>
        <v>19.230769230769234</v>
      </c>
      <c r="CJ58" s="74">
        <f t="shared" si="253"/>
        <v>16.025641025641026</v>
      </c>
      <c r="CK58" s="74">
        <f t="shared" si="253"/>
        <v>16.025641025641026</v>
      </c>
      <c r="CL58" s="74">
        <f t="shared" si="253"/>
        <v>16.025641025641026</v>
      </c>
      <c r="CM58" s="74">
        <f t="shared" si="253"/>
        <v>0</v>
      </c>
      <c r="CN58" s="77"/>
      <c r="CO58" s="74">
        <f t="shared" ref="CO58" si="254">CO18*$E58</f>
        <v>1.4705882352941175</v>
      </c>
      <c r="CP58" s="77"/>
      <c r="CQ58" s="74">
        <f t="shared" ref="CQ58:CS58" si="255">CQ18*$E58</f>
        <v>1.4705882352941175</v>
      </c>
      <c r="CR58" s="74">
        <f t="shared" si="255"/>
        <v>0</v>
      </c>
      <c r="CS58" s="74">
        <f t="shared" si="255"/>
        <v>0</v>
      </c>
      <c r="CT58" s="77"/>
    </row>
    <row r="59" spans="1:161" ht="20.25" customHeight="1" x14ac:dyDescent="0.4">
      <c r="A59" s="29" t="s">
        <v>465</v>
      </c>
      <c r="B59" s="77"/>
      <c r="C59" s="147">
        <f>VLOOKUP($A59,Sample!$B$2:$F$29,4)</f>
        <v>5.5513944574172795E-2</v>
      </c>
      <c r="D59" s="138">
        <f>VLOOKUP($A59,Sample!$B$2:$F$29,5)</f>
        <v>9.3640613271698987E-3</v>
      </c>
      <c r="E59" s="138">
        <f>VLOOKUP($A59,Sample!$B$2:$F$29,2)</f>
        <v>1260</v>
      </c>
      <c r="F59" s="160">
        <f t="shared" si="205"/>
        <v>6972</v>
      </c>
      <c r="G59" s="77"/>
      <c r="H59" s="31">
        <f t="shared" si="240"/>
        <v>5.5513944574172795E-2</v>
      </c>
      <c r="I59" s="31">
        <f t="shared" si="240"/>
        <v>4.9931439839925158E-2</v>
      </c>
      <c r="J59" s="30"/>
      <c r="K59" s="32">
        <v>5.5333333333333332</v>
      </c>
      <c r="L59" s="77"/>
      <c r="M59" s="34">
        <v>588</v>
      </c>
      <c r="N59" s="34">
        <v>420</v>
      </c>
      <c r="O59" s="34">
        <v>280</v>
      </c>
      <c r="P59" s="34">
        <v>140</v>
      </c>
      <c r="Q59" s="34">
        <v>252.00000000000003</v>
      </c>
      <c r="R59" s="34">
        <v>140</v>
      </c>
      <c r="S59" s="77"/>
      <c r="T59" s="74">
        <f t="shared" si="206"/>
        <v>322.00000000000006</v>
      </c>
      <c r="U59" s="74">
        <f t="shared" si="207"/>
        <v>280</v>
      </c>
      <c r="V59" s="74">
        <f t="shared" si="208"/>
        <v>98</v>
      </c>
      <c r="W59" s="74">
        <f t="shared" si="209"/>
        <v>42</v>
      </c>
      <c r="X59" s="74">
        <f t="shared" si="210"/>
        <v>98.000000000000014</v>
      </c>
      <c r="Y59" s="74">
        <f t="shared" si="211"/>
        <v>14</v>
      </c>
      <c r="Z59" s="77"/>
      <c r="AA59" s="74">
        <f t="shared" si="212"/>
        <v>280</v>
      </c>
      <c r="AB59" s="74">
        <f t="shared" si="213"/>
        <v>196</v>
      </c>
      <c r="AC59" s="74">
        <f t="shared" si="214"/>
        <v>42</v>
      </c>
      <c r="AD59" s="74">
        <f t="shared" si="215"/>
        <v>42</v>
      </c>
      <c r="AE59" s="74">
        <f t="shared" si="216"/>
        <v>56</v>
      </c>
      <c r="AF59" s="74">
        <f t="shared" si="217"/>
        <v>14</v>
      </c>
      <c r="AG59" s="77"/>
      <c r="AH59" s="74">
        <f t="shared" si="218"/>
        <v>182</v>
      </c>
      <c r="AI59" s="74">
        <f t="shared" si="219"/>
        <v>84</v>
      </c>
      <c r="AJ59" s="74">
        <f t="shared" si="220"/>
        <v>84</v>
      </c>
      <c r="AK59" s="74">
        <f t="shared" si="221"/>
        <v>42</v>
      </c>
      <c r="AL59" s="74">
        <f t="shared" si="222"/>
        <v>42</v>
      </c>
      <c r="AM59" s="74">
        <f t="shared" si="223"/>
        <v>0</v>
      </c>
      <c r="AN59" s="77"/>
      <c r="AO59" s="74">
        <f t="shared" ref="AO59:AQ59" si="256">AO19*$M59</f>
        <v>588</v>
      </c>
      <c r="AP59" s="74">
        <f t="shared" si="256"/>
        <v>0</v>
      </c>
      <c r="AQ59" s="74">
        <f t="shared" si="256"/>
        <v>0</v>
      </c>
      <c r="AR59" s="77"/>
      <c r="AS59" s="74">
        <f t="shared" ref="AS59:AT59" si="257">AS19*$M59</f>
        <v>424.66666666666669</v>
      </c>
      <c r="AT59" s="74">
        <f t="shared" si="257"/>
        <v>163.33333333333334</v>
      </c>
      <c r="AU59" s="77"/>
      <c r="AV59" s="74">
        <f t="shared" ref="AV59:AX59" si="258">AV19*$N59</f>
        <v>420</v>
      </c>
      <c r="AW59" s="74">
        <f t="shared" si="258"/>
        <v>0</v>
      </c>
      <c r="AX59" s="74">
        <f t="shared" si="258"/>
        <v>0</v>
      </c>
      <c r="AY59" s="77"/>
      <c r="AZ59" s="74">
        <f t="shared" ref="AZ59:BA59" si="259">AZ19*$N59</f>
        <v>326.66666666666669</v>
      </c>
      <c r="BA59" s="74">
        <f t="shared" si="259"/>
        <v>93.333333333333329</v>
      </c>
      <c r="BB59" s="77"/>
      <c r="BC59" s="74">
        <f t="shared" ref="BC59:BE59" si="260">BC19*$O59</f>
        <v>280</v>
      </c>
      <c r="BD59" s="74">
        <f t="shared" si="260"/>
        <v>0</v>
      </c>
      <c r="BE59" s="74">
        <f t="shared" si="260"/>
        <v>0</v>
      </c>
      <c r="BF59" s="77"/>
      <c r="BG59" s="74">
        <f t="shared" ref="BG59:BH59" si="261">BG19*$O59</f>
        <v>227.5</v>
      </c>
      <c r="BH59" s="74">
        <f t="shared" si="261"/>
        <v>52.5</v>
      </c>
      <c r="BI59" s="77"/>
      <c r="BJ59" s="74">
        <f t="shared" ref="BJ59:BL59" si="262">BJ19*$P59</f>
        <v>140</v>
      </c>
      <c r="BK59" s="74">
        <f t="shared" si="262"/>
        <v>0</v>
      </c>
      <c r="BL59" s="74">
        <f t="shared" si="262"/>
        <v>0</v>
      </c>
      <c r="BM59" s="77"/>
      <c r="BN59" s="74">
        <f t="shared" ref="BN59:BO59" si="263">BN19*$P59</f>
        <v>93.333333333333343</v>
      </c>
      <c r="BO59" s="74">
        <f t="shared" si="263"/>
        <v>46.666666666666664</v>
      </c>
      <c r="BP59" s="77"/>
      <c r="BQ59" s="74">
        <f t="shared" ref="BQ59:BS59" si="264">BQ19*$Q59</f>
        <v>252.00000000000003</v>
      </c>
      <c r="BR59" s="74">
        <f t="shared" si="264"/>
        <v>0</v>
      </c>
      <c r="BS59" s="74">
        <f t="shared" si="264"/>
        <v>0</v>
      </c>
      <c r="BT59" s="77"/>
      <c r="BU59" s="74">
        <f t="shared" ref="BU59:BV59" si="265">BU19*$Q59</f>
        <v>173.25000000000003</v>
      </c>
      <c r="BV59" s="74">
        <f t="shared" si="265"/>
        <v>78.750000000000014</v>
      </c>
      <c r="BW59" s="77"/>
      <c r="BX59" s="74">
        <f t="shared" ref="BX59:BZ59" si="266">BX19*$R59</f>
        <v>140</v>
      </c>
      <c r="BY59" s="74">
        <f t="shared" si="266"/>
        <v>0</v>
      </c>
      <c r="BZ59" s="74">
        <f t="shared" si="266"/>
        <v>0</v>
      </c>
      <c r="CA59" s="77"/>
      <c r="CB59" s="74">
        <f t="shared" ref="CB59:CC59" si="267">CB19*$R59</f>
        <v>98</v>
      </c>
      <c r="CC59" s="74">
        <f t="shared" si="267"/>
        <v>42</v>
      </c>
      <c r="CD59" s="77"/>
      <c r="CE59" s="74">
        <f t="shared" si="236"/>
        <v>778.23529411764707</v>
      </c>
      <c r="CF59" s="74">
        <f t="shared" si="236"/>
        <v>275.29411764705878</v>
      </c>
      <c r="CG59" s="74">
        <f t="shared" si="236"/>
        <v>206.47058823529409</v>
      </c>
      <c r="CH59" s="201"/>
      <c r="CI59" s="74">
        <f t="shared" ref="CI59:CM59" si="268">CI19*$E59</f>
        <v>244.70588235294116</v>
      </c>
      <c r="CJ59" s="74">
        <f t="shared" si="268"/>
        <v>193.7254901960784</v>
      </c>
      <c r="CK59" s="74">
        <f t="shared" si="268"/>
        <v>214.11764705882351</v>
      </c>
      <c r="CL59" s="74">
        <f t="shared" si="268"/>
        <v>173.33333333333331</v>
      </c>
      <c r="CM59" s="74">
        <f t="shared" si="268"/>
        <v>0</v>
      </c>
      <c r="CN59" s="77"/>
      <c r="CO59" s="74">
        <f t="shared" ref="CO59" si="269">CO19*$E59</f>
        <v>112</v>
      </c>
      <c r="CP59" s="77"/>
      <c r="CQ59" s="74">
        <f t="shared" ref="CQ59:CS59" si="270">CQ19*$E59</f>
        <v>56</v>
      </c>
      <c r="CR59" s="74">
        <f t="shared" si="270"/>
        <v>14</v>
      </c>
      <c r="CS59" s="74">
        <f t="shared" si="270"/>
        <v>42</v>
      </c>
      <c r="CT59" s="77"/>
    </row>
    <row r="60" spans="1:161" ht="20.25" customHeight="1" x14ac:dyDescent="0.4">
      <c r="A60" s="29" t="s">
        <v>466</v>
      </c>
      <c r="B60" s="77"/>
      <c r="C60" s="147">
        <f>VLOOKUP($A60,Sample!$B$2:$F$29,4)</f>
        <v>7.8865048244261354E-2</v>
      </c>
      <c r="D60" s="138">
        <f>VLOOKUP($A60,Sample!$B$2:$F$29,5)</f>
        <v>1.3302912520344538E-2</v>
      </c>
      <c r="E60" s="138">
        <f>VLOOKUP($A60,Sample!$B$2:$F$29,2)</f>
        <v>1790</v>
      </c>
      <c r="F60" s="160">
        <f t="shared" si="205"/>
        <v>14221.648351648351</v>
      </c>
      <c r="G60" s="77"/>
      <c r="H60" s="31">
        <f t="shared" si="240"/>
        <v>7.8865048244261354E-2</v>
      </c>
      <c r="I60" s="31">
        <f t="shared" si="240"/>
        <v>0.10185131656553363</v>
      </c>
      <c r="J60" s="30"/>
      <c r="K60" s="32">
        <v>7.9450549450549453</v>
      </c>
      <c r="L60" s="77"/>
      <c r="M60" s="34">
        <v>1258.901098901099</v>
      </c>
      <c r="N60" s="34">
        <v>1770.3296703296703</v>
      </c>
      <c r="O60" s="34">
        <v>806.4835164835165</v>
      </c>
      <c r="P60" s="34">
        <v>865.49450549450546</v>
      </c>
      <c r="Q60" s="34">
        <v>314.72527472527474</v>
      </c>
      <c r="R60" s="34">
        <v>314.72527472527474</v>
      </c>
      <c r="S60" s="77"/>
      <c r="T60" s="74">
        <f t="shared" si="206"/>
        <v>255.71428571428572</v>
      </c>
      <c r="U60" s="74">
        <f t="shared" si="207"/>
        <v>255.71428571428569</v>
      </c>
      <c r="V60" s="74">
        <f t="shared" si="208"/>
        <v>255.71428571428572</v>
      </c>
      <c r="W60" s="74">
        <f t="shared" si="209"/>
        <v>275.38461538461536</v>
      </c>
      <c r="X60" s="74">
        <f t="shared" si="210"/>
        <v>19.670329670329672</v>
      </c>
      <c r="Y60" s="74">
        <f t="shared" si="211"/>
        <v>59.010989010989015</v>
      </c>
      <c r="Z60" s="77"/>
      <c r="AA60" s="74">
        <f t="shared" si="212"/>
        <v>255.71428571428572</v>
      </c>
      <c r="AB60" s="74">
        <f t="shared" si="213"/>
        <v>216.37362637362637</v>
      </c>
      <c r="AC60" s="74">
        <f t="shared" si="214"/>
        <v>196.7032967032967</v>
      </c>
      <c r="AD60" s="74">
        <f t="shared" si="215"/>
        <v>236.04395604395603</v>
      </c>
      <c r="AE60" s="74">
        <f t="shared" si="216"/>
        <v>59.010989010989015</v>
      </c>
      <c r="AF60" s="74">
        <f t="shared" si="217"/>
        <v>59.010989010989015</v>
      </c>
      <c r="AG60" s="77"/>
      <c r="AH60" s="74">
        <f t="shared" si="218"/>
        <v>39.340659340659343</v>
      </c>
      <c r="AI60" s="74">
        <f t="shared" si="219"/>
        <v>39.340659340659343</v>
      </c>
      <c r="AJ60" s="74">
        <f t="shared" si="220"/>
        <v>39.340659340659343</v>
      </c>
      <c r="AK60" s="74">
        <f t="shared" si="221"/>
        <v>59.010989010989007</v>
      </c>
      <c r="AL60" s="74">
        <f t="shared" si="222"/>
        <v>0</v>
      </c>
      <c r="AM60" s="74">
        <f t="shared" si="223"/>
        <v>19.670329670329672</v>
      </c>
      <c r="AN60" s="77"/>
      <c r="AO60" s="74">
        <f t="shared" ref="AO60:AQ60" si="271">AO20*$M60</f>
        <v>1258.901098901099</v>
      </c>
      <c r="AP60" s="74">
        <f t="shared" si="271"/>
        <v>0</v>
      </c>
      <c r="AQ60" s="74">
        <f t="shared" si="271"/>
        <v>0</v>
      </c>
      <c r="AR60" s="77"/>
      <c r="AS60" s="74">
        <f t="shared" ref="AS60:AT60" si="272">AS20*$M60</f>
        <v>1202.949938949939</v>
      </c>
      <c r="AT60" s="74">
        <f t="shared" si="272"/>
        <v>55.951159951159958</v>
      </c>
      <c r="AU60" s="77"/>
      <c r="AV60" s="74">
        <f t="shared" ref="AV60:AX60" si="273">AV20*$N60</f>
        <v>1770.3296703296703</v>
      </c>
      <c r="AW60" s="74">
        <f t="shared" si="273"/>
        <v>0</v>
      </c>
      <c r="AX60" s="74">
        <f t="shared" si="273"/>
        <v>0</v>
      </c>
      <c r="AY60" s="77"/>
      <c r="AZ60" s="74">
        <f t="shared" ref="AZ60:BA60" si="274">AZ20*$N60</f>
        <v>1707.1036106750394</v>
      </c>
      <c r="BA60" s="74">
        <f t="shared" si="274"/>
        <v>63.226059654631079</v>
      </c>
      <c r="BB60" s="77"/>
      <c r="BC60" s="74">
        <f t="shared" ref="BC60:BE60" si="275">BC20*$O60</f>
        <v>806.4835164835165</v>
      </c>
      <c r="BD60" s="74">
        <f t="shared" si="275"/>
        <v>0</v>
      </c>
      <c r="BE60" s="74">
        <f t="shared" si="275"/>
        <v>0</v>
      </c>
      <c r="BF60" s="77"/>
      <c r="BG60" s="74">
        <f t="shared" ref="BG60:BH60" si="276">BG20*$O60</f>
        <v>779.60073260073261</v>
      </c>
      <c r="BH60" s="74">
        <f t="shared" si="276"/>
        <v>26.882783882783883</v>
      </c>
      <c r="BI60" s="77"/>
      <c r="BJ60" s="74">
        <f t="shared" ref="BJ60:BL60" si="277">BJ20*$P60</f>
        <v>842.10276210276209</v>
      </c>
      <c r="BK60" s="74">
        <f t="shared" si="277"/>
        <v>0</v>
      </c>
      <c r="BL60" s="74">
        <f t="shared" si="277"/>
        <v>23.391743391743393</v>
      </c>
      <c r="BM60" s="77"/>
      <c r="BN60" s="74">
        <f t="shared" ref="BN60:BO60" si="278">BN20*$P60</f>
        <v>842.10276210276209</v>
      </c>
      <c r="BO60" s="74">
        <f t="shared" si="278"/>
        <v>23.391743391743393</v>
      </c>
      <c r="BP60" s="77"/>
      <c r="BQ60" s="74">
        <f t="shared" ref="BQ60:BS60" si="279">BQ20*$Q60</f>
        <v>314.72527472527474</v>
      </c>
      <c r="BR60" s="74">
        <f t="shared" si="279"/>
        <v>0</v>
      </c>
      <c r="BS60" s="74">
        <f t="shared" si="279"/>
        <v>0</v>
      </c>
      <c r="BT60" s="77"/>
      <c r="BU60" s="74">
        <f t="shared" ref="BU60:BV60" si="280">BU20*$Q60</f>
        <v>314.72527472527474</v>
      </c>
      <c r="BV60" s="74">
        <f t="shared" si="280"/>
        <v>0</v>
      </c>
      <c r="BW60" s="77"/>
      <c r="BX60" s="74">
        <f t="shared" ref="BX60:BZ60" si="281">BX20*$R60</f>
        <v>314.72527472527474</v>
      </c>
      <c r="BY60" s="74">
        <f t="shared" si="281"/>
        <v>0</v>
      </c>
      <c r="BZ60" s="74">
        <f t="shared" si="281"/>
        <v>0</v>
      </c>
      <c r="CA60" s="77"/>
      <c r="CB60" s="74">
        <f t="shared" ref="CB60:CC60" si="282">CB20*$R60</f>
        <v>295.05494505494505</v>
      </c>
      <c r="CC60" s="74">
        <f t="shared" si="282"/>
        <v>19.670329670329672</v>
      </c>
      <c r="CD60" s="77"/>
      <c r="CE60" s="74">
        <f t="shared" si="236"/>
        <v>815.44444444444457</v>
      </c>
      <c r="CF60" s="74">
        <f t="shared" si="236"/>
        <v>938.00972222222219</v>
      </c>
      <c r="CG60" s="74">
        <f t="shared" si="236"/>
        <v>36.545833333333327</v>
      </c>
      <c r="CH60" s="201"/>
      <c r="CI60" s="74">
        <f t="shared" ref="CI60:CM60" si="283">CI20*$E60</f>
        <v>809.26328976034858</v>
      </c>
      <c r="CJ60" s="74">
        <f t="shared" si="283"/>
        <v>919.61737472766868</v>
      </c>
      <c r="CK60" s="74">
        <f t="shared" si="283"/>
        <v>735.69389978213496</v>
      </c>
      <c r="CL60" s="74">
        <f t="shared" si="283"/>
        <v>772.47859477124177</v>
      </c>
      <c r="CM60" s="74">
        <f t="shared" si="283"/>
        <v>0</v>
      </c>
      <c r="CN60" s="77"/>
      <c r="CO60" s="74">
        <f t="shared" ref="CO60" si="284">CO20*$E60</f>
        <v>39.340659340659343</v>
      </c>
      <c r="CP60" s="77"/>
      <c r="CQ60" s="74">
        <f t="shared" ref="CQ60:CS60" si="285">CQ20*$E60</f>
        <v>19.670329670329672</v>
      </c>
      <c r="CR60" s="74">
        <f t="shared" si="285"/>
        <v>0</v>
      </c>
      <c r="CS60" s="74">
        <f t="shared" si="285"/>
        <v>19.670329670329672</v>
      </c>
      <c r="CT60" s="77"/>
    </row>
    <row r="61" spans="1:161" ht="20.25" customHeight="1" x14ac:dyDescent="0.4">
      <c r="A61" s="29" t="s">
        <v>470</v>
      </c>
      <c r="B61" s="77"/>
      <c r="C61" s="147">
        <f>VLOOKUP($A61,Sample!$B$2:$F$29,4)</f>
        <v>0.42142133321584352</v>
      </c>
      <c r="D61" s="138">
        <f>VLOOKUP($A61,Sample!$B$2:$F$29,5)</f>
        <v>7.1085116344746097E-2</v>
      </c>
      <c r="E61" s="138">
        <f>VLOOKUP($A61,Sample!$B$2:$F$29,2)</f>
        <v>9565</v>
      </c>
      <c r="F61" s="160">
        <f t="shared" si="205"/>
        <v>55435.860215053763</v>
      </c>
      <c r="G61" s="77"/>
      <c r="H61" s="31">
        <f t="shared" si="240"/>
        <v>0.42142133321584352</v>
      </c>
      <c r="I61" s="31">
        <f t="shared" si="240"/>
        <v>0.39701553633139092</v>
      </c>
      <c r="J61" s="30"/>
      <c r="K61" s="32">
        <v>5.795698924731183</v>
      </c>
      <c r="L61" s="77"/>
      <c r="M61" s="34">
        <v>4422.5268817204305</v>
      </c>
      <c r="N61" s="34">
        <v>4628.2258064516145</v>
      </c>
      <c r="O61" s="34">
        <v>2159.83870967742</v>
      </c>
      <c r="P61" s="34">
        <v>2159.83870967742</v>
      </c>
      <c r="Q61" s="34">
        <v>1748.4408602150543</v>
      </c>
      <c r="R61" s="34">
        <v>1131.3440860215057</v>
      </c>
      <c r="S61" s="77"/>
      <c r="T61" s="74">
        <f t="shared" si="206"/>
        <v>1439.8924731182799</v>
      </c>
      <c r="U61" s="74">
        <f t="shared" si="207"/>
        <v>1337.0430107526886</v>
      </c>
      <c r="V61" s="74">
        <f t="shared" si="208"/>
        <v>719.94623655913995</v>
      </c>
      <c r="W61" s="74">
        <f t="shared" si="209"/>
        <v>102.84946236559142</v>
      </c>
      <c r="X61" s="74">
        <f t="shared" si="210"/>
        <v>308.54838709677432</v>
      </c>
      <c r="Y61" s="74">
        <f t="shared" si="211"/>
        <v>205.69892473118287</v>
      </c>
      <c r="Z61" s="77"/>
      <c r="AA61" s="74">
        <f t="shared" si="212"/>
        <v>1131.3440860215055</v>
      </c>
      <c r="AB61" s="74">
        <f t="shared" si="213"/>
        <v>719.94623655914006</v>
      </c>
      <c r="AC61" s="74">
        <f t="shared" si="214"/>
        <v>411.39784946236568</v>
      </c>
      <c r="AD61" s="74">
        <f t="shared" si="215"/>
        <v>102.84946236559142</v>
      </c>
      <c r="AE61" s="74">
        <f t="shared" si="216"/>
        <v>102.84946236559142</v>
      </c>
      <c r="AF61" s="74">
        <f t="shared" si="217"/>
        <v>0</v>
      </c>
      <c r="AG61" s="77"/>
      <c r="AH61" s="74">
        <f t="shared" si="218"/>
        <v>514.24731182795699</v>
      </c>
      <c r="AI61" s="74">
        <f t="shared" si="219"/>
        <v>411.39784946236574</v>
      </c>
      <c r="AJ61" s="74">
        <f t="shared" si="220"/>
        <v>102.84946236559142</v>
      </c>
      <c r="AK61" s="74">
        <f t="shared" si="221"/>
        <v>205.69892473118284</v>
      </c>
      <c r="AL61" s="74">
        <f t="shared" si="222"/>
        <v>0</v>
      </c>
      <c r="AM61" s="74">
        <f t="shared" si="223"/>
        <v>0</v>
      </c>
      <c r="AN61" s="77"/>
      <c r="AO61" s="74">
        <f t="shared" ref="AO61:AQ61" si="286">AO21*$M61</f>
        <v>4422.5268817204305</v>
      </c>
      <c r="AP61" s="74">
        <f t="shared" si="286"/>
        <v>0</v>
      </c>
      <c r="AQ61" s="74">
        <f t="shared" si="286"/>
        <v>0</v>
      </c>
      <c r="AR61" s="77"/>
      <c r="AS61" s="74">
        <f t="shared" ref="AS61:AT61" si="287">AS21*$M61</f>
        <v>3709.2160943461677</v>
      </c>
      <c r="AT61" s="74">
        <f t="shared" si="287"/>
        <v>713.31078737426299</v>
      </c>
      <c r="AU61" s="77"/>
      <c r="AV61" s="74">
        <f t="shared" ref="AV61:AX61" si="288">AV21*$N61</f>
        <v>4628.2258064516145</v>
      </c>
      <c r="AW61" s="74">
        <f t="shared" si="288"/>
        <v>0</v>
      </c>
      <c r="AX61" s="74">
        <f t="shared" si="288"/>
        <v>0</v>
      </c>
      <c r="AY61" s="77"/>
      <c r="AZ61" s="74">
        <f t="shared" ref="AZ61:BA61" si="289">AZ21*$N61</f>
        <v>3702.5806451612916</v>
      </c>
      <c r="BA61" s="74">
        <f t="shared" si="289"/>
        <v>925.6451612903229</v>
      </c>
      <c r="BB61" s="77"/>
      <c r="BC61" s="74">
        <f t="shared" ref="BC61:BE61" si="290">BC21*$O61</f>
        <v>2159.83870967742</v>
      </c>
      <c r="BD61" s="74">
        <f t="shared" si="290"/>
        <v>0</v>
      </c>
      <c r="BE61" s="74">
        <f t="shared" si="290"/>
        <v>0</v>
      </c>
      <c r="BF61" s="77"/>
      <c r="BG61" s="74">
        <f t="shared" ref="BG61:BH61" si="291">BG21*$O61</f>
        <v>1727.8709677419361</v>
      </c>
      <c r="BH61" s="74">
        <f t="shared" si="291"/>
        <v>431.96774193548401</v>
      </c>
      <c r="BI61" s="77"/>
      <c r="BJ61" s="74">
        <f t="shared" ref="BJ61:BL61" si="292">BJ21*$P61</f>
        <v>2159.83870967742</v>
      </c>
      <c r="BK61" s="74">
        <f t="shared" si="292"/>
        <v>0</v>
      </c>
      <c r="BL61" s="74">
        <f t="shared" si="292"/>
        <v>0</v>
      </c>
      <c r="BM61" s="77"/>
      <c r="BN61" s="74">
        <f t="shared" ref="BN61:BO61" si="293">BN21*$P61</f>
        <v>1889.8588709677424</v>
      </c>
      <c r="BO61" s="74">
        <f t="shared" si="293"/>
        <v>269.97983870967749</v>
      </c>
      <c r="BP61" s="77"/>
      <c r="BQ61" s="74">
        <f t="shared" ref="BQ61:BS61" si="294">BQ21*$Q61</f>
        <v>1748.4408602150543</v>
      </c>
      <c r="BR61" s="74">
        <f t="shared" si="294"/>
        <v>0</v>
      </c>
      <c r="BS61" s="74">
        <f t="shared" si="294"/>
        <v>0</v>
      </c>
      <c r="BT61" s="77"/>
      <c r="BU61" s="74">
        <f t="shared" ref="BU61:BV61" si="295">BU21*$Q61</f>
        <v>1542.7419354838714</v>
      </c>
      <c r="BV61" s="74">
        <f t="shared" si="295"/>
        <v>205.69892473118284</v>
      </c>
      <c r="BW61" s="77"/>
      <c r="BX61" s="74">
        <f t="shared" ref="BX61:BZ61" si="296">BX21*$R61</f>
        <v>1131.3440860215057</v>
      </c>
      <c r="BY61" s="74">
        <f t="shared" si="296"/>
        <v>0</v>
      </c>
      <c r="BZ61" s="74">
        <f t="shared" si="296"/>
        <v>0</v>
      </c>
      <c r="CA61" s="77"/>
      <c r="CB61" s="74">
        <f t="shared" ref="CB61:CC61" si="297">CB21*$R61</f>
        <v>617.09677419354853</v>
      </c>
      <c r="CC61" s="74">
        <f t="shared" si="297"/>
        <v>514.24731182795711</v>
      </c>
      <c r="CD61" s="77"/>
      <c r="CE61" s="74">
        <f t="shared" si="236"/>
        <v>1156.2087912087914</v>
      </c>
      <c r="CF61" s="74">
        <f t="shared" si="236"/>
        <v>6195.9514170040484</v>
      </c>
      <c r="CG61" s="74">
        <f t="shared" si="236"/>
        <v>2212.8397917871598</v>
      </c>
      <c r="CH61" s="201"/>
      <c r="CI61" s="74">
        <f t="shared" ref="CI61:CM61" si="298">CI21*$E61</f>
        <v>4527.8106508875735</v>
      </c>
      <c r="CJ61" s="74">
        <f t="shared" si="298"/>
        <v>4766.1164746184995</v>
      </c>
      <c r="CK61" s="74">
        <f t="shared" si="298"/>
        <v>3812.8931796947991</v>
      </c>
      <c r="CL61" s="74">
        <f t="shared" si="298"/>
        <v>4527.8106508875735</v>
      </c>
      <c r="CM61" s="74">
        <f t="shared" si="298"/>
        <v>0</v>
      </c>
      <c r="CN61" s="77"/>
      <c r="CO61" s="74">
        <f t="shared" ref="CO61" si="299">CO21*$E61</f>
        <v>1645.5913978494625</v>
      </c>
      <c r="CP61" s="77"/>
      <c r="CQ61" s="74">
        <f t="shared" ref="CQ61:CS61" si="300">CQ21*$E61</f>
        <v>514.24731182795711</v>
      </c>
      <c r="CR61" s="74">
        <f t="shared" si="300"/>
        <v>0</v>
      </c>
      <c r="CS61" s="74">
        <f t="shared" si="300"/>
        <v>1131.3440860215055</v>
      </c>
      <c r="CT61" s="77"/>
    </row>
    <row r="62" spans="1:161" ht="20.25" customHeight="1" x14ac:dyDescent="0.4">
      <c r="A62" s="29" t="s">
        <v>614</v>
      </c>
      <c r="B62" s="77"/>
      <c r="C62" s="147">
        <f>VLOOKUP($A62,Sample!$B$2:$F$29,4)</f>
        <v>3.828699828171124E-2</v>
      </c>
      <c r="D62" s="138">
        <f>VLOOKUP($A62,Sample!$B$2:$F$29,5)</f>
        <v>6.4582295978655889E-3</v>
      </c>
      <c r="E62" s="138">
        <f>VLOOKUP($A62,Sample!$B$2:$F$29,2)</f>
        <v>869</v>
      </c>
      <c r="F62" s="160">
        <f t="shared" si="205"/>
        <v>5483.6896551724139</v>
      </c>
      <c r="G62" s="77"/>
      <c r="H62" s="31">
        <f t="shared" si="240"/>
        <v>3.828699828171124E-2</v>
      </c>
      <c r="I62" s="31">
        <f t="shared" si="240"/>
        <v>3.9272593246996744E-2</v>
      </c>
      <c r="J62" s="30"/>
      <c r="K62" s="32">
        <v>6.3103448275862073</v>
      </c>
      <c r="L62" s="77"/>
      <c r="M62" s="34">
        <v>349.59770114942535</v>
      </c>
      <c r="N62" s="34">
        <v>419.51724137931046</v>
      </c>
      <c r="O62" s="34">
        <v>209.75862068965523</v>
      </c>
      <c r="P62" s="34">
        <v>259.70114942528738</v>
      </c>
      <c r="Q62" s="34">
        <v>169.80459770114945</v>
      </c>
      <c r="R62" s="34">
        <v>129.85057471264369</v>
      </c>
      <c r="S62" s="77"/>
      <c r="T62" s="74">
        <f t="shared" si="206"/>
        <v>199.77011494252875</v>
      </c>
      <c r="U62" s="74">
        <f t="shared" si="207"/>
        <v>179.7931034482759</v>
      </c>
      <c r="V62" s="74">
        <f t="shared" si="208"/>
        <v>99.885057471264389</v>
      </c>
      <c r="W62" s="74">
        <f t="shared" si="209"/>
        <v>109.87356321839081</v>
      </c>
      <c r="X62" s="74">
        <f t="shared" si="210"/>
        <v>59.931034482758633</v>
      </c>
      <c r="Y62" s="74">
        <f t="shared" si="211"/>
        <v>39.954022988505756</v>
      </c>
      <c r="Z62" s="77"/>
      <c r="AA62" s="74">
        <f t="shared" si="212"/>
        <v>79.908045977011511</v>
      </c>
      <c r="AB62" s="74">
        <f t="shared" si="213"/>
        <v>79.908045977011511</v>
      </c>
      <c r="AC62" s="74">
        <f t="shared" si="214"/>
        <v>9.9885057471264389</v>
      </c>
      <c r="AD62" s="74">
        <f t="shared" si="215"/>
        <v>29.965517241379317</v>
      </c>
      <c r="AE62" s="74">
        <f t="shared" si="216"/>
        <v>19.977011494252874</v>
      </c>
      <c r="AF62" s="74">
        <f t="shared" si="217"/>
        <v>0</v>
      </c>
      <c r="AG62" s="77"/>
      <c r="AH62" s="74">
        <f t="shared" si="218"/>
        <v>9.9885057471264389</v>
      </c>
      <c r="AI62" s="74">
        <f t="shared" si="219"/>
        <v>29.965517241379317</v>
      </c>
      <c r="AJ62" s="74">
        <f t="shared" si="220"/>
        <v>9.9885057471264389</v>
      </c>
      <c r="AK62" s="74">
        <f t="shared" si="221"/>
        <v>29.965517241379317</v>
      </c>
      <c r="AL62" s="74">
        <f t="shared" si="222"/>
        <v>0</v>
      </c>
      <c r="AM62" s="74">
        <f t="shared" si="223"/>
        <v>9.9885057471264389</v>
      </c>
      <c r="AN62" s="77"/>
      <c r="AO62" s="74">
        <f t="shared" ref="AO62:AQ62" si="301">AO22*$M62</f>
        <v>349.59770114942535</v>
      </c>
      <c r="AP62" s="74">
        <f t="shared" si="301"/>
        <v>0</v>
      </c>
      <c r="AQ62" s="74">
        <f t="shared" si="301"/>
        <v>0</v>
      </c>
      <c r="AR62" s="77"/>
      <c r="AS62" s="74">
        <f t="shared" ref="AS62:AT62" si="302">AS22*$M62</f>
        <v>349.59770114942535</v>
      </c>
      <c r="AT62" s="74">
        <f t="shared" si="302"/>
        <v>0</v>
      </c>
      <c r="AU62" s="77"/>
      <c r="AV62" s="74">
        <f t="shared" ref="AV62:AX62" si="303">AV22*$N62</f>
        <v>419.51724137931046</v>
      </c>
      <c r="AW62" s="74">
        <f t="shared" si="303"/>
        <v>0</v>
      </c>
      <c r="AX62" s="74">
        <f t="shared" si="303"/>
        <v>0</v>
      </c>
      <c r="AY62" s="77"/>
      <c r="AZ62" s="74">
        <f t="shared" ref="AZ62:BA62" si="304">AZ22*$N62</f>
        <v>419.51724137931046</v>
      </c>
      <c r="BA62" s="74">
        <f t="shared" si="304"/>
        <v>0</v>
      </c>
      <c r="BB62" s="77"/>
      <c r="BC62" s="74">
        <f t="shared" ref="BC62:BE62" si="305">BC22*$O62</f>
        <v>198.71869328493653</v>
      </c>
      <c r="BD62" s="74">
        <f t="shared" si="305"/>
        <v>11.039927404718696</v>
      </c>
      <c r="BE62" s="74">
        <f t="shared" si="305"/>
        <v>0</v>
      </c>
      <c r="BF62" s="77"/>
      <c r="BG62" s="74">
        <f t="shared" ref="BG62:BH62" si="306">BG22*$O62</f>
        <v>198.71869328493653</v>
      </c>
      <c r="BH62" s="74">
        <f t="shared" si="306"/>
        <v>11.039927404718696</v>
      </c>
      <c r="BI62" s="77"/>
      <c r="BJ62" s="74">
        <f t="shared" ref="BJ62:BL62" si="307">BJ22*$P62</f>
        <v>259.70114942528738</v>
      </c>
      <c r="BK62" s="74">
        <f t="shared" si="307"/>
        <v>0</v>
      </c>
      <c r="BL62" s="74">
        <f t="shared" si="307"/>
        <v>0</v>
      </c>
      <c r="BM62" s="77"/>
      <c r="BN62" s="74">
        <f t="shared" ref="BN62:BO62" si="308">BN22*$P62</f>
        <v>248.88026819923374</v>
      </c>
      <c r="BO62" s="74">
        <f t="shared" si="308"/>
        <v>10.82088122605364</v>
      </c>
      <c r="BP62" s="77"/>
      <c r="BQ62" s="74">
        <f t="shared" ref="BQ62:BS62" si="309">BQ22*$Q62</f>
        <v>169.80459770114945</v>
      </c>
      <c r="BR62" s="74">
        <f t="shared" si="309"/>
        <v>0</v>
      </c>
      <c r="BS62" s="74">
        <f t="shared" si="309"/>
        <v>0</v>
      </c>
      <c r="BT62" s="77"/>
      <c r="BU62" s="74">
        <f t="shared" ref="BU62:BV62" si="310">BU22*$Q62</f>
        <v>169.80459770114945</v>
      </c>
      <c r="BV62" s="74">
        <f t="shared" si="310"/>
        <v>0</v>
      </c>
      <c r="BW62" s="77"/>
      <c r="BX62" s="74">
        <f t="shared" ref="BX62:BZ62" si="311">BX22*$R62</f>
        <v>116.86551724137932</v>
      </c>
      <c r="BY62" s="74">
        <f t="shared" si="311"/>
        <v>12.985057471264369</v>
      </c>
      <c r="BZ62" s="74">
        <f t="shared" si="311"/>
        <v>0</v>
      </c>
      <c r="CA62" s="77"/>
      <c r="CB62" s="74">
        <f t="shared" ref="CB62:CC62" si="312">CB22*$R62</f>
        <v>116.86551724137932</v>
      </c>
      <c r="CC62" s="74">
        <f t="shared" si="312"/>
        <v>12.985057471264369</v>
      </c>
      <c r="CD62" s="77"/>
      <c r="CE62" s="74">
        <f t="shared" si="236"/>
        <v>336.38709677419354</v>
      </c>
      <c r="CF62" s="74">
        <f t="shared" si="236"/>
        <v>434.96720430107524</v>
      </c>
      <c r="CG62" s="74">
        <f t="shared" si="236"/>
        <v>97.645698924731178</v>
      </c>
      <c r="CH62" s="201"/>
      <c r="CI62" s="74">
        <f t="shared" ref="CI62:CM62" si="313">CI22*$E62</f>
        <v>331.94865591397848</v>
      </c>
      <c r="CJ62" s="74">
        <f t="shared" si="313"/>
        <v>423.52069892473111</v>
      </c>
      <c r="CK62" s="74">
        <f t="shared" si="313"/>
        <v>412.07419354838703</v>
      </c>
      <c r="CL62" s="74">
        <f t="shared" si="313"/>
        <v>412.07419354838703</v>
      </c>
      <c r="CM62" s="74">
        <f t="shared" si="313"/>
        <v>0</v>
      </c>
      <c r="CN62" s="77"/>
      <c r="CO62" s="74">
        <f t="shared" ref="CO62" si="314">CO22*$E62</f>
        <v>19.977011494252874</v>
      </c>
      <c r="CP62" s="77"/>
      <c r="CQ62" s="74">
        <f t="shared" ref="CQ62:CS62" si="315">CQ22*$E62</f>
        <v>19.977011494252874</v>
      </c>
      <c r="CR62" s="74">
        <f t="shared" si="315"/>
        <v>0</v>
      </c>
      <c r="CS62" s="74">
        <f t="shared" si="315"/>
        <v>0</v>
      </c>
      <c r="CT62" s="77"/>
    </row>
    <row r="63" spans="1:161" ht="20.25" customHeight="1" x14ac:dyDescent="0.4">
      <c r="A63" s="29" t="s">
        <v>467</v>
      </c>
      <c r="B63" s="77"/>
      <c r="C63" s="147">
        <f>VLOOKUP($A63,Sample!$B$2:$F$29,4)</f>
        <v>9.1642067233555103E-3</v>
      </c>
      <c r="D63" s="138">
        <f>VLOOKUP($A63,Sample!$B$2:$F$29,5)</f>
        <v>1.5458132984534434E-3</v>
      </c>
      <c r="E63" s="138">
        <f>VLOOKUP($A63,Sample!$B$2:$F$29,2)</f>
        <v>208</v>
      </c>
      <c r="F63" s="160">
        <f t="shared" si="205"/>
        <v>1208.2352941176471</v>
      </c>
      <c r="G63" s="77"/>
      <c r="H63" s="31">
        <f t="shared" si="240"/>
        <v>9.1642067233555103E-3</v>
      </c>
      <c r="I63" s="31">
        <f t="shared" si="240"/>
        <v>8.6530303931023483E-3</v>
      </c>
      <c r="J63" s="30"/>
      <c r="K63" s="32">
        <v>5.8088235294117645</v>
      </c>
      <c r="L63" s="77"/>
      <c r="M63" s="34">
        <v>104.00000000000001</v>
      </c>
      <c r="N63" s="34">
        <v>107.05882352941178</v>
      </c>
      <c r="O63" s="34">
        <v>61.176470588235311</v>
      </c>
      <c r="P63" s="34">
        <v>36.705882352941188</v>
      </c>
      <c r="Q63" s="34">
        <v>30.588235294117656</v>
      </c>
      <c r="R63" s="34">
        <v>15.294117647058828</v>
      </c>
      <c r="S63" s="77"/>
      <c r="T63" s="74">
        <f t="shared" si="206"/>
        <v>42.82352941176471</v>
      </c>
      <c r="U63" s="74">
        <f t="shared" si="207"/>
        <v>12.23529411764706</v>
      </c>
      <c r="V63" s="74">
        <f t="shared" si="208"/>
        <v>12.235294117647063</v>
      </c>
      <c r="W63" s="74">
        <f t="shared" si="209"/>
        <v>12.235294117647062</v>
      </c>
      <c r="X63" s="74">
        <f t="shared" si="210"/>
        <v>6.1176470588235317</v>
      </c>
      <c r="Y63" s="74">
        <f t="shared" si="211"/>
        <v>0</v>
      </c>
      <c r="Z63" s="77"/>
      <c r="AA63" s="74">
        <f t="shared" si="212"/>
        <v>36.705882352941181</v>
      </c>
      <c r="AB63" s="74">
        <f t="shared" si="213"/>
        <v>9.1764705882352953</v>
      </c>
      <c r="AC63" s="74">
        <f t="shared" si="214"/>
        <v>3.0588235294117658</v>
      </c>
      <c r="AD63" s="74">
        <f t="shared" si="215"/>
        <v>0</v>
      </c>
      <c r="AE63" s="74">
        <f t="shared" si="216"/>
        <v>3.0588235294117658</v>
      </c>
      <c r="AF63" s="74">
        <f t="shared" si="217"/>
        <v>0</v>
      </c>
      <c r="AG63" s="77"/>
      <c r="AH63" s="74">
        <f t="shared" si="218"/>
        <v>3.0588235294117649</v>
      </c>
      <c r="AI63" s="74">
        <f t="shared" si="219"/>
        <v>3.0588235294117649</v>
      </c>
      <c r="AJ63" s="74">
        <f t="shared" si="220"/>
        <v>9.176470588235297</v>
      </c>
      <c r="AK63" s="74">
        <f t="shared" si="221"/>
        <v>3.0588235294117654</v>
      </c>
      <c r="AL63" s="74">
        <f t="shared" si="222"/>
        <v>6.1176470588235317</v>
      </c>
      <c r="AM63" s="74">
        <f t="shared" si="223"/>
        <v>0</v>
      </c>
      <c r="AN63" s="77"/>
      <c r="AO63" s="74">
        <f t="shared" ref="AO63:AQ63" si="316">AO23*$M63</f>
        <v>104.00000000000001</v>
      </c>
      <c r="AP63" s="74">
        <f t="shared" si="316"/>
        <v>0</v>
      </c>
      <c r="AQ63" s="74">
        <f t="shared" si="316"/>
        <v>0</v>
      </c>
      <c r="AR63" s="77"/>
      <c r="AS63" s="74">
        <f t="shared" ref="AS63:AT63" si="317">AS23*$M63</f>
        <v>104.00000000000001</v>
      </c>
      <c r="AT63" s="74">
        <f t="shared" si="317"/>
        <v>0</v>
      </c>
      <c r="AU63" s="77"/>
      <c r="AV63" s="74">
        <f t="shared" ref="AV63:AX63" si="318">AV23*$N63</f>
        <v>107.05882352941178</v>
      </c>
      <c r="AW63" s="74">
        <f t="shared" si="318"/>
        <v>0</v>
      </c>
      <c r="AX63" s="74">
        <f t="shared" si="318"/>
        <v>0</v>
      </c>
      <c r="AY63" s="77"/>
      <c r="AZ63" s="74">
        <f t="shared" ref="AZ63:BA63" si="319">AZ23*$N63</f>
        <v>107.05882352941178</v>
      </c>
      <c r="BA63" s="74">
        <f t="shared" si="319"/>
        <v>0</v>
      </c>
      <c r="BB63" s="77"/>
      <c r="BC63" s="74">
        <f t="shared" ref="BC63:BE63" si="320">BC23*$O63</f>
        <v>61.176470588235311</v>
      </c>
      <c r="BD63" s="74">
        <f t="shared" si="320"/>
        <v>0</v>
      </c>
      <c r="BE63" s="74">
        <f t="shared" si="320"/>
        <v>0</v>
      </c>
      <c r="BF63" s="77"/>
      <c r="BG63" s="74">
        <f t="shared" ref="BG63:BH63" si="321">BG23*$O63</f>
        <v>61.176470588235311</v>
      </c>
      <c r="BH63" s="74">
        <f t="shared" si="321"/>
        <v>0</v>
      </c>
      <c r="BI63" s="77"/>
      <c r="BJ63" s="74">
        <f t="shared" ref="BJ63:BL63" si="322">BJ23*$P63</f>
        <v>36.705882352941188</v>
      </c>
      <c r="BK63" s="74">
        <f t="shared" si="322"/>
        <v>0</v>
      </c>
      <c r="BL63" s="74">
        <f t="shared" si="322"/>
        <v>0</v>
      </c>
      <c r="BM63" s="77"/>
      <c r="BN63" s="74">
        <f t="shared" ref="BN63:BO63" si="323">BN23*$P63</f>
        <v>36.705882352941188</v>
      </c>
      <c r="BO63" s="74">
        <f t="shared" si="323"/>
        <v>0</v>
      </c>
      <c r="BP63" s="77"/>
      <c r="BQ63" s="74">
        <f t="shared" ref="BQ63:BS63" si="324">BQ23*$Q63</f>
        <v>30.588235294117656</v>
      </c>
      <c r="BR63" s="74">
        <f t="shared" si="324"/>
        <v>0</v>
      </c>
      <c r="BS63" s="74">
        <f t="shared" si="324"/>
        <v>0</v>
      </c>
      <c r="BT63" s="77"/>
      <c r="BU63" s="74">
        <f t="shared" ref="BU63:BV63" si="325">BU23*$Q63</f>
        <v>30.588235294117656</v>
      </c>
      <c r="BV63" s="74">
        <f t="shared" si="325"/>
        <v>0</v>
      </c>
      <c r="BW63" s="77"/>
      <c r="BX63" s="74">
        <f t="shared" ref="BX63:BZ63" si="326">BX23*$R63</f>
        <v>15.294117647058828</v>
      </c>
      <c r="BY63" s="74">
        <f t="shared" si="326"/>
        <v>0</v>
      </c>
      <c r="BZ63" s="74">
        <f t="shared" si="326"/>
        <v>0</v>
      </c>
      <c r="CA63" s="77"/>
      <c r="CB63" s="74">
        <f t="shared" ref="CB63:CC63" si="327">CB23*$R63</f>
        <v>15.294117647058828</v>
      </c>
      <c r="CC63" s="74">
        <f t="shared" si="327"/>
        <v>0</v>
      </c>
      <c r="CD63" s="77"/>
      <c r="CE63" s="74">
        <f t="shared" si="236"/>
        <v>64.551724137931018</v>
      </c>
      <c r="CF63" s="74">
        <f t="shared" si="236"/>
        <v>122.95566502463055</v>
      </c>
      <c r="CG63" s="74">
        <f t="shared" si="236"/>
        <v>20.492610837438423</v>
      </c>
      <c r="CH63" s="201"/>
      <c r="CI63" s="74">
        <f t="shared" ref="CI63:CM63" si="328">CI23*$E63</f>
        <v>88.528078817733984</v>
      </c>
      <c r="CJ63" s="74">
        <f t="shared" si="328"/>
        <v>108.20098522167488</v>
      </c>
      <c r="CK63" s="74">
        <f t="shared" si="328"/>
        <v>113.11921182266011</v>
      </c>
      <c r="CL63" s="74">
        <f t="shared" si="328"/>
        <v>113.11921182266011</v>
      </c>
      <c r="CM63" s="74">
        <f t="shared" si="328"/>
        <v>0</v>
      </c>
      <c r="CN63" s="77"/>
      <c r="CO63" s="74">
        <f t="shared" ref="CO63" si="329">CO23*$E63</f>
        <v>12.235294117647058</v>
      </c>
      <c r="CP63" s="77"/>
      <c r="CQ63" s="74">
        <f t="shared" ref="CQ63:CS63" si="330">CQ23*$E63</f>
        <v>3.0588235294117645</v>
      </c>
      <c r="CR63" s="74">
        <f t="shared" si="330"/>
        <v>0</v>
      </c>
      <c r="CS63" s="74">
        <f t="shared" si="330"/>
        <v>9.1764705882352935</v>
      </c>
      <c r="CT63" s="77"/>
    </row>
    <row r="64" spans="1:161" ht="20.25" customHeight="1" x14ac:dyDescent="0.4">
      <c r="A64" s="29" t="s">
        <v>468</v>
      </c>
      <c r="B64" s="77"/>
      <c r="C64" s="147">
        <f>VLOOKUP($A64,Sample!$B$2:$F$29,4)</f>
        <v>7.397453407939375E-2</v>
      </c>
      <c r="D64" s="138">
        <f>VLOOKUP($A64,Sample!$B$2:$F$29,5)</f>
        <v>1.2477983308189094E-2</v>
      </c>
      <c r="E64" s="138">
        <f>VLOOKUP($A64,Sample!$B$2:$F$29,2)</f>
        <v>1679</v>
      </c>
      <c r="F64" s="160">
        <f t="shared" si="205"/>
        <v>10666.588235294117</v>
      </c>
      <c r="G64" s="77"/>
      <c r="H64" s="31">
        <f t="shared" si="240"/>
        <v>7.397453407939375E-2</v>
      </c>
      <c r="I64" s="31">
        <f t="shared" si="240"/>
        <v>7.6391008142260713E-2</v>
      </c>
      <c r="J64" s="30"/>
      <c r="K64" s="32">
        <v>6.3529411764705879</v>
      </c>
      <c r="L64" s="77"/>
      <c r="M64" s="34">
        <v>967.89411764705881</v>
      </c>
      <c r="N64" s="34">
        <v>1066.6588235294118</v>
      </c>
      <c r="O64" s="34">
        <v>513.57647058823545</v>
      </c>
      <c r="P64" s="34">
        <v>454.31764705882358</v>
      </c>
      <c r="Q64" s="34">
        <v>217.28235294117653</v>
      </c>
      <c r="R64" s="34">
        <v>256.78823529411773</v>
      </c>
      <c r="S64" s="77"/>
      <c r="T64" s="74">
        <f t="shared" si="206"/>
        <v>632.09411764705874</v>
      </c>
      <c r="U64" s="74">
        <f t="shared" si="207"/>
        <v>770.36470588235295</v>
      </c>
      <c r="V64" s="74">
        <f t="shared" si="208"/>
        <v>474.07058823529428</v>
      </c>
      <c r="W64" s="74">
        <f t="shared" si="209"/>
        <v>375.30588235294124</v>
      </c>
      <c r="X64" s="74">
        <f t="shared" si="210"/>
        <v>177.77647058823536</v>
      </c>
      <c r="Y64" s="74">
        <f t="shared" si="211"/>
        <v>98.76470588235297</v>
      </c>
      <c r="Z64" s="77"/>
      <c r="AA64" s="74">
        <f t="shared" si="212"/>
        <v>296.29411764705884</v>
      </c>
      <c r="AB64" s="74">
        <f t="shared" si="213"/>
        <v>217.28235294117647</v>
      </c>
      <c r="AC64" s="74">
        <f t="shared" si="214"/>
        <v>138.27058823529416</v>
      </c>
      <c r="AD64" s="74">
        <f t="shared" si="215"/>
        <v>79.011764705882356</v>
      </c>
      <c r="AE64" s="74">
        <f t="shared" si="216"/>
        <v>79.011764705882371</v>
      </c>
      <c r="AF64" s="74">
        <f t="shared" si="217"/>
        <v>0</v>
      </c>
      <c r="AG64" s="77"/>
      <c r="AH64" s="74">
        <f t="shared" si="218"/>
        <v>59.258823529411764</v>
      </c>
      <c r="AI64" s="74">
        <f t="shared" si="219"/>
        <v>79.011764705882356</v>
      </c>
      <c r="AJ64" s="74">
        <f t="shared" si="220"/>
        <v>39.505882352941192</v>
      </c>
      <c r="AK64" s="74">
        <f t="shared" si="221"/>
        <v>79.011764705882356</v>
      </c>
      <c r="AL64" s="74">
        <f t="shared" si="222"/>
        <v>39.505882352941185</v>
      </c>
      <c r="AM64" s="74">
        <f t="shared" si="223"/>
        <v>0</v>
      </c>
      <c r="AN64" s="77"/>
      <c r="AO64" s="74">
        <f t="shared" ref="AO64:AQ64" si="331">AO24*$M64</f>
        <v>860.35032679738561</v>
      </c>
      <c r="AP64" s="74">
        <f t="shared" si="331"/>
        <v>0</v>
      </c>
      <c r="AQ64" s="74">
        <f t="shared" si="331"/>
        <v>107.5437908496732</v>
      </c>
      <c r="AR64" s="77"/>
      <c r="AS64" s="74">
        <f t="shared" ref="AS64:AT64" si="332">AS24*$M64</f>
        <v>833.46437908496739</v>
      </c>
      <c r="AT64" s="74">
        <f t="shared" si="332"/>
        <v>134.4297385620915</v>
      </c>
      <c r="AU64" s="77"/>
      <c r="AV64" s="74">
        <f t="shared" ref="AV64:AX64" si="333">AV24*$N64</f>
        <v>951.34435612082677</v>
      </c>
      <c r="AW64" s="74">
        <f t="shared" si="333"/>
        <v>57.657233704292537</v>
      </c>
      <c r="AX64" s="74">
        <f t="shared" si="333"/>
        <v>57.657233704292537</v>
      </c>
      <c r="AY64" s="77"/>
      <c r="AZ64" s="74">
        <f t="shared" ref="AZ64:BA64" si="334">AZ24*$N64</f>
        <v>951.34435612082677</v>
      </c>
      <c r="BA64" s="74">
        <f t="shared" si="334"/>
        <v>115.31446740858507</v>
      </c>
      <c r="BB64" s="77"/>
      <c r="BC64" s="74">
        <f t="shared" ref="BC64:BE64" si="335">BC24*$O64</f>
        <v>513.57647058823545</v>
      </c>
      <c r="BD64" s="74">
        <f t="shared" si="335"/>
        <v>0</v>
      </c>
      <c r="BE64" s="74">
        <f t="shared" si="335"/>
        <v>0</v>
      </c>
      <c r="BF64" s="77"/>
      <c r="BG64" s="74">
        <f t="shared" ref="BG64:BH64" si="336">BG24*$O64</f>
        <v>472.49035294117664</v>
      </c>
      <c r="BH64" s="74">
        <f t="shared" si="336"/>
        <v>41.086117647058835</v>
      </c>
      <c r="BI64" s="77"/>
      <c r="BJ64" s="74">
        <f t="shared" ref="BJ64:BL64" si="337">BJ24*$P64</f>
        <v>408.88588235294122</v>
      </c>
      <c r="BK64" s="74">
        <f t="shared" si="337"/>
        <v>45.431764705882358</v>
      </c>
      <c r="BL64" s="74">
        <f t="shared" si="337"/>
        <v>0</v>
      </c>
      <c r="BM64" s="77"/>
      <c r="BN64" s="74">
        <f t="shared" ref="BN64:BO64" si="338">BN24*$P64</f>
        <v>363.45411764705887</v>
      </c>
      <c r="BO64" s="74">
        <f t="shared" si="338"/>
        <v>90.863529411764716</v>
      </c>
      <c r="BP64" s="77"/>
      <c r="BQ64" s="74">
        <f t="shared" ref="BQ64:BS64" si="339">BQ24*$Q64</f>
        <v>217.28235294117653</v>
      </c>
      <c r="BR64" s="74">
        <f t="shared" si="339"/>
        <v>0</v>
      </c>
      <c r="BS64" s="74">
        <f t="shared" si="339"/>
        <v>0</v>
      </c>
      <c r="BT64" s="77"/>
      <c r="BU64" s="74">
        <f t="shared" ref="BU64:BV64" si="340">BU24*$Q64</f>
        <v>197.52941176470591</v>
      </c>
      <c r="BV64" s="74">
        <f t="shared" si="340"/>
        <v>19.752941176470593</v>
      </c>
      <c r="BW64" s="77"/>
      <c r="BX64" s="74">
        <f t="shared" ref="BX64:BZ64" si="341">BX24*$R64</f>
        <v>233.44385026737973</v>
      </c>
      <c r="BY64" s="74">
        <f t="shared" si="341"/>
        <v>0</v>
      </c>
      <c r="BZ64" s="74">
        <f t="shared" si="341"/>
        <v>23.344385026737974</v>
      </c>
      <c r="CA64" s="77"/>
      <c r="CB64" s="74">
        <f t="shared" ref="CB64:CC64" si="342">CB24*$R64</f>
        <v>256.78823529411773</v>
      </c>
      <c r="CC64" s="74">
        <f t="shared" si="342"/>
        <v>0</v>
      </c>
      <c r="CD64" s="77"/>
      <c r="CE64" s="74">
        <f t="shared" si="236"/>
        <v>641.97058823529403</v>
      </c>
      <c r="CF64" s="74">
        <f t="shared" si="236"/>
        <v>777.77205882352939</v>
      </c>
      <c r="CG64" s="74">
        <f t="shared" si="236"/>
        <v>259.25735294117646</v>
      </c>
      <c r="CH64" s="201"/>
      <c r="CI64" s="74">
        <f t="shared" ref="CI64:CM64" si="343">CI24*$E64</f>
        <v>241.97352941176473</v>
      </c>
      <c r="CJ64" s="74">
        <f t="shared" si="343"/>
        <v>674.06911764705887</v>
      </c>
      <c r="CK64" s="74">
        <f t="shared" si="343"/>
        <v>674.06911764705887</v>
      </c>
      <c r="CL64" s="74">
        <f t="shared" si="343"/>
        <v>760.48823529411766</v>
      </c>
      <c r="CM64" s="74">
        <f t="shared" si="343"/>
        <v>69.135294117647064</v>
      </c>
      <c r="CN64" s="77"/>
      <c r="CO64" s="74">
        <f t="shared" ref="CO64" si="344">CO24*$E64</f>
        <v>217.2823529411765</v>
      </c>
      <c r="CP64" s="77"/>
      <c r="CQ64" s="74">
        <f t="shared" ref="CQ64:CS64" si="345">CQ24*$E64</f>
        <v>118.51764705882353</v>
      </c>
      <c r="CR64" s="74">
        <f t="shared" si="345"/>
        <v>0</v>
      </c>
      <c r="CS64" s="74">
        <f t="shared" si="345"/>
        <v>98.764705882352956</v>
      </c>
      <c r="CT64" s="77"/>
    </row>
    <row r="65" spans="1:161" s="22" customFormat="1" ht="7.5" customHeight="1" x14ac:dyDescent="0.4">
      <c r="A65" s="37"/>
      <c r="B65" s="77"/>
      <c r="C65" s="149"/>
      <c r="D65" s="139"/>
      <c r="E65" s="139"/>
      <c r="F65" s="161"/>
      <c r="G65" s="77"/>
      <c r="H65" s="39"/>
      <c r="I65" s="39"/>
      <c r="J65" s="38"/>
      <c r="K65" s="40"/>
      <c r="L65" s="77"/>
      <c r="M65" s="41"/>
      <c r="N65" s="41"/>
      <c r="O65" s="41"/>
      <c r="P65" s="41"/>
      <c r="Q65" s="41"/>
      <c r="R65" s="41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201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</row>
    <row r="66" spans="1:161" ht="20.25" customHeight="1" x14ac:dyDescent="0.4">
      <c r="A66" s="29" t="s">
        <v>127</v>
      </c>
      <c r="B66" s="77"/>
      <c r="C66" s="147">
        <f>VLOOKUP($A66,Sample!$B$2:$F$29,4)</f>
        <v>0.11314270608450457</v>
      </c>
      <c r="D66" s="138">
        <f>VLOOKUP($A66,Sample!$B$2:$F$29,5)</f>
        <v>1.9084848800136747E-2</v>
      </c>
      <c r="E66" s="138">
        <f>VLOOKUP($A66,Sample!$B$2:$F$29,2)</f>
        <v>2568</v>
      </c>
      <c r="F66" s="160">
        <f>E66*$K26</f>
        <v>16050</v>
      </c>
      <c r="G66" s="77"/>
      <c r="H66" s="31">
        <f t="shared" ref="H66:H67" si="346">E66/SUM(E$17:E$27)</f>
        <v>0.11314270608450457</v>
      </c>
      <c r="I66" s="31">
        <f>F66/SUM(F$17:F$27)</f>
        <v>0.11494544025111858</v>
      </c>
      <c r="J66" s="30"/>
      <c r="K66" s="32">
        <v>6.25</v>
      </c>
      <c r="L66" s="77"/>
      <c r="M66" s="34">
        <v>1459.0909090909092</v>
      </c>
      <c r="N66" s="34">
        <v>992.18181818181813</v>
      </c>
      <c r="O66" s="34">
        <v>904.63636363636363</v>
      </c>
      <c r="P66" s="34">
        <v>904.63636363636363</v>
      </c>
      <c r="Q66" s="34">
        <v>583.63636363636363</v>
      </c>
      <c r="R66" s="34">
        <v>204.27272727272728</v>
      </c>
      <c r="S66" s="77"/>
      <c r="T66" s="74">
        <f>T26*$M66</f>
        <v>1021.3636363636364</v>
      </c>
      <c r="U66" s="74">
        <f>U26*$N66</f>
        <v>817.09090909090901</v>
      </c>
      <c r="V66" s="74">
        <f>V26*$O66</f>
        <v>758.72727272727275</v>
      </c>
      <c r="W66" s="74">
        <f>W26*$P66</f>
        <v>525.27272727272725</v>
      </c>
      <c r="X66" s="74">
        <f>X26*$Q66</f>
        <v>379.36363636363637</v>
      </c>
      <c r="Y66" s="74">
        <f>Y26*$R66</f>
        <v>116.72727272727272</v>
      </c>
      <c r="Z66" s="77"/>
      <c r="AA66" s="74">
        <f>AA26*$M66</f>
        <v>291.81818181818187</v>
      </c>
      <c r="AB66" s="74">
        <f>AB26*$N66</f>
        <v>204.27272727272725</v>
      </c>
      <c r="AC66" s="74">
        <f>AC26*$O66</f>
        <v>145.90909090909091</v>
      </c>
      <c r="AD66" s="74">
        <f>AD26*$P66</f>
        <v>116.72727272727272</v>
      </c>
      <c r="AE66" s="74">
        <f>AE26*$Q66</f>
        <v>175.09090909090909</v>
      </c>
      <c r="AF66" s="74">
        <f>AF26*$R66</f>
        <v>29.18181818181818</v>
      </c>
      <c r="AG66" s="77"/>
      <c r="AH66" s="74">
        <f>AH26*$M66</f>
        <v>29.181818181818187</v>
      </c>
      <c r="AI66" s="74">
        <f>AI26*$N66</f>
        <v>87.545454545454547</v>
      </c>
      <c r="AJ66" s="74">
        <f>AJ26*$O66</f>
        <v>58.36363636363636</v>
      </c>
      <c r="AK66" s="74">
        <f>AK26*$P66</f>
        <v>0</v>
      </c>
      <c r="AL66" s="74">
        <f>AL26*$Q66</f>
        <v>29.181818181818183</v>
      </c>
      <c r="AM66" s="74">
        <f>AM26*$R66</f>
        <v>0</v>
      </c>
      <c r="AN66" s="77"/>
      <c r="AO66" s="74">
        <f t="shared" ref="AO66:AQ66" si="347">AO26*$M66</f>
        <v>1276.7045454545455</v>
      </c>
      <c r="AP66" s="74">
        <f t="shared" si="347"/>
        <v>136.78977272727275</v>
      </c>
      <c r="AQ66" s="74">
        <f t="shared" si="347"/>
        <v>45.596590909090914</v>
      </c>
      <c r="AR66" s="77"/>
      <c r="AS66" s="74">
        <f t="shared" ref="AS66:AT66" si="348">AS26*$M66</f>
        <v>1322.3011363636365</v>
      </c>
      <c r="AT66" s="74">
        <f t="shared" si="348"/>
        <v>136.78977272727275</v>
      </c>
      <c r="AU66" s="77"/>
      <c r="AV66" s="74">
        <f t="shared" ref="AV66:AX66" si="349">AV26*$N66</f>
        <v>918.68686868686859</v>
      </c>
      <c r="AW66" s="74">
        <f t="shared" si="349"/>
        <v>73.494949494949481</v>
      </c>
      <c r="AX66" s="74">
        <f t="shared" si="349"/>
        <v>0</v>
      </c>
      <c r="AY66" s="77"/>
      <c r="AZ66" s="74">
        <f t="shared" ref="AZ66:BA66" si="350">AZ26*$N66</f>
        <v>918.68686868686859</v>
      </c>
      <c r="BA66" s="74">
        <f t="shared" si="350"/>
        <v>73.494949494949481</v>
      </c>
      <c r="BB66" s="77"/>
      <c r="BC66" s="74">
        <f t="shared" ref="BC66:BE66" si="351">BC26*$O66</f>
        <v>791.55681818181813</v>
      </c>
      <c r="BD66" s="74">
        <f t="shared" si="351"/>
        <v>113.07954545454545</v>
      </c>
      <c r="BE66" s="74">
        <f t="shared" si="351"/>
        <v>0</v>
      </c>
      <c r="BF66" s="77"/>
      <c r="BG66" s="74">
        <f t="shared" ref="BG66:BH66" si="352">BG26*$O66</f>
        <v>791.55681818181813</v>
      </c>
      <c r="BH66" s="74">
        <f t="shared" si="352"/>
        <v>113.07954545454545</v>
      </c>
      <c r="BI66" s="77"/>
      <c r="BJ66" s="74">
        <f t="shared" ref="BJ66:BL66" si="353">BJ26*$P66</f>
        <v>865.304347826087</v>
      </c>
      <c r="BK66" s="74">
        <f t="shared" si="353"/>
        <v>39.33201581027668</v>
      </c>
      <c r="BL66" s="74">
        <f t="shared" si="353"/>
        <v>0</v>
      </c>
      <c r="BM66" s="77"/>
      <c r="BN66" s="74">
        <f t="shared" ref="BN66:BO66" si="354">BN26*$P66</f>
        <v>825.97233201581037</v>
      </c>
      <c r="BO66" s="74">
        <f t="shared" si="354"/>
        <v>78.664031620553359</v>
      </c>
      <c r="BP66" s="77"/>
      <c r="BQ66" s="74">
        <f t="shared" ref="BQ66:BS66" si="355">BQ26*$Q66</f>
        <v>518.78787878787875</v>
      </c>
      <c r="BR66" s="74">
        <f t="shared" si="355"/>
        <v>64.848484848484844</v>
      </c>
      <c r="BS66" s="74">
        <f t="shared" si="355"/>
        <v>0</v>
      </c>
      <c r="BT66" s="77"/>
      <c r="BU66" s="74">
        <f t="shared" ref="BU66:BV66" si="356">BU26*$Q66</f>
        <v>486.36363636363637</v>
      </c>
      <c r="BV66" s="74">
        <f t="shared" si="356"/>
        <v>97.272727272727266</v>
      </c>
      <c r="BW66" s="77"/>
      <c r="BX66" s="74">
        <f t="shared" ref="BX66:BZ66" si="357">BX26*$R66</f>
        <v>204.27272727272728</v>
      </c>
      <c r="BY66" s="74">
        <f t="shared" si="357"/>
        <v>0</v>
      </c>
      <c r="BZ66" s="74">
        <f t="shared" si="357"/>
        <v>0</v>
      </c>
      <c r="CA66" s="77"/>
      <c r="CB66" s="74">
        <f t="shared" ref="CB66:CC66" si="358">CB26*$R66</f>
        <v>204.27272727272728</v>
      </c>
      <c r="CC66" s="74">
        <f t="shared" si="358"/>
        <v>0</v>
      </c>
      <c r="CD66" s="77"/>
      <c r="CE66" s="74">
        <f t="shared" ref="CE66:CG67" si="359">CE26*$E66</f>
        <v>813.90163934426232</v>
      </c>
      <c r="CF66" s="74">
        <f t="shared" si="359"/>
        <v>1367.6021116976938</v>
      </c>
      <c r="CG66" s="74">
        <f t="shared" si="359"/>
        <v>386.49624895804385</v>
      </c>
      <c r="CH66" s="201"/>
      <c r="CI66" s="74">
        <f t="shared" ref="CI66:CM66" si="360">CI26*$E66</f>
        <v>668.60547682998367</v>
      </c>
      <c r="CJ66" s="74">
        <f t="shared" si="360"/>
        <v>1337.2109536599673</v>
      </c>
      <c r="CK66" s="74">
        <f t="shared" si="360"/>
        <v>1246.0374795467876</v>
      </c>
      <c r="CL66" s="74">
        <f t="shared" si="360"/>
        <v>1337.2109536599673</v>
      </c>
      <c r="CM66" s="74">
        <f t="shared" si="360"/>
        <v>121.56463215090611</v>
      </c>
      <c r="CN66" s="77"/>
      <c r="CO66" s="74">
        <f t="shared" ref="CO66" si="361">CO26*$E66</f>
        <v>291.81818181818181</v>
      </c>
      <c r="CP66" s="77"/>
      <c r="CQ66" s="74">
        <f t="shared" ref="CQ66:CS66" si="362">CQ26*$E66</f>
        <v>175.09090909090907</v>
      </c>
      <c r="CR66" s="74">
        <f t="shared" si="362"/>
        <v>0</v>
      </c>
      <c r="CS66" s="74">
        <f t="shared" si="362"/>
        <v>116.72727272727273</v>
      </c>
      <c r="CT66" s="77"/>
    </row>
    <row r="67" spans="1:161" ht="20.25" customHeight="1" x14ac:dyDescent="0.4">
      <c r="A67" s="29" t="s">
        <v>126</v>
      </c>
      <c r="B67" s="77"/>
      <c r="C67" s="147">
        <f>VLOOKUP($A67,Sample!$B$2:$F$29,4)</f>
        <v>0.20055513944574171</v>
      </c>
      <c r="D67" s="138">
        <f>VLOOKUP($A67,Sample!$B$2:$F$29,5)</f>
        <v>3.3829529493077284E-2</v>
      </c>
      <c r="E67" s="138">
        <f>VLOOKUP($A67,Sample!$B$2:$F$29,2)</f>
        <v>4552</v>
      </c>
      <c r="F67" s="160">
        <f>E67*$K27</f>
        <v>28557.810526315789</v>
      </c>
      <c r="G67" s="77"/>
      <c r="H67" s="31">
        <f t="shared" si="346"/>
        <v>0.20055513944574171</v>
      </c>
      <c r="I67" s="31">
        <f>F67/SUM(F$17:F$27)</f>
        <v>0.20452274788507147</v>
      </c>
      <c r="J67" s="30"/>
      <c r="K67" s="32">
        <v>6.2736842105263158</v>
      </c>
      <c r="L67" s="77"/>
      <c r="M67" s="34">
        <v>2060.378947368421</v>
      </c>
      <c r="N67" s="34">
        <v>2443.7052631578945</v>
      </c>
      <c r="O67" s="34">
        <v>1533.3052631578946</v>
      </c>
      <c r="P67" s="34">
        <v>1724.9684210526316</v>
      </c>
      <c r="Q67" s="34">
        <v>910.40000000000009</v>
      </c>
      <c r="R67" s="34">
        <v>1102.0631578947368</v>
      </c>
      <c r="S67" s="77"/>
      <c r="T67" s="74">
        <f>T27*$M67</f>
        <v>1677.0526315789473</v>
      </c>
      <c r="U67" s="74">
        <f>U27*$N67</f>
        <v>2060.378947368421</v>
      </c>
      <c r="V67" s="74">
        <f>V27*$O67</f>
        <v>1245.8105263157893</v>
      </c>
      <c r="W67" s="74">
        <f>W27*$P67</f>
        <v>1149.9789473684209</v>
      </c>
      <c r="X67" s="74">
        <f>X27*$Q67</f>
        <v>622.90526315789486</v>
      </c>
      <c r="Y67" s="74">
        <f>Y27*$R67</f>
        <v>383.32631578947365</v>
      </c>
      <c r="Z67" s="77"/>
      <c r="AA67" s="74">
        <f>AA27*$M67</f>
        <v>383.32631578947365</v>
      </c>
      <c r="AB67" s="74">
        <f>AB27*$N67</f>
        <v>910.4</v>
      </c>
      <c r="AC67" s="74">
        <f>AC27*$O67</f>
        <v>239.57894736842104</v>
      </c>
      <c r="AD67" s="74">
        <f>AD27*$P67</f>
        <v>95.831578947368413</v>
      </c>
      <c r="AE67" s="74">
        <f>AE27*$Q67</f>
        <v>95.831578947368428</v>
      </c>
      <c r="AF67" s="74">
        <f>AF27*$R67</f>
        <v>143.74736842105261</v>
      </c>
      <c r="AG67" s="77"/>
      <c r="AH67" s="74">
        <f>AH27*$M67</f>
        <v>95.831578947368413</v>
      </c>
      <c r="AI67" s="74">
        <f>AI27*$N67</f>
        <v>47.915789473684207</v>
      </c>
      <c r="AJ67" s="74">
        <f>AJ27*$O67</f>
        <v>0</v>
      </c>
      <c r="AK67" s="74">
        <f>AK27*$P67</f>
        <v>47.915789473684207</v>
      </c>
      <c r="AL67" s="74">
        <f>AL27*$Q67</f>
        <v>0</v>
      </c>
      <c r="AM67" s="74">
        <f>AM27*$R67</f>
        <v>47.915789473684207</v>
      </c>
      <c r="AN67" s="77"/>
      <c r="AO67" s="74">
        <f t="shared" ref="AO67:AQ67" si="363">AO27*$M67</f>
        <v>1893.3211948790897</v>
      </c>
      <c r="AP67" s="74">
        <f t="shared" si="363"/>
        <v>55.685917496443814</v>
      </c>
      <c r="AQ67" s="74">
        <f t="shared" si="363"/>
        <v>111.37183499288763</v>
      </c>
      <c r="AR67" s="77"/>
      <c r="AS67" s="74">
        <f t="shared" ref="AS67:AT67" si="364">AS27*$M67</f>
        <v>1893.3211948790895</v>
      </c>
      <c r="AT67" s="74">
        <f t="shared" si="364"/>
        <v>167.05775248933145</v>
      </c>
      <c r="AU67" s="77"/>
      <c r="AV67" s="74">
        <f t="shared" ref="AV67:AX67" si="365">AV27*$N67</f>
        <v>2318.3870445344128</v>
      </c>
      <c r="AW67" s="74">
        <f t="shared" si="365"/>
        <v>0</v>
      </c>
      <c r="AX67" s="74">
        <f t="shared" si="365"/>
        <v>125.31821862348177</v>
      </c>
      <c r="AY67" s="77"/>
      <c r="AZ67" s="74">
        <f t="shared" ref="AZ67:BA67" si="366">AZ27*$N67</f>
        <v>2443.7052631578945</v>
      </c>
      <c r="BA67" s="74">
        <f t="shared" si="366"/>
        <v>0</v>
      </c>
      <c r="BB67" s="77"/>
      <c r="BC67" s="74">
        <f t="shared" ref="BC67:BE67" si="367">BC27*$O67</f>
        <v>1349.3086315789474</v>
      </c>
      <c r="BD67" s="74">
        <f t="shared" si="367"/>
        <v>61.332210526315784</v>
      </c>
      <c r="BE67" s="74">
        <f t="shared" si="367"/>
        <v>122.66442105263157</v>
      </c>
      <c r="BF67" s="77"/>
      <c r="BG67" s="74">
        <f t="shared" ref="BG67:BH67" si="368">BG27*$O67</f>
        <v>1471.9730526315789</v>
      </c>
      <c r="BH67" s="74">
        <f t="shared" si="368"/>
        <v>61.332210526315784</v>
      </c>
      <c r="BI67" s="77"/>
      <c r="BJ67" s="74">
        <f t="shared" ref="BJ67:BL67" si="369">BJ27*$P67</f>
        <v>1552.4715789473685</v>
      </c>
      <c r="BK67" s="74">
        <f t="shared" si="369"/>
        <v>57.498947368421049</v>
      </c>
      <c r="BL67" s="74">
        <f t="shared" si="369"/>
        <v>114.9978947368421</v>
      </c>
      <c r="BM67" s="77"/>
      <c r="BN67" s="74">
        <f t="shared" ref="BN67:BO67" si="370">BN27*$P67</f>
        <v>1667.4694736842105</v>
      </c>
      <c r="BO67" s="74">
        <f t="shared" si="370"/>
        <v>57.498947368421049</v>
      </c>
      <c r="BP67" s="77"/>
      <c r="BQ67" s="74">
        <f t="shared" ref="BQ67:BS67" si="371">BQ27*$Q67</f>
        <v>853.50000000000011</v>
      </c>
      <c r="BR67" s="74">
        <f t="shared" si="371"/>
        <v>0</v>
      </c>
      <c r="BS67" s="74">
        <f t="shared" si="371"/>
        <v>56.900000000000006</v>
      </c>
      <c r="BT67" s="77"/>
      <c r="BU67" s="74">
        <f t="shared" ref="BU67:BV67" si="372">BU27*$Q67</f>
        <v>910.40000000000009</v>
      </c>
      <c r="BV67" s="74">
        <f t="shared" si="372"/>
        <v>0</v>
      </c>
      <c r="BW67" s="77"/>
      <c r="BX67" s="74">
        <f t="shared" ref="BX67:BZ67" si="373">BX27*$R67</f>
        <v>895.42631578947362</v>
      </c>
      <c r="BY67" s="74">
        <f t="shared" si="373"/>
        <v>0</v>
      </c>
      <c r="BZ67" s="74">
        <f t="shared" si="373"/>
        <v>206.63684210526316</v>
      </c>
      <c r="CA67" s="77"/>
      <c r="CB67" s="74">
        <f t="shared" ref="CB67:CC67" si="374">CB27*$R67</f>
        <v>1102.0631578947368</v>
      </c>
      <c r="CC67" s="74">
        <f t="shared" si="374"/>
        <v>0</v>
      </c>
      <c r="CD67" s="77"/>
      <c r="CE67" s="74">
        <f t="shared" si="359"/>
        <v>1500.0909090909092</v>
      </c>
      <c r="CF67" s="74">
        <f t="shared" si="359"/>
        <v>2728.2217630853993</v>
      </c>
      <c r="CG67" s="74">
        <f t="shared" si="359"/>
        <v>323.68732782369148</v>
      </c>
      <c r="CH67" s="201"/>
      <c r="CI67" s="74">
        <f t="shared" ref="CI67:CM67" si="375">CI27*$E67</f>
        <v>1552.2641065830721</v>
      </c>
      <c r="CJ67" s="74">
        <f t="shared" si="375"/>
        <v>2351.9153130046543</v>
      </c>
      <c r="CK67" s="74">
        <f t="shared" si="375"/>
        <v>2493.0302317849341</v>
      </c>
      <c r="CL67" s="74">
        <f t="shared" si="375"/>
        <v>2728.2217630853993</v>
      </c>
      <c r="CM67" s="74">
        <f t="shared" si="375"/>
        <v>141.11491878027928</v>
      </c>
      <c r="CN67" s="77"/>
      <c r="CO67" s="74">
        <f t="shared" ref="CO67" si="376">CO27*$E67</f>
        <v>287.49473684210528</v>
      </c>
      <c r="CP67" s="77"/>
      <c r="CQ67" s="74">
        <f t="shared" ref="CQ67:CS67" si="377">CQ27*$E67</f>
        <v>0</v>
      </c>
      <c r="CR67" s="74">
        <f t="shared" si="377"/>
        <v>0</v>
      </c>
      <c r="CS67" s="74">
        <f t="shared" si="377"/>
        <v>287.49473684210528</v>
      </c>
      <c r="CT67" s="77"/>
    </row>
    <row r="68" spans="1:161" s="22" customFormat="1" ht="7.5" hidden="1" customHeight="1" x14ac:dyDescent="0.4">
      <c r="A68" s="37"/>
      <c r="B68" s="77"/>
      <c r="C68" s="139"/>
      <c r="D68" s="139"/>
      <c r="E68" s="139"/>
      <c r="F68" s="161"/>
      <c r="G68" s="77"/>
      <c r="H68" s="43"/>
      <c r="I68" s="43"/>
      <c r="J68" s="38"/>
      <c r="K68" s="42"/>
      <c r="L68" s="77"/>
      <c r="M68" s="41"/>
      <c r="N68" s="41"/>
      <c r="O68" s="41"/>
      <c r="P68" s="41"/>
      <c r="Q68" s="41"/>
      <c r="R68" s="41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201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</row>
    <row r="69" spans="1:161" s="82" customFormat="1" ht="20.25" hidden="1" customHeight="1" x14ac:dyDescent="0.4">
      <c r="A69" s="49" t="s">
        <v>457</v>
      </c>
      <c r="B69" s="19"/>
      <c r="C69" s="140"/>
      <c r="D69" s="140"/>
      <c r="E69" s="140"/>
      <c r="F69" s="164"/>
      <c r="G69" s="19"/>
      <c r="H69" s="50">
        <v>0.50366327311245807</v>
      </c>
      <c r="I69" s="50">
        <v>0.50366327311245807</v>
      </c>
      <c r="J69" s="38"/>
      <c r="K69" s="51">
        <v>5.8151204277492949</v>
      </c>
      <c r="L69" s="19"/>
      <c r="M69" s="53">
        <v>43116.637321396091</v>
      </c>
      <c r="N69" s="53">
        <v>43116.637321396091</v>
      </c>
      <c r="O69" s="53">
        <v>43116.637321396091</v>
      </c>
      <c r="P69" s="53">
        <v>43116.637321396091</v>
      </c>
      <c r="Q69" s="53">
        <v>43116.637321396091</v>
      </c>
      <c r="R69" s="53">
        <v>43116.637321396091</v>
      </c>
      <c r="S69" s="19"/>
      <c r="T69" s="79">
        <v>27994.858160454944</v>
      </c>
      <c r="U69" s="79">
        <v>27994.858160454944</v>
      </c>
      <c r="V69" s="79">
        <v>27994.858160454944</v>
      </c>
      <c r="W69" s="79">
        <v>27994.858160454944</v>
      </c>
      <c r="X69" s="79">
        <v>27994.858160454944</v>
      </c>
      <c r="Y69" s="79">
        <v>27994.858160454944</v>
      </c>
      <c r="Z69" s="19"/>
      <c r="AA69" s="79">
        <v>27994.858160454944</v>
      </c>
      <c r="AB69" s="79">
        <v>27994.858160454944</v>
      </c>
      <c r="AC69" s="79">
        <v>27994.858160454944</v>
      </c>
      <c r="AD69" s="79">
        <v>27994.858160454944</v>
      </c>
      <c r="AE69" s="79">
        <v>27994.858160454944</v>
      </c>
      <c r="AF69" s="79">
        <v>27994.858160454944</v>
      </c>
      <c r="AG69" s="19"/>
      <c r="AH69" s="79">
        <v>27994.858160454944</v>
      </c>
      <c r="AI69" s="79">
        <v>27994.858160454944</v>
      </c>
      <c r="AJ69" s="79">
        <v>27994.858160454944</v>
      </c>
      <c r="AK69" s="79">
        <v>27994.858160454944</v>
      </c>
      <c r="AL69" s="79">
        <v>27994.858160454944</v>
      </c>
      <c r="AM69" s="79">
        <v>27994.858160454944</v>
      </c>
      <c r="AN69" s="19"/>
      <c r="AO69" s="79">
        <v>27994.858160454944</v>
      </c>
      <c r="AP69" s="79">
        <v>27994.858160454944</v>
      </c>
      <c r="AQ69" s="79">
        <v>27994.858160454944</v>
      </c>
      <c r="AR69" s="19"/>
      <c r="AS69" s="79">
        <v>27994.858160454944</v>
      </c>
      <c r="AT69" s="79">
        <v>27994.858160454944</v>
      </c>
      <c r="AU69" s="19"/>
      <c r="AV69" s="79">
        <v>27994.858160454944</v>
      </c>
      <c r="AW69" s="79">
        <v>27994.858160454944</v>
      </c>
      <c r="AX69" s="79">
        <v>27994.858160454944</v>
      </c>
      <c r="AY69" s="19"/>
      <c r="AZ69" s="79">
        <v>27994.858160454944</v>
      </c>
      <c r="BA69" s="79">
        <v>27994.858160454944</v>
      </c>
      <c r="BB69" s="19"/>
      <c r="BC69" s="79">
        <v>27994.858160454944</v>
      </c>
      <c r="BD69" s="79">
        <v>27994.858160454944</v>
      </c>
      <c r="BE69" s="79">
        <v>27994.858160454944</v>
      </c>
      <c r="BF69" s="19"/>
      <c r="BG69" s="79">
        <v>27994.858160454944</v>
      </c>
      <c r="BH69" s="79">
        <v>27994.858160454944</v>
      </c>
      <c r="BI69" s="19"/>
      <c r="BJ69" s="79">
        <v>27994.858160454944</v>
      </c>
      <c r="BK69" s="79">
        <v>27994.858160454944</v>
      </c>
      <c r="BL69" s="79">
        <v>27994.858160454944</v>
      </c>
      <c r="BM69" s="19"/>
      <c r="BN69" s="79">
        <v>27994.858160454944</v>
      </c>
      <c r="BO69" s="79">
        <v>27994.858160454944</v>
      </c>
      <c r="BP69" s="19"/>
      <c r="BQ69" s="79">
        <v>27994.858160454944</v>
      </c>
      <c r="BR69" s="79">
        <v>27994.858160454944</v>
      </c>
      <c r="BS69" s="79">
        <v>27994.858160454944</v>
      </c>
      <c r="BT69" s="19"/>
      <c r="BU69" s="79">
        <v>27994.858160454944</v>
      </c>
      <c r="BV69" s="79">
        <v>27994.858160454944</v>
      </c>
      <c r="BW69" s="19"/>
      <c r="BX69" s="79">
        <v>27994.858160454944</v>
      </c>
      <c r="BY69" s="79">
        <v>27994.858160454944</v>
      </c>
      <c r="BZ69" s="79">
        <v>27994.858160454944</v>
      </c>
      <c r="CA69" s="19"/>
      <c r="CB69" s="79">
        <v>27994.858160454944</v>
      </c>
      <c r="CC69" s="79">
        <v>27994.858160454944</v>
      </c>
      <c r="CD69" s="19"/>
      <c r="CE69" s="79">
        <v>44364.220589617747</v>
      </c>
      <c r="CF69" s="79">
        <v>44364.220589617747</v>
      </c>
      <c r="CG69" s="79">
        <v>44364.220589617747</v>
      </c>
      <c r="CH69" s="189"/>
      <c r="CI69" s="79">
        <v>44364.220589617747</v>
      </c>
      <c r="CJ69" s="79">
        <v>44364.220589617747</v>
      </c>
      <c r="CK69" s="79">
        <v>44364.220589617747</v>
      </c>
      <c r="CL69" s="79">
        <v>44364.220589617747</v>
      </c>
      <c r="CM69" s="79">
        <v>44364.220589617747</v>
      </c>
      <c r="CN69" s="19"/>
      <c r="CO69" s="79">
        <v>44364.220589617747</v>
      </c>
      <c r="CP69" s="19"/>
      <c r="CQ69" s="79">
        <v>44364.220589617747</v>
      </c>
      <c r="CR69" s="79">
        <v>44364.220589617747</v>
      </c>
      <c r="CS69" s="79">
        <v>44364.220589617747</v>
      </c>
      <c r="CT69" s="19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</row>
    <row r="70" spans="1:161" s="82" customFormat="1" ht="20.25" hidden="1" customHeight="1" x14ac:dyDescent="0.4">
      <c r="A70" s="49" t="s">
        <v>469</v>
      </c>
      <c r="B70" s="19"/>
      <c r="C70" s="140"/>
      <c r="D70" s="140"/>
      <c r="E70" s="140"/>
      <c r="F70" s="164"/>
      <c r="G70" s="19"/>
      <c r="H70" s="50">
        <v>0.14463308421114576</v>
      </c>
      <c r="I70" s="50">
        <v>0.14463308421114576</v>
      </c>
      <c r="J70" s="38"/>
      <c r="K70" s="51">
        <v>6.1047298048075858</v>
      </c>
      <c r="L70" s="19"/>
      <c r="M70" s="53">
        <v>10831.85702748328</v>
      </c>
      <c r="N70" s="53">
        <v>10831.85702748328</v>
      </c>
      <c r="O70" s="53">
        <v>10831.85702748328</v>
      </c>
      <c r="P70" s="53">
        <v>10831.85702748328</v>
      </c>
      <c r="Q70" s="53">
        <v>10831.85702748328</v>
      </c>
      <c r="R70" s="53">
        <v>10831.85702748328</v>
      </c>
      <c r="S70" s="19"/>
      <c r="T70" s="79">
        <v>8895.485551130465</v>
      </c>
      <c r="U70" s="79">
        <v>8895.485551130465</v>
      </c>
      <c r="V70" s="79">
        <v>8895.485551130465</v>
      </c>
      <c r="W70" s="79">
        <v>8895.485551130465</v>
      </c>
      <c r="X70" s="79">
        <v>8895.485551130465</v>
      </c>
      <c r="Y70" s="79">
        <v>8895.485551130465</v>
      </c>
      <c r="Z70" s="19"/>
      <c r="AA70" s="79">
        <v>8895.485551130465</v>
      </c>
      <c r="AB70" s="79">
        <v>8895.485551130465</v>
      </c>
      <c r="AC70" s="79">
        <v>8895.485551130465</v>
      </c>
      <c r="AD70" s="79">
        <v>8895.485551130465</v>
      </c>
      <c r="AE70" s="79">
        <v>8895.485551130465</v>
      </c>
      <c r="AF70" s="79">
        <v>8895.485551130465</v>
      </c>
      <c r="AG70" s="19"/>
      <c r="AH70" s="79">
        <v>8895.485551130465</v>
      </c>
      <c r="AI70" s="79">
        <v>8895.485551130465</v>
      </c>
      <c r="AJ70" s="79">
        <v>8895.485551130465</v>
      </c>
      <c r="AK70" s="79">
        <v>8895.485551130465</v>
      </c>
      <c r="AL70" s="79">
        <v>8895.485551130465</v>
      </c>
      <c r="AM70" s="79">
        <v>8895.485551130465</v>
      </c>
      <c r="AN70" s="19"/>
      <c r="AO70" s="79">
        <v>8895.485551130465</v>
      </c>
      <c r="AP70" s="79">
        <v>8895.485551130465</v>
      </c>
      <c r="AQ70" s="79">
        <v>8895.485551130465</v>
      </c>
      <c r="AR70" s="19"/>
      <c r="AS70" s="79">
        <v>8895.485551130465</v>
      </c>
      <c r="AT70" s="79">
        <v>8895.485551130465</v>
      </c>
      <c r="AU70" s="19"/>
      <c r="AV70" s="79">
        <v>8895.485551130465</v>
      </c>
      <c r="AW70" s="79">
        <v>8895.485551130465</v>
      </c>
      <c r="AX70" s="79">
        <v>8895.485551130465</v>
      </c>
      <c r="AY70" s="19"/>
      <c r="AZ70" s="79">
        <v>8895.485551130465</v>
      </c>
      <c r="BA70" s="79">
        <v>8895.485551130465</v>
      </c>
      <c r="BB70" s="19"/>
      <c r="BC70" s="79">
        <v>8895.485551130465</v>
      </c>
      <c r="BD70" s="79">
        <v>8895.485551130465</v>
      </c>
      <c r="BE70" s="79">
        <v>8895.485551130465</v>
      </c>
      <c r="BF70" s="19"/>
      <c r="BG70" s="79">
        <v>8895.485551130465</v>
      </c>
      <c r="BH70" s="79">
        <v>8895.485551130465</v>
      </c>
      <c r="BI70" s="19"/>
      <c r="BJ70" s="79">
        <v>8895.485551130465</v>
      </c>
      <c r="BK70" s="79">
        <v>8895.485551130465</v>
      </c>
      <c r="BL70" s="79">
        <v>8895.485551130465</v>
      </c>
      <c r="BM70" s="19"/>
      <c r="BN70" s="79">
        <v>8895.485551130465</v>
      </c>
      <c r="BO70" s="79">
        <v>8895.485551130465</v>
      </c>
      <c r="BP70" s="19"/>
      <c r="BQ70" s="79">
        <v>8895.485551130465</v>
      </c>
      <c r="BR70" s="79">
        <v>8895.485551130465</v>
      </c>
      <c r="BS70" s="79">
        <v>8895.485551130465</v>
      </c>
      <c r="BT70" s="19"/>
      <c r="BU70" s="79">
        <v>8895.485551130465</v>
      </c>
      <c r="BV70" s="79">
        <v>8895.485551130465</v>
      </c>
      <c r="BW70" s="19"/>
      <c r="BX70" s="79">
        <v>8895.485551130465</v>
      </c>
      <c r="BY70" s="79">
        <v>8895.485551130465</v>
      </c>
      <c r="BZ70" s="79">
        <v>8895.485551130465</v>
      </c>
      <c r="CA70" s="19"/>
      <c r="CB70" s="79">
        <v>8895.485551130465</v>
      </c>
      <c r="CC70" s="79">
        <v>8895.485551130465</v>
      </c>
      <c r="CD70" s="19"/>
      <c r="CE70" s="79">
        <v>11232.301892777836</v>
      </c>
      <c r="CF70" s="79">
        <v>11232.301892777836</v>
      </c>
      <c r="CG70" s="79">
        <v>11232.301892777836</v>
      </c>
      <c r="CH70" s="189"/>
      <c r="CI70" s="79">
        <v>11232.301892777836</v>
      </c>
      <c r="CJ70" s="79">
        <v>11232.301892777836</v>
      </c>
      <c r="CK70" s="79">
        <v>11232.301892777836</v>
      </c>
      <c r="CL70" s="79">
        <v>11232.301892777836</v>
      </c>
      <c r="CM70" s="79">
        <v>11232.301892777836</v>
      </c>
      <c r="CN70" s="19"/>
      <c r="CO70" s="79">
        <v>11232.301892777836</v>
      </c>
      <c r="CP70" s="19"/>
      <c r="CQ70" s="79">
        <v>11232.301892777836</v>
      </c>
      <c r="CR70" s="79">
        <v>11232.301892777836</v>
      </c>
      <c r="CS70" s="79">
        <v>11232.301892777836</v>
      </c>
      <c r="CT70" s="19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</row>
    <row r="71" spans="1:161" s="82" customFormat="1" ht="20.25" hidden="1" customHeight="1" x14ac:dyDescent="0.4">
      <c r="A71" s="49" t="s">
        <v>459</v>
      </c>
      <c r="B71" s="19"/>
      <c r="C71" s="140"/>
      <c r="D71" s="140"/>
      <c r="E71" s="140"/>
      <c r="F71" s="164"/>
      <c r="G71" s="19"/>
      <c r="H71" s="50">
        <v>0.18075089742835285</v>
      </c>
      <c r="I71" s="50">
        <v>0.18075089742835285</v>
      </c>
      <c r="J71" s="38"/>
      <c r="K71" s="51">
        <v>4.8265291601136102</v>
      </c>
      <c r="L71" s="19"/>
      <c r="M71" s="53">
        <v>10435.365216115932</v>
      </c>
      <c r="N71" s="53">
        <v>10435.365216115932</v>
      </c>
      <c r="O71" s="53">
        <v>10435.365216115932</v>
      </c>
      <c r="P71" s="53">
        <v>10435.365216115932</v>
      </c>
      <c r="Q71" s="53">
        <v>10435.365216115932</v>
      </c>
      <c r="R71" s="53">
        <v>10435.365216115932</v>
      </c>
      <c r="S71" s="19"/>
      <c r="T71" s="79">
        <v>7507.6092058377153</v>
      </c>
      <c r="U71" s="79">
        <v>7507.6092058377153</v>
      </c>
      <c r="V71" s="79">
        <v>7507.6092058377153</v>
      </c>
      <c r="W71" s="79">
        <v>7507.6092058377153</v>
      </c>
      <c r="X71" s="79">
        <v>7507.6092058377153</v>
      </c>
      <c r="Y71" s="79">
        <v>7507.6092058377153</v>
      </c>
      <c r="Z71" s="19"/>
      <c r="AA71" s="79">
        <v>7507.6092058377153</v>
      </c>
      <c r="AB71" s="79">
        <v>7507.6092058377153</v>
      </c>
      <c r="AC71" s="79">
        <v>7507.6092058377153</v>
      </c>
      <c r="AD71" s="79">
        <v>7507.6092058377153</v>
      </c>
      <c r="AE71" s="79">
        <v>7507.6092058377153</v>
      </c>
      <c r="AF71" s="79">
        <v>7507.6092058377153</v>
      </c>
      <c r="AG71" s="19"/>
      <c r="AH71" s="79">
        <v>7507.6092058377153</v>
      </c>
      <c r="AI71" s="79">
        <v>7507.6092058377153</v>
      </c>
      <c r="AJ71" s="79">
        <v>7507.6092058377153</v>
      </c>
      <c r="AK71" s="79">
        <v>7507.6092058377153</v>
      </c>
      <c r="AL71" s="79">
        <v>7507.6092058377153</v>
      </c>
      <c r="AM71" s="79">
        <v>7507.6092058377153</v>
      </c>
      <c r="AN71" s="19"/>
      <c r="AO71" s="79">
        <v>7507.6092058377153</v>
      </c>
      <c r="AP71" s="79">
        <v>7507.6092058377153</v>
      </c>
      <c r="AQ71" s="79">
        <v>7507.6092058377153</v>
      </c>
      <c r="AR71" s="19"/>
      <c r="AS71" s="79">
        <v>7507.6092058377153</v>
      </c>
      <c r="AT71" s="79">
        <v>7507.6092058377153</v>
      </c>
      <c r="AU71" s="19"/>
      <c r="AV71" s="79">
        <v>7507.6092058377153</v>
      </c>
      <c r="AW71" s="79">
        <v>7507.6092058377153</v>
      </c>
      <c r="AX71" s="79">
        <v>7507.6092058377153</v>
      </c>
      <c r="AY71" s="19"/>
      <c r="AZ71" s="79">
        <v>7507.6092058377153</v>
      </c>
      <c r="BA71" s="79">
        <v>7507.6092058377153</v>
      </c>
      <c r="BB71" s="19"/>
      <c r="BC71" s="79">
        <v>7507.6092058377153</v>
      </c>
      <c r="BD71" s="79">
        <v>7507.6092058377153</v>
      </c>
      <c r="BE71" s="79">
        <v>7507.6092058377153</v>
      </c>
      <c r="BF71" s="19"/>
      <c r="BG71" s="79">
        <v>7507.6092058377153</v>
      </c>
      <c r="BH71" s="79">
        <v>7507.6092058377153</v>
      </c>
      <c r="BI71" s="19"/>
      <c r="BJ71" s="79">
        <v>7507.6092058377153</v>
      </c>
      <c r="BK71" s="79">
        <v>7507.6092058377153</v>
      </c>
      <c r="BL71" s="79">
        <v>7507.6092058377153</v>
      </c>
      <c r="BM71" s="19"/>
      <c r="BN71" s="79">
        <v>7507.6092058377153</v>
      </c>
      <c r="BO71" s="79">
        <v>7507.6092058377153</v>
      </c>
      <c r="BP71" s="19"/>
      <c r="BQ71" s="79">
        <v>7507.6092058377153</v>
      </c>
      <c r="BR71" s="79">
        <v>7507.6092058377153</v>
      </c>
      <c r="BS71" s="79">
        <v>7507.6092058377153</v>
      </c>
      <c r="BT71" s="19"/>
      <c r="BU71" s="79">
        <v>7507.6092058377153</v>
      </c>
      <c r="BV71" s="79">
        <v>7507.6092058377153</v>
      </c>
      <c r="BW71" s="19"/>
      <c r="BX71" s="79">
        <v>7507.6092058377153</v>
      </c>
      <c r="BY71" s="79">
        <v>7507.6092058377153</v>
      </c>
      <c r="BZ71" s="79">
        <v>7507.6092058377153</v>
      </c>
      <c r="CA71" s="19"/>
      <c r="CB71" s="79">
        <v>7507.6092058377153</v>
      </c>
      <c r="CC71" s="79">
        <v>7507.6092058377153</v>
      </c>
      <c r="CD71" s="19"/>
      <c r="CE71" s="79">
        <v>12306.889316296183</v>
      </c>
      <c r="CF71" s="79">
        <v>12306.889316296183</v>
      </c>
      <c r="CG71" s="79">
        <v>12306.889316296183</v>
      </c>
      <c r="CH71" s="189"/>
      <c r="CI71" s="79">
        <v>12306.889316296183</v>
      </c>
      <c r="CJ71" s="79">
        <v>12306.889316296183</v>
      </c>
      <c r="CK71" s="79">
        <v>12306.889316296183</v>
      </c>
      <c r="CL71" s="79">
        <v>12306.889316296183</v>
      </c>
      <c r="CM71" s="79">
        <v>12306.889316296183</v>
      </c>
      <c r="CN71" s="19"/>
      <c r="CO71" s="79">
        <v>12306.889316296183</v>
      </c>
      <c r="CP71" s="19"/>
      <c r="CQ71" s="79">
        <v>12306.889316296183</v>
      </c>
      <c r="CR71" s="79">
        <v>12306.889316296183</v>
      </c>
      <c r="CS71" s="79">
        <v>12306.889316296183</v>
      </c>
      <c r="CT71" s="19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</row>
    <row r="72" spans="1:161" s="82" customFormat="1" ht="20.25" hidden="1" customHeight="1" x14ac:dyDescent="0.4">
      <c r="A72" s="49" t="s">
        <v>470</v>
      </c>
      <c r="B72" s="19"/>
      <c r="C72" s="140"/>
      <c r="D72" s="140"/>
      <c r="E72" s="140"/>
      <c r="F72" s="164"/>
      <c r="G72" s="19"/>
      <c r="H72" s="50">
        <v>0.11795298063908669</v>
      </c>
      <c r="I72" s="50">
        <v>0.11795298063908669</v>
      </c>
      <c r="J72" s="38"/>
      <c r="K72" s="51">
        <v>6.1047020923049002</v>
      </c>
      <c r="L72" s="19"/>
      <c r="M72" s="53">
        <v>10817.053786479755</v>
      </c>
      <c r="N72" s="53">
        <v>10817.053786479755</v>
      </c>
      <c r="O72" s="53">
        <v>10817.053786479755</v>
      </c>
      <c r="P72" s="53">
        <v>10817.053786479755</v>
      </c>
      <c r="Q72" s="53">
        <v>10817.053786479755</v>
      </c>
      <c r="R72" s="53">
        <v>10817.053786479755</v>
      </c>
      <c r="S72" s="19"/>
      <c r="T72" s="79">
        <v>3015.0573604305368</v>
      </c>
      <c r="U72" s="79">
        <v>3015.0573604305368</v>
      </c>
      <c r="V72" s="79">
        <v>3015.0573604305368</v>
      </c>
      <c r="W72" s="79">
        <v>3015.0573604305368</v>
      </c>
      <c r="X72" s="79">
        <v>3015.0573604305368</v>
      </c>
      <c r="Y72" s="79">
        <v>3015.0573604305368</v>
      </c>
      <c r="Z72" s="19"/>
      <c r="AA72" s="79">
        <v>3015.0573604305368</v>
      </c>
      <c r="AB72" s="79">
        <v>3015.0573604305368</v>
      </c>
      <c r="AC72" s="79">
        <v>3015.0573604305368</v>
      </c>
      <c r="AD72" s="79">
        <v>3015.0573604305368</v>
      </c>
      <c r="AE72" s="79">
        <v>3015.0573604305368</v>
      </c>
      <c r="AF72" s="79">
        <v>3015.0573604305368</v>
      </c>
      <c r="AG72" s="19"/>
      <c r="AH72" s="79">
        <v>3015.0573604305368</v>
      </c>
      <c r="AI72" s="79">
        <v>3015.0573604305368</v>
      </c>
      <c r="AJ72" s="79">
        <v>3015.0573604305368</v>
      </c>
      <c r="AK72" s="79">
        <v>3015.0573604305368</v>
      </c>
      <c r="AL72" s="79">
        <v>3015.0573604305368</v>
      </c>
      <c r="AM72" s="79">
        <v>3015.0573604305368</v>
      </c>
      <c r="AN72" s="19"/>
      <c r="AO72" s="79">
        <v>3015.0573604305368</v>
      </c>
      <c r="AP72" s="79">
        <v>3015.0573604305368</v>
      </c>
      <c r="AQ72" s="79">
        <v>3015.0573604305368</v>
      </c>
      <c r="AR72" s="19"/>
      <c r="AS72" s="79">
        <v>3015.0573604305368</v>
      </c>
      <c r="AT72" s="79">
        <v>3015.0573604305368</v>
      </c>
      <c r="AU72" s="19"/>
      <c r="AV72" s="79">
        <v>3015.0573604305368</v>
      </c>
      <c r="AW72" s="79">
        <v>3015.0573604305368</v>
      </c>
      <c r="AX72" s="79">
        <v>3015.0573604305368</v>
      </c>
      <c r="AY72" s="19"/>
      <c r="AZ72" s="79">
        <v>3015.0573604305368</v>
      </c>
      <c r="BA72" s="79">
        <v>3015.0573604305368</v>
      </c>
      <c r="BB72" s="19"/>
      <c r="BC72" s="79">
        <v>3015.0573604305368</v>
      </c>
      <c r="BD72" s="79">
        <v>3015.0573604305368</v>
      </c>
      <c r="BE72" s="79">
        <v>3015.0573604305368</v>
      </c>
      <c r="BF72" s="19"/>
      <c r="BG72" s="79">
        <v>3015.0573604305368</v>
      </c>
      <c r="BH72" s="79">
        <v>3015.0573604305368</v>
      </c>
      <c r="BI72" s="19"/>
      <c r="BJ72" s="79">
        <v>3015.0573604305368</v>
      </c>
      <c r="BK72" s="79">
        <v>3015.0573604305368</v>
      </c>
      <c r="BL72" s="79">
        <v>3015.0573604305368</v>
      </c>
      <c r="BM72" s="19"/>
      <c r="BN72" s="79">
        <v>3015.0573604305368</v>
      </c>
      <c r="BO72" s="79">
        <v>3015.0573604305368</v>
      </c>
      <c r="BP72" s="19"/>
      <c r="BQ72" s="79">
        <v>3015.0573604305368</v>
      </c>
      <c r="BR72" s="79">
        <v>3015.0573604305368</v>
      </c>
      <c r="BS72" s="79">
        <v>3015.0573604305368</v>
      </c>
      <c r="BT72" s="19"/>
      <c r="BU72" s="79">
        <v>3015.0573604305368</v>
      </c>
      <c r="BV72" s="79">
        <v>3015.0573604305368</v>
      </c>
      <c r="BW72" s="19"/>
      <c r="BX72" s="79">
        <v>3015.0573604305368</v>
      </c>
      <c r="BY72" s="79">
        <v>3015.0573604305368</v>
      </c>
      <c r="BZ72" s="79">
        <v>3015.0573604305368</v>
      </c>
      <c r="CA72" s="19"/>
      <c r="CB72" s="79">
        <v>3015.0573604305368</v>
      </c>
      <c r="CC72" s="79">
        <v>3015.0573604305368</v>
      </c>
      <c r="CD72" s="19"/>
      <c r="CE72" s="79">
        <v>12005.988593407807</v>
      </c>
      <c r="CF72" s="79">
        <v>12005.988593407807</v>
      </c>
      <c r="CG72" s="79">
        <v>12005.988593407807</v>
      </c>
      <c r="CH72" s="189"/>
      <c r="CI72" s="79">
        <v>12005.988593407807</v>
      </c>
      <c r="CJ72" s="79">
        <v>12005.988593407807</v>
      </c>
      <c r="CK72" s="79">
        <v>12005.988593407807</v>
      </c>
      <c r="CL72" s="79">
        <v>12005.988593407807</v>
      </c>
      <c r="CM72" s="79">
        <v>12005.988593407807</v>
      </c>
      <c r="CN72" s="19"/>
      <c r="CO72" s="79">
        <v>12005.988593407807</v>
      </c>
      <c r="CP72" s="19"/>
      <c r="CQ72" s="79">
        <v>12005.988593407807</v>
      </c>
      <c r="CR72" s="79">
        <v>12005.988593407807</v>
      </c>
      <c r="CS72" s="79">
        <v>12005.988593407807</v>
      </c>
      <c r="CT72" s="19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</row>
    <row r="73" spans="1:161" s="82" customFormat="1" ht="20.25" hidden="1" customHeight="1" x14ac:dyDescent="0.4">
      <c r="A73" s="49" t="s">
        <v>471</v>
      </c>
      <c r="B73" s="19"/>
      <c r="C73" s="140"/>
      <c r="D73" s="140"/>
      <c r="E73" s="140"/>
      <c r="F73" s="164"/>
      <c r="G73" s="19"/>
      <c r="H73" s="50">
        <v>5.2999764608956626E-2</v>
      </c>
      <c r="I73" s="50">
        <v>5.2999764608956626E-2</v>
      </c>
      <c r="J73" s="38"/>
      <c r="K73" s="51">
        <v>6.2652427042623913</v>
      </c>
      <c r="L73" s="19"/>
      <c r="M73" s="53">
        <v>4523.7530134610288</v>
      </c>
      <c r="N73" s="53">
        <v>4523.7530134610288</v>
      </c>
      <c r="O73" s="53">
        <v>4523.7530134610288</v>
      </c>
      <c r="P73" s="53">
        <v>4523.7530134610288</v>
      </c>
      <c r="Q73" s="53">
        <v>4523.7530134610288</v>
      </c>
      <c r="R73" s="53">
        <v>4523.7530134610288</v>
      </c>
      <c r="S73" s="19"/>
      <c r="T73" s="79">
        <v>2752.0618743224168</v>
      </c>
      <c r="U73" s="79">
        <v>2752.0618743224168</v>
      </c>
      <c r="V73" s="79">
        <v>2752.0618743224168</v>
      </c>
      <c r="W73" s="79">
        <v>2752.0618743224168</v>
      </c>
      <c r="X73" s="79">
        <v>2752.0618743224168</v>
      </c>
      <c r="Y73" s="79">
        <v>2752.0618743224168</v>
      </c>
      <c r="Z73" s="19"/>
      <c r="AA73" s="79">
        <v>2752.0618743224168</v>
      </c>
      <c r="AB73" s="79">
        <v>2752.0618743224168</v>
      </c>
      <c r="AC73" s="79">
        <v>2752.0618743224168</v>
      </c>
      <c r="AD73" s="79">
        <v>2752.0618743224168</v>
      </c>
      <c r="AE73" s="79">
        <v>2752.0618743224168</v>
      </c>
      <c r="AF73" s="79">
        <v>2752.0618743224168</v>
      </c>
      <c r="AG73" s="19"/>
      <c r="AH73" s="79">
        <v>2752.0618743224168</v>
      </c>
      <c r="AI73" s="79">
        <v>2752.0618743224168</v>
      </c>
      <c r="AJ73" s="79">
        <v>2752.0618743224168</v>
      </c>
      <c r="AK73" s="79">
        <v>2752.0618743224168</v>
      </c>
      <c r="AL73" s="79">
        <v>2752.0618743224168</v>
      </c>
      <c r="AM73" s="79">
        <v>2752.0618743224168</v>
      </c>
      <c r="AN73" s="19"/>
      <c r="AO73" s="79">
        <v>2752.0618743224168</v>
      </c>
      <c r="AP73" s="79">
        <v>2752.0618743224168</v>
      </c>
      <c r="AQ73" s="79">
        <v>2752.0618743224168</v>
      </c>
      <c r="AR73" s="19"/>
      <c r="AS73" s="79">
        <v>2752.0618743224168</v>
      </c>
      <c r="AT73" s="79">
        <v>2752.0618743224168</v>
      </c>
      <c r="AU73" s="19"/>
      <c r="AV73" s="79">
        <v>2752.0618743224168</v>
      </c>
      <c r="AW73" s="79">
        <v>2752.0618743224168</v>
      </c>
      <c r="AX73" s="79">
        <v>2752.0618743224168</v>
      </c>
      <c r="AY73" s="19"/>
      <c r="AZ73" s="79">
        <v>2752.0618743224168</v>
      </c>
      <c r="BA73" s="79">
        <v>2752.0618743224168</v>
      </c>
      <c r="BB73" s="19"/>
      <c r="BC73" s="79">
        <v>2752.0618743224168</v>
      </c>
      <c r="BD73" s="79">
        <v>2752.0618743224168</v>
      </c>
      <c r="BE73" s="79">
        <v>2752.0618743224168</v>
      </c>
      <c r="BF73" s="19"/>
      <c r="BG73" s="79">
        <v>2752.0618743224168</v>
      </c>
      <c r="BH73" s="79">
        <v>2752.0618743224168</v>
      </c>
      <c r="BI73" s="19"/>
      <c r="BJ73" s="79">
        <v>2752.0618743224168</v>
      </c>
      <c r="BK73" s="79">
        <v>2752.0618743224168</v>
      </c>
      <c r="BL73" s="79">
        <v>2752.0618743224168</v>
      </c>
      <c r="BM73" s="19"/>
      <c r="BN73" s="79">
        <v>2752.0618743224168</v>
      </c>
      <c r="BO73" s="79">
        <v>2752.0618743224168</v>
      </c>
      <c r="BP73" s="19"/>
      <c r="BQ73" s="79">
        <v>2752.0618743224168</v>
      </c>
      <c r="BR73" s="79">
        <v>2752.0618743224168</v>
      </c>
      <c r="BS73" s="79">
        <v>2752.0618743224168</v>
      </c>
      <c r="BT73" s="19"/>
      <c r="BU73" s="79">
        <v>2752.0618743224168</v>
      </c>
      <c r="BV73" s="79">
        <v>2752.0618743224168</v>
      </c>
      <c r="BW73" s="19"/>
      <c r="BX73" s="79">
        <v>2752.0618743224168</v>
      </c>
      <c r="BY73" s="79">
        <v>2752.0618743224168</v>
      </c>
      <c r="BZ73" s="79">
        <v>2752.0618743224168</v>
      </c>
      <c r="CA73" s="19"/>
      <c r="CB73" s="79">
        <v>2752.0618743224168</v>
      </c>
      <c r="CC73" s="79">
        <v>2752.0618743224168</v>
      </c>
      <c r="CD73" s="19"/>
      <c r="CE73" s="79">
        <v>4620.7198211624436</v>
      </c>
      <c r="CF73" s="79">
        <v>4620.7198211624436</v>
      </c>
      <c r="CG73" s="79">
        <v>4620.7198211624436</v>
      </c>
      <c r="CH73" s="189"/>
      <c r="CI73" s="79">
        <v>4620.7198211624436</v>
      </c>
      <c r="CJ73" s="79">
        <v>4620.7198211624436</v>
      </c>
      <c r="CK73" s="79">
        <v>4620.7198211624436</v>
      </c>
      <c r="CL73" s="79">
        <v>4620.7198211624436</v>
      </c>
      <c r="CM73" s="79">
        <v>4620.7198211624436</v>
      </c>
      <c r="CN73" s="19"/>
      <c r="CO73" s="79">
        <v>4620.7198211624436</v>
      </c>
      <c r="CP73" s="19"/>
      <c r="CQ73" s="79">
        <v>4620.7198211624436</v>
      </c>
      <c r="CR73" s="79">
        <v>4620.7198211624436</v>
      </c>
      <c r="CS73" s="79">
        <v>4620.7198211624436</v>
      </c>
      <c r="CT73" s="19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</row>
    <row r="74" spans="1:161" s="21" customFormat="1" ht="7.5" customHeight="1" x14ac:dyDescent="0.4">
      <c r="A74" s="17"/>
      <c r="B74" s="19"/>
      <c r="C74" s="137"/>
      <c r="D74" s="137"/>
      <c r="E74" s="137"/>
      <c r="F74" s="165"/>
      <c r="G74" s="19"/>
      <c r="H74" s="58"/>
      <c r="I74" s="58"/>
      <c r="J74" s="57"/>
      <c r="K74" s="57"/>
      <c r="L74" s="19"/>
      <c r="M74" s="46"/>
      <c r="N74" s="46"/>
      <c r="O74" s="46"/>
      <c r="P74" s="46"/>
      <c r="Q74" s="46"/>
      <c r="R74" s="46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8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</row>
    <row r="75" spans="1:161" s="85" customFormat="1" ht="20.25" customHeight="1" x14ac:dyDescent="0.4">
      <c r="A75" s="59" t="s">
        <v>480</v>
      </c>
      <c r="B75" s="75"/>
      <c r="C75" s="141"/>
      <c r="D75" s="163"/>
      <c r="E75" s="141">
        <f>SUM(E44:E50)</f>
        <v>84813</v>
      </c>
      <c r="F75" s="163">
        <f>SUM(F44:F50)</f>
        <v>500744.22527130082</v>
      </c>
      <c r="G75" s="75"/>
      <c r="H75" s="60">
        <f>E75/E$39</f>
        <v>0.63031280423909575</v>
      </c>
      <c r="I75" s="60">
        <f>F75/F$39</f>
        <v>0.65089360849584466</v>
      </c>
      <c r="J75" s="38"/>
      <c r="K75" s="61">
        <f>SUM(K44*$C44,K45*$C45,K46*$C46,K47*$C47,K49*$C49,K50*$C50)</f>
        <v>5.904097547207396</v>
      </c>
      <c r="L75" s="75"/>
      <c r="M75" s="63">
        <v>44554.197154554655</v>
      </c>
      <c r="N75" s="63">
        <v>38080.345234555978</v>
      </c>
      <c r="O75" s="63">
        <v>26648.577061018012</v>
      </c>
      <c r="P75" s="63">
        <v>26182.507634151887</v>
      </c>
      <c r="Q75" s="63">
        <v>15070.046579845239</v>
      </c>
      <c r="R75" s="63">
        <v>16583.384220435881</v>
      </c>
      <c r="S75" s="75"/>
      <c r="T75" s="83">
        <f>SUM(T44:T50)</f>
        <v>35528.397709208431</v>
      </c>
      <c r="U75" s="83">
        <f>SUM(U44:U50)</f>
        <v>28167.563558947146</v>
      </c>
      <c r="V75" s="83">
        <f t="shared" ref="V75:Y75" si="378">SUM(V44:V50)</f>
        <v>21843.832338328448</v>
      </c>
      <c r="W75" s="83">
        <f t="shared" si="378"/>
        <v>20167.99701772994</v>
      </c>
      <c r="X75" s="83">
        <f t="shared" si="378"/>
        <v>11223.807427140924</v>
      </c>
      <c r="Y75" s="83">
        <f t="shared" si="378"/>
        <v>11394.918131178874</v>
      </c>
      <c r="Z75" s="75"/>
      <c r="AA75" s="83">
        <f>SUM(AA44:AA50)</f>
        <v>13759.73432867866</v>
      </c>
      <c r="AB75" s="83">
        <f>SUM(AB44:AB50)</f>
        <v>11842.545351790475</v>
      </c>
      <c r="AC75" s="83">
        <f t="shared" ref="AC75:AF75" si="379">SUM(AC44:AC50)</f>
        <v>8584.8298280509389</v>
      </c>
      <c r="AD75" s="83">
        <f t="shared" si="379"/>
        <v>8040.3602238595477</v>
      </c>
      <c r="AE75" s="83">
        <f t="shared" si="379"/>
        <v>5557.8028098350642</v>
      </c>
      <c r="AF75" s="83">
        <f t="shared" si="379"/>
        <v>6080.1123283377174</v>
      </c>
      <c r="AG75" s="75"/>
      <c r="AH75" s="83">
        <f>SUM(AH44:AH50)</f>
        <v>728.05416453755754</v>
      </c>
      <c r="AI75" s="83">
        <f>SUM(AI44:AI50)</f>
        <v>1263.4231987736334</v>
      </c>
      <c r="AJ75" s="83">
        <f t="shared" ref="AJ75:AM75" si="380">SUM(AJ44:AJ50)</f>
        <v>654.35588416255632</v>
      </c>
      <c r="AK75" s="83">
        <f t="shared" si="380"/>
        <v>200.93898824731735</v>
      </c>
      <c r="AL75" s="83">
        <f t="shared" si="380"/>
        <v>364.34277788785414</v>
      </c>
      <c r="AM75" s="83">
        <f t="shared" si="380"/>
        <v>67.061224489795933</v>
      </c>
      <c r="AN75" s="75"/>
      <c r="AO75" s="83">
        <f t="shared" ref="AO75:AQ75" si="381">SUM(AO44:AO50)</f>
        <v>26947.589506728596</v>
      </c>
      <c r="AP75" s="83">
        <f t="shared" si="381"/>
        <v>14846.024471709727</v>
      </c>
      <c r="AQ75" s="83">
        <f t="shared" si="381"/>
        <v>2760.5831761163367</v>
      </c>
      <c r="AR75" s="75"/>
      <c r="AS75" s="83">
        <f t="shared" ref="AS75:AT75" si="382">SUM(AS44:AS50)</f>
        <v>20196.24472435586</v>
      </c>
      <c r="AT75" s="83">
        <f t="shared" si="382"/>
        <v>24357.952430198802</v>
      </c>
      <c r="AU75" s="75"/>
      <c r="AV75" s="83">
        <f t="shared" ref="AV75:AX75" si="383">SUM(AV44:AV50)</f>
        <v>24278.541765294791</v>
      </c>
      <c r="AW75" s="83">
        <f t="shared" si="383"/>
        <v>11577.846219090206</v>
      </c>
      <c r="AX75" s="83">
        <f t="shared" si="383"/>
        <v>2223.9572501709872</v>
      </c>
      <c r="AY75" s="75"/>
      <c r="AZ75" s="83">
        <f t="shared" ref="AZ75:BA75" si="384">SUM(AZ44:AZ50)</f>
        <v>17694.28698012538</v>
      </c>
      <c r="BA75" s="83">
        <f t="shared" si="384"/>
        <v>20386.058254430605</v>
      </c>
      <c r="BB75" s="75"/>
      <c r="BC75" s="83">
        <f t="shared" ref="BC75:BE75" si="385">SUM(BC44:BC50)</f>
        <v>17622.165609086514</v>
      </c>
      <c r="BD75" s="83">
        <f t="shared" si="385"/>
        <v>7664.2381622728517</v>
      </c>
      <c r="BE75" s="83">
        <f t="shared" si="385"/>
        <v>1362.173289658637</v>
      </c>
      <c r="BF75" s="75"/>
      <c r="BG75" s="83">
        <f t="shared" ref="BG75:BH75" si="386">SUM(BG44:BG50)</f>
        <v>11835.08171770917</v>
      </c>
      <c r="BH75" s="83">
        <f t="shared" si="386"/>
        <v>14813.495343308832</v>
      </c>
      <c r="BI75" s="75"/>
      <c r="BJ75" s="83">
        <f t="shared" ref="BJ75:BL75" si="387">SUM(BJ44:BJ50)</f>
        <v>16936.02892279045</v>
      </c>
      <c r="BK75" s="83">
        <f t="shared" si="387"/>
        <v>7734.1207516038585</v>
      </c>
      <c r="BL75" s="83">
        <f t="shared" si="387"/>
        <v>1512.357959757579</v>
      </c>
      <c r="BM75" s="75"/>
      <c r="BN75" s="83">
        <f t="shared" ref="BN75:BO75" si="388">SUM(BN44:BN50)</f>
        <v>13148.897222205898</v>
      </c>
      <c r="BO75" s="83">
        <f t="shared" si="388"/>
        <v>13033.610411945987</v>
      </c>
      <c r="BP75" s="75"/>
      <c r="BQ75" s="83">
        <f t="shared" ref="BQ75:BS75" si="389">SUM(BQ44:BQ50)</f>
        <v>11720.827358845203</v>
      </c>
      <c r="BR75" s="83">
        <f t="shared" si="389"/>
        <v>2175.6578490986585</v>
      </c>
      <c r="BS75" s="83">
        <f t="shared" si="389"/>
        <v>1173.5613719013779</v>
      </c>
      <c r="BT75" s="75"/>
      <c r="BU75" s="83">
        <f t="shared" ref="BU75:BV75" si="390">SUM(BU44:BU50)</f>
        <v>6954.0332157617768</v>
      </c>
      <c r="BV75" s="83">
        <f t="shared" si="390"/>
        <v>8116.0133640834638</v>
      </c>
      <c r="BW75" s="75"/>
      <c r="BX75" s="83">
        <f t="shared" ref="BX75:BZ75" si="391">SUM(BX44:BX50)</f>
        <v>9812.677977048741</v>
      </c>
      <c r="BY75" s="83">
        <f t="shared" si="391"/>
        <v>5339.5726123704253</v>
      </c>
      <c r="BZ75" s="83">
        <f t="shared" si="391"/>
        <v>1431.1336310167148</v>
      </c>
      <c r="CA75" s="75"/>
      <c r="CB75" s="83">
        <f t="shared" ref="CB75:CC75" si="392">SUM(CB44:CB50)</f>
        <v>6676.2291609951171</v>
      </c>
      <c r="CC75" s="83">
        <f t="shared" si="392"/>
        <v>9907.1550594407636</v>
      </c>
      <c r="CD75" s="75"/>
      <c r="CE75" s="83">
        <f t="shared" ref="CE75:CG75" si="393">SUM(CE44:CE50)</f>
        <v>34769.052872142711</v>
      </c>
      <c r="CF75" s="83">
        <f t="shared" si="393"/>
        <v>43289.991036305699</v>
      </c>
      <c r="CG75" s="83">
        <f t="shared" si="393"/>
        <v>6753.956091551594</v>
      </c>
      <c r="CH75" s="200"/>
      <c r="CI75" s="83">
        <f t="shared" ref="CI75:CM75" si="394">SUM(CI44:CI50)</f>
        <v>39438.670234519312</v>
      </c>
      <c r="CJ75" s="83">
        <f t="shared" si="394"/>
        <v>37806.964922556006</v>
      </c>
      <c r="CK75" s="83">
        <f t="shared" si="394"/>
        <v>40901.616561062074</v>
      </c>
      <c r="CL75" s="83">
        <f t="shared" si="394"/>
        <v>42023.500735586756</v>
      </c>
      <c r="CM75" s="83">
        <f t="shared" si="394"/>
        <v>0</v>
      </c>
      <c r="CN75" s="75"/>
      <c r="CO75" s="83">
        <f t="shared" ref="CO75" si="395">SUM(CO44:CO50)</f>
        <v>3771.9504974670544</v>
      </c>
      <c r="CP75" s="75"/>
      <c r="CQ75" s="83">
        <f t="shared" ref="CQ75:CS75" si="396">SUM(CQ44:CQ50)</f>
        <v>1646.3080066796958</v>
      </c>
      <c r="CR75" s="83">
        <f t="shared" si="396"/>
        <v>271.76288659793812</v>
      </c>
      <c r="CS75" s="83">
        <f t="shared" si="396"/>
        <v>1853.8796041894204</v>
      </c>
      <c r="CT75" s="75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</row>
    <row r="76" spans="1:161" s="85" customFormat="1" ht="20.25" customHeight="1" x14ac:dyDescent="0.4">
      <c r="A76" s="59" t="s">
        <v>459</v>
      </c>
      <c r="B76" s="75"/>
      <c r="C76" s="141"/>
      <c r="D76" s="163"/>
      <c r="E76" s="141">
        <f>SUM(E52:E55)</f>
        <v>27047</v>
      </c>
      <c r="F76" s="163">
        <f>SUM(F52:F55)</f>
        <v>128942.39791695947</v>
      </c>
      <c r="G76" s="75"/>
      <c r="H76" s="60">
        <f t="shared" ref="H76:I77" si="397">E76/E$39</f>
        <v>0.20100775136187637</v>
      </c>
      <c r="I76" s="60">
        <f t="shared" si="397"/>
        <v>0.16760609195803539</v>
      </c>
      <c r="J76" s="38"/>
      <c r="K76" s="61">
        <f>SUM(K52*$C52,K53*$C53,K54*$C54,K55*$C55)</f>
        <v>4.7673456544888335</v>
      </c>
      <c r="L76" s="75"/>
      <c r="M76" s="63">
        <v>8688.2815009566712</v>
      </c>
      <c r="N76" s="63">
        <v>8583.3093519847243</v>
      </c>
      <c r="O76" s="63">
        <v>5717.3422184477276</v>
      </c>
      <c r="P76" s="63">
        <v>5124.7039071881018</v>
      </c>
      <c r="Q76" s="63">
        <v>4900.6690164286092</v>
      </c>
      <c r="R76" s="63">
        <v>3328.0725601494678</v>
      </c>
      <c r="S76" s="75"/>
      <c r="T76" s="83">
        <f>SUM(T52:T55)</f>
        <v>7899.4036343334001</v>
      </c>
      <c r="U76" s="83">
        <f>SUM(U52:U55)</f>
        <v>7018.3805279814005</v>
      </c>
      <c r="V76" s="83">
        <f t="shared" ref="V76:Y76" si="398">SUM(V52:V55)</f>
        <v>4502.9535661582513</v>
      </c>
      <c r="W76" s="83">
        <f t="shared" si="398"/>
        <v>4563.0750825067253</v>
      </c>
      <c r="X76" s="83">
        <f t="shared" si="398"/>
        <v>3911.0787332058594</v>
      </c>
      <c r="Y76" s="83">
        <f t="shared" si="398"/>
        <v>2539.7605301634972</v>
      </c>
      <c r="Z76" s="75"/>
      <c r="AA76" s="83">
        <f>SUM(AA52:AA55)</f>
        <v>4682.3957555113384</v>
      </c>
      <c r="AB76" s="83">
        <f>SUM(AB52:AB55)</f>
        <v>4909.670937167909</v>
      </c>
      <c r="AC76" s="83">
        <f t="shared" ref="AC76:AF76" si="399">SUM(AC52:AC55)</f>
        <v>2594.360798641675</v>
      </c>
      <c r="AD76" s="83">
        <f t="shared" si="399"/>
        <v>2806.9187869693005</v>
      </c>
      <c r="AE76" s="83">
        <f t="shared" si="399"/>
        <v>2294.6129818183163</v>
      </c>
      <c r="AF76" s="83">
        <f t="shared" si="399"/>
        <v>1269.9788487522594</v>
      </c>
      <c r="AG76" s="75"/>
      <c r="AH76" s="83">
        <f>SUM(AH52:AH55)</f>
        <v>1059.5879366969696</v>
      </c>
      <c r="AI76" s="83">
        <f>SUM(AI52:AI55)</f>
        <v>182.2444566083048</v>
      </c>
      <c r="AJ76" s="83">
        <f t="shared" ref="AJ76:AM76" si="400">SUM(AJ52:AJ55)</f>
        <v>235.04993506101246</v>
      </c>
      <c r="AK76" s="83">
        <f t="shared" si="400"/>
        <v>167.39583333333337</v>
      </c>
      <c r="AL76" s="83">
        <f t="shared" si="400"/>
        <v>346.11461638841837</v>
      </c>
      <c r="AM76" s="83">
        <f t="shared" si="400"/>
        <v>359.73790322580658</v>
      </c>
      <c r="AN76" s="75"/>
      <c r="AO76" s="83">
        <f t="shared" ref="AO76:AQ76" si="401">SUM(AO52:AO55)</f>
        <v>8495.7762926233372</v>
      </c>
      <c r="AP76" s="83">
        <f t="shared" si="401"/>
        <v>192.50520833333337</v>
      </c>
      <c r="AQ76" s="83">
        <f t="shared" si="401"/>
        <v>0</v>
      </c>
      <c r="AR76" s="75"/>
      <c r="AS76" s="83">
        <f t="shared" ref="AS76:AT76" si="402">SUM(AS52:AS55)</f>
        <v>8193.2698855333492</v>
      </c>
      <c r="AT76" s="83">
        <f t="shared" si="402"/>
        <v>495.01161542332295</v>
      </c>
      <c r="AU76" s="75"/>
      <c r="AV76" s="83">
        <f t="shared" ref="AV76:AX76" si="403">SUM(AV52:AV55)</f>
        <v>8180.2440080241731</v>
      </c>
      <c r="AW76" s="83">
        <f t="shared" si="403"/>
        <v>220.25767543859655</v>
      </c>
      <c r="AX76" s="83">
        <f t="shared" si="403"/>
        <v>182.80766852195424</v>
      </c>
      <c r="AY76" s="75"/>
      <c r="AZ76" s="83">
        <f t="shared" ref="AZ76:BA76" si="404">SUM(AZ52:AZ55)</f>
        <v>7796.559457700092</v>
      </c>
      <c r="BA76" s="83">
        <f t="shared" si="404"/>
        <v>786.74989428463198</v>
      </c>
      <c r="BB76" s="75"/>
      <c r="BC76" s="83">
        <f t="shared" ref="BC76:BE76" si="405">SUM(BC52:BC55)</f>
        <v>5281.5312565629738</v>
      </c>
      <c r="BD76" s="83">
        <f t="shared" si="405"/>
        <v>260.04533688475397</v>
      </c>
      <c r="BE76" s="83">
        <f t="shared" si="405"/>
        <v>175.76562500000006</v>
      </c>
      <c r="BF76" s="75"/>
      <c r="BG76" s="83">
        <f t="shared" ref="BG76:BH76" si="406">SUM(BG52:BG55)</f>
        <v>4363.7415703565866</v>
      </c>
      <c r="BH76" s="83">
        <f t="shared" si="406"/>
        <v>1353.6006480911408</v>
      </c>
      <c r="BI76" s="75"/>
      <c r="BJ76" s="83">
        <f t="shared" ref="BJ76:BL76" si="407">SUM(BJ52:BJ55)</f>
        <v>4942.0902708244657</v>
      </c>
      <c r="BK76" s="83">
        <f t="shared" si="407"/>
        <v>182.6136363636364</v>
      </c>
      <c r="BL76" s="83">
        <f t="shared" si="407"/>
        <v>0</v>
      </c>
      <c r="BM76" s="75"/>
      <c r="BN76" s="83">
        <f t="shared" ref="BN76:BO76" si="408">SUM(BN52:BN55)</f>
        <v>4853.6807000996241</v>
      </c>
      <c r="BO76" s="83">
        <f t="shared" si="408"/>
        <v>271.02320708847805</v>
      </c>
      <c r="BP76" s="75"/>
      <c r="BQ76" s="83">
        <f t="shared" ref="BQ76:BS76" si="409">SUM(BQ52:BQ55)</f>
        <v>4900.6690164286092</v>
      </c>
      <c r="BR76" s="83">
        <f t="shared" si="409"/>
        <v>0</v>
      </c>
      <c r="BS76" s="83">
        <f t="shared" si="409"/>
        <v>0</v>
      </c>
      <c r="BT76" s="75"/>
      <c r="BU76" s="83">
        <f t="shared" ref="BU76:BV76" si="410">SUM(BU52:BU55)</f>
        <v>4587.0502172235338</v>
      </c>
      <c r="BV76" s="83">
        <f t="shared" si="410"/>
        <v>313.61879920507528</v>
      </c>
      <c r="BW76" s="75"/>
      <c r="BX76" s="83">
        <f t="shared" ref="BX76:BZ76" si="411">SUM(BX52:BX55)</f>
        <v>3328.0725601494678</v>
      </c>
      <c r="BY76" s="83">
        <f t="shared" si="411"/>
        <v>0</v>
      </c>
      <c r="BZ76" s="83">
        <f t="shared" si="411"/>
        <v>0</v>
      </c>
      <c r="CA76" s="75"/>
      <c r="CB76" s="83">
        <f t="shared" ref="CB76:CC76" si="412">SUM(CB52:CB55)</f>
        <v>3160.6767268161343</v>
      </c>
      <c r="CC76" s="83">
        <f t="shared" si="412"/>
        <v>167.3958333333334</v>
      </c>
      <c r="CD76" s="75"/>
      <c r="CE76" s="83">
        <f t="shared" ref="CE76:CG76" si="413">SUM(CE52:CE55)</f>
        <v>10804.168249163084</v>
      </c>
      <c r="CF76" s="83">
        <f t="shared" si="413"/>
        <v>10928.548647899655</v>
      </c>
      <c r="CG76" s="83">
        <f t="shared" si="413"/>
        <v>5314.2831029372619</v>
      </c>
      <c r="CH76" s="200"/>
      <c r="CI76" s="83">
        <f t="shared" ref="CI76:CM76" si="414">SUM(CI52:CI55)</f>
        <v>9919.0347634041427</v>
      </c>
      <c r="CJ76" s="83">
        <f t="shared" si="414"/>
        <v>8594.547941194729</v>
      </c>
      <c r="CK76" s="83">
        <f t="shared" si="414"/>
        <v>8404.8288023386121</v>
      </c>
      <c r="CL76" s="83">
        <f t="shared" si="414"/>
        <v>10876.513851005988</v>
      </c>
      <c r="CM76" s="83">
        <f t="shared" si="414"/>
        <v>27.547309833024119</v>
      </c>
      <c r="CN76" s="75"/>
      <c r="CO76" s="83">
        <f t="shared" ref="CO76" si="415">SUM(CO52:CO55)</f>
        <v>3758.4244020188721</v>
      </c>
      <c r="CP76" s="75"/>
      <c r="CQ76" s="83">
        <f t="shared" ref="CQ76:CS76" si="416">SUM(CQ52:CQ55)</f>
        <v>1866.4543559359226</v>
      </c>
      <c r="CR76" s="83">
        <f t="shared" si="416"/>
        <v>561.01615646258506</v>
      </c>
      <c r="CS76" s="83">
        <f t="shared" si="416"/>
        <v>1330.9538896203644</v>
      </c>
      <c r="CT76" s="75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</row>
    <row r="77" spans="1:161" s="85" customFormat="1" ht="20.25" customHeight="1" x14ac:dyDescent="0.4">
      <c r="A77" s="59" t="s">
        <v>481</v>
      </c>
      <c r="B77" s="75"/>
      <c r="C77" s="141"/>
      <c r="D77" s="163"/>
      <c r="E77" s="141">
        <f>SUM(E57:E67)</f>
        <v>22697</v>
      </c>
      <c r="F77" s="163">
        <f>SUM(F57:F67)</f>
        <v>139631.46310924509</v>
      </c>
      <c r="G77" s="75"/>
      <c r="H77" s="60">
        <f t="shared" si="397"/>
        <v>0.16867944439902793</v>
      </c>
      <c r="I77" s="60">
        <f t="shared" si="397"/>
        <v>0.1815002995461201</v>
      </c>
      <c r="J77" s="38"/>
      <c r="K77" s="61">
        <f>SUM(K57*$C57,K58*$C58,K59*$C59,K60*$C60,K61*$C61,K62*$C62,K63*$C63,K64*$C64,K66*$C66,K67*$C67)</f>
        <v>6.1519788125851473</v>
      </c>
      <c r="L77" s="75"/>
      <c r="M77" s="63">
        <v>11298.470791779981</v>
      </c>
      <c r="N77" s="63">
        <v>11914.95736542323</v>
      </c>
      <c r="O77" s="63">
        <v>6495.207463502863</v>
      </c>
      <c r="P77" s="63">
        <v>6577.2225164261672</v>
      </c>
      <c r="Q77" s="63">
        <v>4254.0257575354481</v>
      </c>
      <c r="R77" s="63">
        <v>3308.0379707283082</v>
      </c>
      <c r="S77" s="75"/>
      <c r="T77" s="83">
        <f>SUM(T57:T67)</f>
        <v>5615.6722492227491</v>
      </c>
      <c r="U77" s="83">
        <f>SUM(U57:U67)</f>
        <v>5732.2024064759999</v>
      </c>
      <c r="V77" s="83">
        <f t="shared" ref="V77:Y77" si="417">SUM(V57:V67)</f>
        <v>3674.1803361914035</v>
      </c>
      <c r="W77" s="83">
        <f t="shared" si="417"/>
        <v>2602.6915671310439</v>
      </c>
      <c r="X77" s="83">
        <f t="shared" si="417"/>
        <v>1677.6920787632803</v>
      </c>
      <c r="Y77" s="83">
        <f t="shared" si="417"/>
        <v>920.17188630219084</v>
      </c>
      <c r="Z77" s="75"/>
      <c r="AA77" s="83">
        <f>SUM(AA57:AA67)</f>
        <v>2767.3401242454074</v>
      </c>
      <c r="AB77" s="83">
        <f>SUM(AB57:AB67)</f>
        <v>2558.7387700567447</v>
      </c>
      <c r="AC77" s="83">
        <f t="shared" ref="AC77:AF77" si="418">SUM(AC57:AC67)</f>
        <v>1191.0673453627146</v>
      </c>
      <c r="AD77" s="83">
        <f t="shared" si="418"/>
        <v>710.750038846866</v>
      </c>
      <c r="AE77" s="83">
        <f t="shared" si="418"/>
        <v>596.20984948923251</v>
      </c>
      <c r="AF77" s="83">
        <f t="shared" si="418"/>
        <v>245.94017561385982</v>
      </c>
      <c r="AG77" s="75"/>
      <c r="AH77" s="83">
        <f>SUM(AH57:AH67)</f>
        <v>934.37810933904689</v>
      </c>
      <c r="AI77" s="83">
        <f>SUM(AI57:AI67)</f>
        <v>783.70644653413126</v>
      </c>
      <c r="AJ77" s="83">
        <f t="shared" ref="AJ77:AM77" si="419">SUM(AJ57:AJ67)</f>
        <v>346.16579322877828</v>
      </c>
      <c r="AK77" s="83">
        <f t="shared" si="419"/>
        <v>468.13239692782355</v>
      </c>
      <c r="AL77" s="83">
        <f t="shared" si="419"/>
        <v>119.4950027659967</v>
      </c>
      <c r="AM77" s="83">
        <f t="shared" si="419"/>
        <v>77.574624891140317</v>
      </c>
      <c r="AN77" s="75"/>
      <c r="AO77" s="83">
        <f t="shared" ref="AO77:AQ77" si="420">SUM(AO57:AO67)</f>
        <v>10833.888564317798</v>
      </c>
      <c r="AP77" s="83">
        <f t="shared" si="420"/>
        <v>200.07001071053196</v>
      </c>
      <c r="AQ77" s="83">
        <f t="shared" si="420"/>
        <v>264.51221675165175</v>
      </c>
      <c r="AR77" s="75"/>
      <c r="AS77" s="83">
        <f t="shared" ref="AS77:AT77" si="421">SUM(AS57:AS67)</f>
        <v>9913.8538254358355</v>
      </c>
      <c r="AT77" s="83">
        <f t="shared" si="421"/>
        <v>1384.6169663441458</v>
      </c>
      <c r="AU77" s="75"/>
      <c r="AV77" s="83">
        <f t="shared" ref="AV77:AX77" si="422">SUM(AV57:AV67)</f>
        <v>11595.450419551385</v>
      </c>
      <c r="AW77" s="83">
        <f t="shared" si="422"/>
        <v>136.5314935440696</v>
      </c>
      <c r="AX77" s="83">
        <f t="shared" si="422"/>
        <v>182.97545232777429</v>
      </c>
      <c r="AY77" s="75"/>
      <c r="AZ77" s="83">
        <f t="shared" ref="AZ77:BA77" si="423">SUM(AZ57:AZ67)</f>
        <v>10638.564083896581</v>
      </c>
      <c r="BA77" s="83">
        <f t="shared" si="423"/>
        <v>1276.3932815266496</v>
      </c>
      <c r="BB77" s="75"/>
      <c r="BC77" s="83">
        <f t="shared" ref="BC77:BE77" si="424">SUM(BC57:BC67)</f>
        <v>6184.4017038922375</v>
      </c>
      <c r="BD77" s="83">
        <f t="shared" si="424"/>
        <v>188.14133855799372</v>
      </c>
      <c r="BE77" s="83">
        <f t="shared" si="424"/>
        <v>122.66442105263157</v>
      </c>
      <c r="BF77" s="75"/>
      <c r="BG77" s="83">
        <f t="shared" ref="BG77:BH77" si="425">SUM(BG57:BG67)</f>
        <v>5752.9137952050314</v>
      </c>
      <c r="BH77" s="83">
        <f t="shared" si="425"/>
        <v>742.29366829783021</v>
      </c>
      <c r="BI77" s="75"/>
      <c r="BJ77" s="83">
        <f t="shared" ref="BJ77:BL77" si="426">SUM(BJ57:BJ67)</f>
        <v>6293.5442883440364</v>
      </c>
      <c r="BK77" s="83">
        <f t="shared" si="426"/>
        <v>145.2885899535456</v>
      </c>
      <c r="BL77" s="83">
        <f t="shared" si="426"/>
        <v>138.38963812858549</v>
      </c>
      <c r="BM77" s="75"/>
      <c r="BN77" s="83">
        <f t="shared" ref="BN77:BO77" si="427">SUM(BN57:BN67)</f>
        <v>5988.7887035890963</v>
      </c>
      <c r="BO77" s="83">
        <f t="shared" si="427"/>
        <v>588.43381283707095</v>
      </c>
      <c r="BP77" s="75"/>
      <c r="BQ77" s="83">
        <f t="shared" ref="BQ77:BS77" si="428">SUM(BQ57:BQ67)</f>
        <v>4132.2772726869634</v>
      </c>
      <c r="BR77" s="83">
        <f t="shared" si="428"/>
        <v>64.848484848484844</v>
      </c>
      <c r="BS77" s="83">
        <f t="shared" si="428"/>
        <v>56.900000000000006</v>
      </c>
      <c r="BT77" s="75"/>
      <c r="BU77" s="83">
        <f t="shared" ref="BU77:BV77" si="429">SUM(BU57:BU67)</f>
        <v>3845.6349081974327</v>
      </c>
      <c r="BV77" s="83">
        <f t="shared" si="429"/>
        <v>408.39084933801615</v>
      </c>
      <c r="BW77" s="75"/>
      <c r="BX77" s="83">
        <f t="shared" ref="BX77:BZ77" si="430">SUM(BX57:BX67)</f>
        <v>3065.071686125043</v>
      </c>
      <c r="BY77" s="83">
        <f t="shared" si="430"/>
        <v>12.985057471264369</v>
      </c>
      <c r="BZ77" s="83">
        <f t="shared" si="430"/>
        <v>229.98122713200112</v>
      </c>
      <c r="CA77" s="75"/>
      <c r="CB77" s="83">
        <f t="shared" ref="CB77:CC77" si="431">SUM(CB57:CB67)</f>
        <v>2719.135271758757</v>
      </c>
      <c r="CC77" s="83">
        <f t="shared" si="431"/>
        <v>588.90269896955112</v>
      </c>
      <c r="CD77" s="75"/>
      <c r="CE77" s="83">
        <f t="shared" ref="CE77:CG77" si="432">SUM(CE57:CE67)</f>
        <v>6186.3647447792155</v>
      </c>
      <c r="CF77" s="83">
        <f t="shared" si="432"/>
        <v>12936.948495816898</v>
      </c>
      <c r="CG77" s="83">
        <f t="shared" si="432"/>
        <v>3573.6867594038858</v>
      </c>
      <c r="CH77" s="200"/>
      <c r="CI77" s="83">
        <f t="shared" ref="CI77:CM77" si="433">SUM(CI57:CI67)</f>
        <v>8561.2741065686369</v>
      </c>
      <c r="CJ77" s="83">
        <f t="shared" si="433"/>
        <v>10867.345715806445</v>
      </c>
      <c r="CK77" s="83">
        <f t="shared" si="433"/>
        <v>9794.0042686916986</v>
      </c>
      <c r="CL77" s="83">
        <f t="shared" si="433"/>
        <v>10917.706244208792</v>
      </c>
      <c r="CM77" s="83">
        <f t="shared" si="433"/>
        <v>331.81484504883247</v>
      </c>
      <c r="CN77" s="75"/>
      <c r="CO77" s="83">
        <f t="shared" ref="CO77" si="434">SUM(CO57:CO67)</f>
        <v>2637.968843328435</v>
      </c>
      <c r="CP77" s="75"/>
      <c r="CQ77" s="83">
        <f t="shared" ref="CQ77:CS77" si="435">SUM(CQ57:CQ67)</f>
        <v>910.7222760793918</v>
      </c>
      <c r="CR77" s="83">
        <f t="shared" si="435"/>
        <v>14</v>
      </c>
      <c r="CS77" s="83">
        <f t="shared" si="435"/>
        <v>1713.246567249043</v>
      </c>
      <c r="CT77" s="75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</row>
    <row r="78" spans="1:161" s="21" customFormat="1" ht="7.5" customHeight="1" x14ac:dyDescent="0.4">
      <c r="A78" s="17"/>
      <c r="B78" s="19"/>
      <c r="C78" s="137"/>
      <c r="D78" s="137"/>
      <c r="E78" s="137"/>
      <c r="F78" s="165"/>
      <c r="G78" s="19"/>
      <c r="H78" s="58"/>
      <c r="I78" s="58"/>
      <c r="J78" s="57"/>
      <c r="K78" s="45"/>
      <c r="L78" s="19"/>
      <c r="M78" s="46"/>
      <c r="N78" s="46"/>
      <c r="O78" s="46"/>
      <c r="P78" s="46"/>
      <c r="Q78" s="46"/>
      <c r="R78" s="46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8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</row>
    <row r="79" spans="1:161" s="87" customFormat="1" ht="20.25" customHeight="1" x14ac:dyDescent="0.4">
      <c r="A79" s="65" t="s">
        <v>472</v>
      </c>
      <c r="B79" s="19"/>
      <c r="C79" s="142"/>
      <c r="D79" s="142"/>
      <c r="E79" s="142">
        <f>SUM(E75:E77)</f>
        <v>134557</v>
      </c>
      <c r="F79" s="166">
        <f>SUM(F75:F77)</f>
        <v>769318.0862975053</v>
      </c>
      <c r="G79" s="19"/>
      <c r="H79" s="66">
        <v>1</v>
      </c>
      <c r="I79" s="66">
        <v>1</v>
      </c>
      <c r="J79" s="38"/>
      <c r="K79" s="67">
        <f>SUM(K44*$D44,K45*$D45,K46*$D46,K47*$D47,K49*$D49,K50*$D50,K52*$D52,K53*$D53,K54*$D54,K55*$D55,K57*$D57,K58*$D58,K59*$D59,K60*$D60,K61*$D61,K62*$D62,K63*$D63,K64*$D64,K66*$D66,K67*$D67)</f>
        <v>5.7174140795165282</v>
      </c>
      <c r="L79" s="19"/>
      <c r="M79" s="69">
        <v>64540.949447291307</v>
      </c>
      <c r="N79" s="69">
        <v>58578.611951963932</v>
      </c>
      <c r="O79" s="69">
        <v>38861.126742968605</v>
      </c>
      <c r="P79" s="69">
        <v>37884.434057766157</v>
      </c>
      <c r="Q79" s="69">
        <v>24224.741353809295</v>
      </c>
      <c r="R79" s="69">
        <v>23219.494751313658</v>
      </c>
      <c r="S79" s="19"/>
      <c r="T79" s="86">
        <f>SUM(T75:T77)</f>
        <v>49043.473592764582</v>
      </c>
      <c r="U79" s="86">
        <f>SUM(U75:U77)</f>
        <v>40918.146493404543</v>
      </c>
      <c r="V79" s="86">
        <f t="shared" ref="V79:Y79" si="436">SUM(V75:V77)</f>
        <v>30020.966240678103</v>
      </c>
      <c r="W79" s="86">
        <f t="shared" si="436"/>
        <v>27333.763667367712</v>
      </c>
      <c r="X79" s="86">
        <f t="shared" si="436"/>
        <v>16812.578239110062</v>
      </c>
      <c r="Y79" s="86">
        <f t="shared" si="436"/>
        <v>14854.850547644563</v>
      </c>
      <c r="Z79" s="19"/>
      <c r="AA79" s="86">
        <f>SUM(AA75:AA77)</f>
        <v>21209.470208435407</v>
      </c>
      <c r="AB79" s="86">
        <f>SUM(AB75:AB77)</f>
        <v>19310.95505901513</v>
      </c>
      <c r="AC79" s="86">
        <f t="shared" ref="AC79:AF79" si="437">SUM(AC75:AC77)</f>
        <v>12370.257972055329</v>
      </c>
      <c r="AD79" s="86">
        <f t="shared" si="437"/>
        <v>11558.029049675713</v>
      </c>
      <c r="AE79" s="86">
        <f t="shared" si="437"/>
        <v>8448.6256411426129</v>
      </c>
      <c r="AF79" s="86">
        <f t="shared" si="437"/>
        <v>7596.0313527038361</v>
      </c>
      <c r="AG79" s="19"/>
      <c r="AH79" s="86">
        <f>SUM(AH75:AH77)</f>
        <v>2722.0202105735743</v>
      </c>
      <c r="AI79" s="86">
        <f>SUM(AI75:AI77)</f>
        <v>2229.3741019160693</v>
      </c>
      <c r="AJ79" s="86">
        <f t="shared" ref="AJ79:AM79" si="438">SUM(AJ75:AJ77)</f>
        <v>1235.5716124523469</v>
      </c>
      <c r="AK79" s="86">
        <f t="shared" si="438"/>
        <v>836.46721850847428</v>
      </c>
      <c r="AL79" s="86">
        <f t="shared" si="438"/>
        <v>829.95239704226913</v>
      </c>
      <c r="AM79" s="86">
        <f t="shared" si="438"/>
        <v>504.37375260674281</v>
      </c>
      <c r="AN79" s="19"/>
      <c r="AO79" s="86">
        <f t="shared" ref="AO79:AQ79" si="439">SUM(AO75:AO77)</f>
        <v>46277.25436366973</v>
      </c>
      <c r="AP79" s="86">
        <f t="shared" si="439"/>
        <v>15238.599690753592</v>
      </c>
      <c r="AQ79" s="86">
        <f t="shared" si="439"/>
        <v>3025.0953928679883</v>
      </c>
      <c r="AR79" s="19"/>
      <c r="AS79" s="86">
        <f t="shared" ref="AS79:AT79" si="440">SUM(AS75:AS77)</f>
        <v>38303.368435325043</v>
      </c>
      <c r="AT79" s="86">
        <f t="shared" si="440"/>
        <v>26237.581011966271</v>
      </c>
      <c r="AU79" s="19"/>
      <c r="AV79" s="86">
        <f t="shared" ref="AV79:AX79" si="441">SUM(AV75:AV77)</f>
        <v>44054.236192870347</v>
      </c>
      <c r="AW79" s="86">
        <f t="shared" si="441"/>
        <v>11934.635388072873</v>
      </c>
      <c r="AX79" s="86">
        <f t="shared" si="441"/>
        <v>2589.7403710207159</v>
      </c>
      <c r="AY79" s="19"/>
      <c r="AZ79" s="86">
        <f t="shared" ref="AZ79:BA79" si="442">SUM(AZ75:AZ77)</f>
        <v>36129.410521722049</v>
      </c>
      <c r="BA79" s="86">
        <f t="shared" si="442"/>
        <v>22449.201430241887</v>
      </c>
      <c r="BB79" s="19"/>
      <c r="BC79" s="86">
        <f t="shared" ref="BC79:BE79" si="443">SUM(BC75:BC77)</f>
        <v>29088.098569541726</v>
      </c>
      <c r="BD79" s="86">
        <f t="shared" si="443"/>
        <v>8112.4248377155991</v>
      </c>
      <c r="BE79" s="86">
        <f t="shared" si="443"/>
        <v>1660.6033357112685</v>
      </c>
      <c r="BF79" s="19"/>
      <c r="BG79" s="86">
        <f t="shared" ref="BG79:BH79" si="444">SUM(BG75:BG77)</f>
        <v>21951.737083270789</v>
      </c>
      <c r="BH79" s="86">
        <f t="shared" si="444"/>
        <v>16909.389659697801</v>
      </c>
      <c r="BI79" s="19"/>
      <c r="BJ79" s="86">
        <f t="shared" ref="BJ79:BL79" si="445">SUM(BJ75:BJ77)</f>
        <v>28171.663481958953</v>
      </c>
      <c r="BK79" s="86">
        <f t="shared" si="445"/>
        <v>8062.0229779210404</v>
      </c>
      <c r="BL79" s="86">
        <f t="shared" si="445"/>
        <v>1650.7475978861644</v>
      </c>
      <c r="BM79" s="19"/>
      <c r="BN79" s="86">
        <f t="shared" ref="BN79:BO79" si="446">SUM(BN75:BN77)</f>
        <v>23991.366625894618</v>
      </c>
      <c r="BO79" s="86">
        <f t="shared" si="446"/>
        <v>13893.067431871536</v>
      </c>
      <c r="BP79" s="19"/>
      <c r="BQ79" s="86">
        <f t="shared" ref="BQ79:BS79" si="447">SUM(BQ75:BQ77)</f>
        <v>20753.773647960774</v>
      </c>
      <c r="BR79" s="86">
        <f t="shared" si="447"/>
        <v>2240.5063339471435</v>
      </c>
      <c r="BS79" s="86">
        <f t="shared" si="447"/>
        <v>1230.461371901378</v>
      </c>
      <c r="BT79" s="19"/>
      <c r="BU79" s="86">
        <f t="shared" ref="BU79:BV79" si="448">SUM(BU75:BU77)</f>
        <v>15386.718341182743</v>
      </c>
      <c r="BV79" s="86">
        <f t="shared" si="448"/>
        <v>8838.023012626556</v>
      </c>
      <c r="BW79" s="19"/>
      <c r="BX79" s="86">
        <f t="shared" ref="BX79:BZ79" si="449">SUM(BX75:BX77)</f>
        <v>16205.822223323252</v>
      </c>
      <c r="BY79" s="86">
        <f t="shared" si="449"/>
        <v>5352.5576698416899</v>
      </c>
      <c r="BZ79" s="86">
        <f t="shared" si="449"/>
        <v>1661.1148581487159</v>
      </c>
      <c r="CA79" s="19"/>
      <c r="CB79" s="86">
        <f t="shared" ref="CB79:CC79" si="450">SUM(CB75:CB77)</f>
        <v>12556.04115957001</v>
      </c>
      <c r="CC79" s="86">
        <f t="shared" si="450"/>
        <v>10663.453591743648</v>
      </c>
      <c r="CD79" s="19"/>
      <c r="CE79" s="86">
        <f t="shared" ref="CE79:CG79" si="451">SUM(CE75:CE77)</f>
        <v>51759.585866085014</v>
      </c>
      <c r="CF79" s="86">
        <f t="shared" si="451"/>
        <v>67155.48818002225</v>
      </c>
      <c r="CG79" s="86">
        <f t="shared" si="451"/>
        <v>15641.92595389274</v>
      </c>
      <c r="CH79" s="189"/>
      <c r="CI79" s="86">
        <f t="shared" ref="CI79:CM79" si="452">SUM(CI75:CI77)</f>
        <v>57918.979104492093</v>
      </c>
      <c r="CJ79" s="86">
        <f t="shared" si="452"/>
        <v>57268.858579557185</v>
      </c>
      <c r="CK79" s="86">
        <f t="shared" si="452"/>
        <v>59100.449632092386</v>
      </c>
      <c r="CL79" s="86">
        <f t="shared" si="452"/>
        <v>63817.72083080154</v>
      </c>
      <c r="CM79" s="86">
        <f t="shared" si="452"/>
        <v>359.36215488185661</v>
      </c>
      <c r="CN79" s="19"/>
      <c r="CO79" s="86">
        <f t="shared" ref="CO79" si="453">SUM(CO75:CO77)</f>
        <v>10168.343742814362</v>
      </c>
      <c r="CP79" s="19"/>
      <c r="CQ79" s="86">
        <f t="shared" ref="CQ79:CS79" si="454">SUM(CQ75:CQ77)</f>
        <v>4423.4846386950103</v>
      </c>
      <c r="CR79" s="86">
        <f t="shared" si="454"/>
        <v>846.77904306052324</v>
      </c>
      <c r="CS79" s="86">
        <f t="shared" si="454"/>
        <v>4898.0800610588285</v>
      </c>
      <c r="CT79" s="19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</row>
    <row r="80" spans="1:161" s="42" customFormat="1" ht="7.5" customHeight="1" x14ac:dyDescent="0.4">
      <c r="A80" s="37"/>
      <c r="B80" s="38"/>
      <c r="C80" s="159"/>
      <c r="D80" s="159"/>
      <c r="E80" s="139"/>
      <c r="F80" s="161"/>
      <c r="G80" s="38"/>
      <c r="H80" s="39"/>
      <c r="I80" s="39"/>
      <c r="J80" s="38"/>
      <c r="K80" s="40"/>
      <c r="L80" s="38"/>
      <c r="M80" s="40"/>
      <c r="N80" s="40"/>
      <c r="O80" s="40"/>
      <c r="P80" s="40"/>
      <c r="Q80" s="40"/>
      <c r="R80" s="40"/>
      <c r="S80" s="38"/>
      <c r="T80" s="39"/>
      <c r="U80" s="39"/>
      <c r="V80" s="39"/>
      <c r="W80" s="39"/>
      <c r="X80" s="39"/>
      <c r="Y80" s="39"/>
      <c r="Z80" s="38"/>
      <c r="AA80" s="39"/>
      <c r="AB80" s="39"/>
      <c r="AC80" s="39"/>
      <c r="AD80" s="39"/>
      <c r="AE80" s="39"/>
      <c r="AF80" s="39"/>
      <c r="AG80" s="38"/>
      <c r="AH80" s="39"/>
      <c r="AI80" s="39"/>
      <c r="AJ80" s="39"/>
      <c r="AK80" s="39"/>
      <c r="AL80" s="39"/>
      <c r="AM80" s="39"/>
      <c r="AN80" s="38"/>
      <c r="AO80" s="30"/>
      <c r="AP80" s="30"/>
      <c r="AQ80" s="30"/>
      <c r="AR80" s="38"/>
      <c r="AS80" s="30"/>
      <c r="AT80" s="30"/>
      <c r="AU80" s="38"/>
      <c r="AV80" s="30"/>
      <c r="AW80" s="30"/>
      <c r="AX80" s="30"/>
      <c r="AY80" s="38"/>
      <c r="AZ80" s="30"/>
      <c r="BA80" s="30"/>
      <c r="BB80" s="38"/>
      <c r="BC80" s="30"/>
      <c r="BD80" s="30"/>
      <c r="BE80" s="30"/>
      <c r="BF80" s="38"/>
      <c r="BG80" s="30"/>
      <c r="BH80" s="30"/>
      <c r="BI80" s="38"/>
      <c r="BJ80" s="30"/>
      <c r="BK80" s="30"/>
      <c r="BL80" s="30"/>
      <c r="BM80" s="38"/>
      <c r="BN80" s="30"/>
      <c r="BO80" s="30"/>
      <c r="BP80" s="38"/>
      <c r="BQ80" s="30"/>
      <c r="BR80" s="30"/>
      <c r="BS80" s="30"/>
      <c r="BT80" s="38"/>
      <c r="BU80" s="30"/>
      <c r="BV80" s="30"/>
      <c r="BW80" s="38"/>
      <c r="BX80" s="30"/>
      <c r="BY80" s="30"/>
      <c r="BZ80" s="30"/>
      <c r="CA80" s="38"/>
      <c r="CB80" s="30"/>
      <c r="CC80" s="30"/>
      <c r="CD80" s="30"/>
      <c r="CE80" s="30"/>
      <c r="CF80" s="30"/>
      <c r="CG80" s="30"/>
      <c r="CH80" s="193"/>
      <c r="CI80" s="30"/>
      <c r="CJ80" s="30"/>
      <c r="CK80" s="30"/>
      <c r="CL80" s="30"/>
      <c r="CM80" s="30"/>
      <c r="CN80" s="38"/>
      <c r="CO80" s="30"/>
      <c r="CP80" s="38"/>
      <c r="CQ80" s="30"/>
      <c r="CR80" s="30"/>
      <c r="CS80" s="30"/>
      <c r="CT80" s="38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</row>
    <row r="81" spans="1:53" ht="20.25" customHeight="1" x14ac:dyDescent="0.4">
      <c r="A81" s="95" t="s">
        <v>548</v>
      </c>
      <c r="C81" s="143"/>
      <c r="D81" s="143"/>
      <c r="E81" s="143"/>
      <c r="F81" s="143"/>
      <c r="T81" s="71"/>
      <c r="AL81" s="72"/>
      <c r="AM81" s="72"/>
      <c r="AN81" s="72"/>
      <c r="AO81" s="72"/>
      <c r="AP81" s="205"/>
      <c r="AQ81" s="72"/>
      <c r="AT81" s="206"/>
      <c r="AU81" s="72"/>
      <c r="AV81" s="72"/>
      <c r="AW81" s="208"/>
      <c r="AX81" s="72"/>
      <c r="AY81" s="72"/>
      <c r="AZ81" s="72"/>
      <c r="BA81" s="72"/>
    </row>
    <row r="82" spans="1:53" ht="20.25" customHeight="1" x14ac:dyDescent="0.4">
      <c r="A82" s="95" t="s">
        <v>550</v>
      </c>
      <c r="C82" s="143"/>
      <c r="D82" s="143"/>
      <c r="E82" s="143"/>
      <c r="F82" s="143"/>
      <c r="T82" s="71"/>
      <c r="AL82" s="72"/>
      <c r="AM82" s="72"/>
      <c r="AN82" s="72"/>
      <c r="AO82" s="72"/>
      <c r="AP82" s="205"/>
      <c r="AQ82" s="72"/>
      <c r="AT82" s="206"/>
      <c r="AU82" s="72"/>
      <c r="AV82" s="72"/>
      <c r="AW82" s="208"/>
      <c r="AX82" s="72"/>
      <c r="AY82" s="72"/>
      <c r="AZ82" s="207"/>
      <c r="BA82" s="72"/>
    </row>
    <row r="83" spans="1:53" ht="20.25" customHeight="1" x14ac:dyDescent="0.4">
      <c r="A83" s="29"/>
      <c r="T83" s="71"/>
      <c r="AL83" s="72"/>
      <c r="AM83" s="72"/>
      <c r="AN83" s="72"/>
      <c r="AO83" s="72"/>
      <c r="AP83" s="205"/>
      <c r="AQ83" s="72"/>
      <c r="AT83" s="206"/>
      <c r="AU83" s="72"/>
      <c r="AV83" s="72"/>
      <c r="AW83" s="208"/>
      <c r="AX83" s="72"/>
      <c r="AY83" s="72"/>
      <c r="AZ83" s="72"/>
      <c r="BA83" s="72"/>
    </row>
    <row r="84" spans="1:53" ht="20.25" customHeight="1" x14ac:dyDescent="0.4">
      <c r="A84" s="95" t="s">
        <v>646</v>
      </c>
      <c r="C84" s="143"/>
      <c r="D84" s="143"/>
      <c r="E84" s="143"/>
      <c r="F84" s="143"/>
      <c r="T84" s="71"/>
      <c r="AL84" s="72"/>
      <c r="AM84" s="72"/>
      <c r="AN84" s="72"/>
      <c r="AO84" s="72"/>
      <c r="AP84" s="205"/>
      <c r="AQ84" s="72"/>
      <c r="AT84" s="206"/>
      <c r="AU84" s="72"/>
      <c r="AV84" s="72"/>
      <c r="AW84" s="208"/>
      <c r="AX84" s="72"/>
      <c r="AY84" s="72"/>
      <c r="AZ84" s="72"/>
      <c r="BA84" s="72"/>
    </row>
    <row r="85" spans="1:53" ht="20.25" customHeight="1" x14ac:dyDescent="0.4">
      <c r="A85" s="95" t="s">
        <v>549</v>
      </c>
      <c r="C85" s="143"/>
      <c r="D85" s="143"/>
      <c r="E85" s="143"/>
      <c r="F85" s="143"/>
      <c r="T85" s="71"/>
      <c r="AL85" s="72"/>
      <c r="AM85" s="72"/>
      <c r="AN85" s="72"/>
      <c r="AO85" s="72"/>
      <c r="AP85" s="205"/>
      <c r="AQ85" s="72"/>
      <c r="AT85" s="206"/>
      <c r="AU85" s="72"/>
      <c r="AV85" s="72"/>
      <c r="AW85" s="208"/>
      <c r="AX85" s="72"/>
      <c r="AY85" s="72"/>
      <c r="AZ85" s="72"/>
      <c r="BA85" s="72"/>
    </row>
  </sheetData>
  <mergeCells count="64">
    <mergeCell ref="AC2:AD2"/>
    <mergeCell ref="AE2:AF2"/>
    <mergeCell ref="AH2:AI2"/>
    <mergeCell ref="AH42:AI42"/>
    <mergeCell ref="AJ42:AK42"/>
    <mergeCell ref="AL42:AM42"/>
    <mergeCell ref="T42:U42"/>
    <mergeCell ref="V42:W42"/>
    <mergeCell ref="X42:Y42"/>
    <mergeCell ref="AA42:AB42"/>
    <mergeCell ref="AC42:AD42"/>
    <mergeCell ref="AE42:AF42"/>
    <mergeCell ref="BX41:BZ41"/>
    <mergeCell ref="CB41:CC41"/>
    <mergeCell ref="CE41:CG41"/>
    <mergeCell ref="CI41:CM41"/>
    <mergeCell ref="CQ41:CS41"/>
    <mergeCell ref="BU41:BV41"/>
    <mergeCell ref="AA41:AF41"/>
    <mergeCell ref="AH41:AM41"/>
    <mergeCell ref="AO41:AQ41"/>
    <mergeCell ref="AS41:AT41"/>
    <mergeCell ref="AV41:AX41"/>
    <mergeCell ref="AZ41:BA41"/>
    <mergeCell ref="BC41:BE41"/>
    <mergeCell ref="BG41:BH41"/>
    <mergeCell ref="BJ41:BL41"/>
    <mergeCell ref="BN41:BO41"/>
    <mergeCell ref="BQ41:BS41"/>
    <mergeCell ref="CQ1:CS1"/>
    <mergeCell ref="AZ1:BA1"/>
    <mergeCell ref="BC1:BE1"/>
    <mergeCell ref="BG1:BH1"/>
    <mergeCell ref="BJ1:BL1"/>
    <mergeCell ref="BN1:BO1"/>
    <mergeCell ref="BQ1:BS1"/>
    <mergeCell ref="BU1:BV1"/>
    <mergeCell ref="BX1:BZ1"/>
    <mergeCell ref="CB1:CC1"/>
    <mergeCell ref="CE1:CG1"/>
    <mergeCell ref="CI1:CM1"/>
    <mergeCell ref="H1:I1"/>
    <mergeCell ref="H41:I41"/>
    <mergeCell ref="M2:N2"/>
    <mergeCell ref="AV1:AX1"/>
    <mergeCell ref="T1:Y1"/>
    <mergeCell ref="AA1:AF1"/>
    <mergeCell ref="AH1:AM1"/>
    <mergeCell ref="AO1:AQ1"/>
    <mergeCell ref="AS1:AT1"/>
    <mergeCell ref="AJ2:AK2"/>
    <mergeCell ref="AL2:AM2"/>
    <mergeCell ref="T2:U2"/>
    <mergeCell ref="V2:W2"/>
    <mergeCell ref="X2:Y2"/>
    <mergeCell ref="T41:Y41"/>
    <mergeCell ref="AA2:AB2"/>
    <mergeCell ref="M41:R41"/>
    <mergeCell ref="O42:P42"/>
    <mergeCell ref="Q42:R42"/>
    <mergeCell ref="M42:N42"/>
    <mergeCell ref="M1:R1"/>
    <mergeCell ref="O2:P2"/>
    <mergeCell ref="Q2:R2"/>
  </mergeCells>
  <pageMargins left="0.7" right="0.7" top="0.75" bottom="0.75" header="0.3" footer="0.3"/>
  <pageSetup paperSize="8" scale="51" fitToWidth="0" orientation="landscape" r:id="rId1"/>
  <colBreaks count="4" manualBreakCount="4">
    <brk id="40" max="1048575" man="1"/>
    <brk id="54" max="1048575" man="1"/>
    <brk id="68" max="1048575" man="1"/>
    <brk id="82" max="1048575" man="1"/>
  </colBreaks>
  <ignoredErrors>
    <ignoredError sqref="O2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EX85"/>
  <sheetViews>
    <sheetView topLeftCell="A22" zoomScale="50" zoomScaleNormal="50" workbookViewId="0">
      <pane xSplit="1" topLeftCell="B1" activePane="topRight" state="frozen"/>
      <selection activeCell="C4" sqref="C4"/>
      <selection pane="topRight" activeCell="A81" sqref="A81:A85"/>
    </sheetView>
  </sheetViews>
  <sheetFormatPr defaultColWidth="17.1796875" defaultRowHeight="20.25" customHeight="1" x14ac:dyDescent="0.4"/>
  <cols>
    <col min="1" max="1" width="48.453125" style="88" bestFit="1" customWidth="1"/>
    <col min="2" max="2" width="1.453125" style="28" customWidth="1"/>
    <col min="3" max="3" width="33.26953125" style="138" customWidth="1"/>
    <col min="4" max="4" width="19.26953125" style="138" bestFit="1" customWidth="1"/>
    <col min="5" max="6" width="19.26953125" style="138" customWidth="1"/>
    <col min="7" max="7" width="1.453125" style="28" customWidth="1"/>
    <col min="8" max="8" width="21.453125" style="71" bestFit="1" customWidth="1"/>
    <col min="9" max="9" width="21.453125" style="71" customWidth="1"/>
    <col min="10" max="10" width="1.453125" style="28" customWidth="1"/>
    <col min="11" max="11" width="24.81640625" style="28" bestFit="1" customWidth="1"/>
    <col min="12" max="12" width="1.453125" style="28" customWidth="1"/>
    <col min="13" max="14" width="24.81640625" style="28" bestFit="1" customWidth="1"/>
    <col min="15" max="15" width="1.453125" style="28" customWidth="1"/>
    <col min="16" max="17" width="24.81640625" style="28" customWidth="1"/>
    <col min="18" max="18" width="1.453125" style="28" customWidth="1"/>
    <col min="19" max="20" width="22.26953125" style="28" customWidth="1"/>
    <col min="21" max="21" width="1.453125" style="28" customWidth="1"/>
    <col min="22" max="31" width="22.26953125" style="28" customWidth="1"/>
    <col min="32" max="32" width="1.453125" style="28" customWidth="1"/>
    <col min="33" max="34" width="25.81640625" style="28" customWidth="1"/>
    <col min="35" max="35" width="1.453125" style="28" customWidth="1"/>
    <col min="36" max="44" width="22.7265625" style="28" customWidth="1"/>
    <col min="45" max="45" width="1.453125" style="28" customWidth="1"/>
    <col min="46" max="47" width="24.26953125" style="28" customWidth="1"/>
    <col min="48" max="48" width="1.453125" style="28" customWidth="1"/>
    <col min="49" max="50" width="18" style="28" customWidth="1"/>
    <col min="51" max="51" width="1.453125" style="28" customWidth="1"/>
    <col min="52" max="52" width="36" style="28" customWidth="1"/>
    <col min="53" max="54" width="31.7265625" style="28" customWidth="1"/>
    <col min="55" max="55" width="31.453125" style="28" customWidth="1"/>
    <col min="56" max="57" width="27.1796875" style="28" customWidth="1"/>
    <col min="58" max="58" width="22.26953125" style="28" customWidth="1"/>
    <col min="59" max="59" width="29.453125" style="28" customWidth="1"/>
    <col min="60" max="60" width="19.7265625" style="28" customWidth="1"/>
    <col min="61" max="61" width="21.453125" style="28" customWidth="1"/>
    <col min="62" max="62" width="26.26953125" style="28" customWidth="1"/>
    <col min="63" max="63" width="32.81640625" style="28" customWidth="1"/>
    <col min="64" max="64" width="1.453125" style="28" customWidth="1"/>
    <col min="65" max="66" width="17.453125" style="28" customWidth="1"/>
    <col min="67" max="67" width="1.453125" style="28" customWidth="1"/>
    <col min="68" max="71" width="18.1796875" style="91" customWidth="1"/>
    <col min="72" max="72" width="1.453125" style="28" customWidth="1"/>
    <col min="73" max="75" width="17.54296875" style="91" customWidth="1"/>
    <col min="76" max="76" width="18.7265625" style="91" customWidth="1"/>
    <col min="77" max="77" width="1.453125" style="28" customWidth="1"/>
    <col min="78" max="80" width="21.453125" style="28" customWidth="1"/>
    <col min="81" max="81" width="1.453125" style="28" customWidth="1"/>
    <col min="82" max="84" width="23.7265625" style="28" customWidth="1"/>
    <col min="85" max="85" width="1.453125" style="28" customWidth="1"/>
    <col min="86" max="105" width="17.1796875" style="28"/>
    <col min="106" max="106" width="255.7265625" style="28" customWidth="1"/>
    <col min="107" max="16384" width="17.1796875" style="28"/>
  </cols>
  <sheetData>
    <row r="1" spans="1:154" s="3" customFormat="1" ht="74.25" customHeight="1" x14ac:dyDescent="0.35">
      <c r="A1" s="89" t="s">
        <v>511</v>
      </c>
      <c r="B1" s="1"/>
      <c r="C1" s="162" t="s">
        <v>615</v>
      </c>
      <c r="D1" s="162"/>
      <c r="E1" s="162"/>
      <c r="F1" s="162"/>
      <c r="G1" s="1"/>
      <c r="H1" s="215" t="s">
        <v>621</v>
      </c>
      <c r="I1" s="215"/>
      <c r="J1" s="1"/>
      <c r="K1" s="169"/>
      <c r="L1" s="1"/>
      <c r="O1" s="1"/>
      <c r="P1" s="169"/>
      <c r="Q1" s="169"/>
      <c r="R1" s="1"/>
      <c r="S1" s="212" t="s">
        <v>80</v>
      </c>
      <c r="T1" s="212"/>
      <c r="U1" s="1"/>
      <c r="V1" s="212" t="s">
        <v>582</v>
      </c>
      <c r="W1" s="212"/>
      <c r="X1" s="212"/>
      <c r="Y1" s="212"/>
      <c r="Z1" s="212"/>
      <c r="AA1" s="212"/>
      <c r="AB1" s="212"/>
      <c r="AC1" s="212"/>
      <c r="AD1" s="212"/>
      <c r="AE1" s="212"/>
      <c r="AF1" s="1"/>
      <c r="AG1" s="212" t="s">
        <v>81</v>
      </c>
      <c r="AH1" s="212"/>
      <c r="AI1" s="1"/>
      <c r="AJ1" s="212" t="s">
        <v>581</v>
      </c>
      <c r="AK1" s="212"/>
      <c r="AL1" s="212"/>
      <c r="AM1" s="212"/>
      <c r="AN1" s="212"/>
      <c r="AO1" s="212"/>
      <c r="AP1" s="212"/>
      <c r="AQ1" s="212"/>
      <c r="AR1" s="212"/>
      <c r="AS1" s="1"/>
      <c r="AT1" s="212" t="s">
        <v>77</v>
      </c>
      <c r="AU1" s="212"/>
      <c r="AV1" s="1"/>
      <c r="AW1" s="212" t="s">
        <v>78</v>
      </c>
      <c r="AX1" s="212"/>
      <c r="AY1" s="1"/>
      <c r="AZ1" s="212" t="s">
        <v>79</v>
      </c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1"/>
      <c r="BM1" s="212" t="s">
        <v>538</v>
      </c>
      <c r="BN1" s="212"/>
      <c r="BO1" s="1"/>
      <c r="BP1" s="212" t="s">
        <v>577</v>
      </c>
      <c r="BQ1" s="212"/>
      <c r="BR1" s="212"/>
      <c r="BS1" s="212"/>
      <c r="BT1" s="1"/>
      <c r="BU1" s="212" t="s">
        <v>578</v>
      </c>
      <c r="BV1" s="212"/>
      <c r="BW1" s="212"/>
      <c r="BX1" s="212"/>
      <c r="BY1" s="1"/>
      <c r="BZ1" s="212" t="s">
        <v>575</v>
      </c>
      <c r="CA1" s="212"/>
      <c r="CB1" s="212"/>
      <c r="CC1" s="1"/>
      <c r="CD1" s="212" t="s">
        <v>576</v>
      </c>
      <c r="CE1" s="212"/>
      <c r="CF1" s="212"/>
      <c r="CG1" s="1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</row>
    <row r="2" spans="1:154" s="9" customFormat="1" ht="39.75" customHeight="1" x14ac:dyDescent="0.4">
      <c r="A2" s="6" t="s">
        <v>485</v>
      </c>
      <c r="B2" s="7"/>
      <c r="C2" s="136" t="s">
        <v>616</v>
      </c>
      <c r="D2" s="136" t="s">
        <v>617</v>
      </c>
      <c r="E2" s="136" t="s">
        <v>618</v>
      </c>
      <c r="F2" s="136" t="s">
        <v>619</v>
      </c>
      <c r="G2" s="7"/>
      <c r="H2" s="170" t="s">
        <v>620</v>
      </c>
      <c r="I2" s="170" t="s">
        <v>622</v>
      </c>
      <c r="J2" s="7"/>
      <c r="K2" s="9" t="s">
        <v>493</v>
      </c>
      <c r="L2" s="7"/>
      <c r="M2" s="169" t="s">
        <v>625</v>
      </c>
      <c r="N2" s="169" t="s">
        <v>626</v>
      </c>
      <c r="O2" s="7"/>
      <c r="P2" s="169" t="s">
        <v>627</v>
      </c>
      <c r="Q2" s="169" t="s">
        <v>628</v>
      </c>
      <c r="R2" s="7"/>
      <c r="S2" s="12" t="s">
        <v>145</v>
      </c>
      <c r="T2" s="12" t="s">
        <v>146</v>
      </c>
      <c r="U2" s="7"/>
      <c r="V2" s="10" t="s">
        <v>387</v>
      </c>
      <c r="W2" s="10" t="s">
        <v>388</v>
      </c>
      <c r="X2" s="10" t="s">
        <v>389</v>
      </c>
      <c r="Y2" s="10" t="s">
        <v>390</v>
      </c>
      <c r="Z2" s="10" t="s">
        <v>391</v>
      </c>
      <c r="AA2" s="10" t="s">
        <v>392</v>
      </c>
      <c r="AB2" s="10" t="s">
        <v>395</v>
      </c>
      <c r="AC2" s="10" t="s">
        <v>393</v>
      </c>
      <c r="AD2" s="10" t="s">
        <v>394</v>
      </c>
      <c r="AE2" s="10" t="s">
        <v>166</v>
      </c>
      <c r="AF2" s="7"/>
      <c r="AG2" s="12" t="s">
        <v>145</v>
      </c>
      <c r="AH2" s="12" t="s">
        <v>146</v>
      </c>
      <c r="AI2" s="7"/>
      <c r="AJ2" s="9" t="s">
        <v>388</v>
      </c>
      <c r="AK2" s="9" t="s">
        <v>391</v>
      </c>
      <c r="AL2" s="9" t="s">
        <v>387</v>
      </c>
      <c r="AM2" s="9" t="s">
        <v>390</v>
      </c>
      <c r="AN2" s="9" t="s">
        <v>389</v>
      </c>
      <c r="AO2" s="9" t="s">
        <v>393</v>
      </c>
      <c r="AP2" s="9" t="s">
        <v>394</v>
      </c>
      <c r="AQ2" s="9" t="s">
        <v>392</v>
      </c>
      <c r="AR2" s="9" t="s">
        <v>395</v>
      </c>
      <c r="AS2" s="7"/>
      <c r="AT2" s="12" t="s">
        <v>146</v>
      </c>
      <c r="AU2" s="12" t="s">
        <v>145</v>
      </c>
      <c r="AV2" s="7"/>
      <c r="AW2" s="12" t="s">
        <v>146</v>
      </c>
      <c r="AX2" s="12" t="s">
        <v>145</v>
      </c>
      <c r="AY2" s="7"/>
      <c r="AZ2" s="12" t="s">
        <v>375</v>
      </c>
      <c r="BA2" s="12" t="s">
        <v>376</v>
      </c>
      <c r="BB2" s="12" t="s">
        <v>377</v>
      </c>
      <c r="BC2" s="12" t="s">
        <v>378</v>
      </c>
      <c r="BD2" s="12" t="s">
        <v>379</v>
      </c>
      <c r="BE2" s="12" t="s">
        <v>380</v>
      </c>
      <c r="BF2" s="12" t="s">
        <v>381</v>
      </c>
      <c r="BG2" s="12" t="s">
        <v>382</v>
      </c>
      <c r="BH2" s="12" t="s">
        <v>383</v>
      </c>
      <c r="BI2" s="12" t="s">
        <v>384</v>
      </c>
      <c r="BJ2" s="12" t="s">
        <v>385</v>
      </c>
      <c r="BK2" s="12" t="s">
        <v>386</v>
      </c>
      <c r="BL2" s="7"/>
      <c r="BM2" s="9" t="s">
        <v>145</v>
      </c>
      <c r="BN2" s="9" t="s">
        <v>146</v>
      </c>
      <c r="BO2" s="7"/>
      <c r="BP2" s="9" t="s">
        <v>396</v>
      </c>
      <c r="BQ2" s="9" t="s">
        <v>397</v>
      </c>
      <c r="BR2" s="9" t="s">
        <v>398</v>
      </c>
      <c r="BS2" s="9" t="s">
        <v>399</v>
      </c>
      <c r="BT2" s="7"/>
      <c r="BU2" s="12" t="s">
        <v>396</v>
      </c>
      <c r="BV2" s="12" t="s">
        <v>397</v>
      </c>
      <c r="BW2" s="12" t="s">
        <v>398</v>
      </c>
      <c r="BX2" s="12" t="s">
        <v>399</v>
      </c>
      <c r="BY2" s="7"/>
      <c r="BZ2" s="9" t="s">
        <v>509</v>
      </c>
      <c r="CA2" s="9" t="s">
        <v>400</v>
      </c>
      <c r="CB2" s="14" t="s">
        <v>165</v>
      </c>
      <c r="CC2" s="7"/>
      <c r="CD2" s="9" t="s">
        <v>509</v>
      </c>
      <c r="CE2" s="9" t="s">
        <v>400</v>
      </c>
      <c r="CF2" s="14" t="s">
        <v>165</v>
      </c>
      <c r="CG2" s="7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</row>
    <row r="3" spans="1:154" s="22" customFormat="1" ht="20.25" customHeight="1" x14ac:dyDescent="0.4">
      <c r="A3" s="17"/>
      <c r="B3" s="18"/>
      <c r="C3" s="137"/>
      <c r="D3" s="137"/>
      <c r="E3" s="137"/>
      <c r="F3" s="137"/>
      <c r="G3" s="18"/>
      <c r="H3" s="19"/>
      <c r="I3" s="19"/>
      <c r="J3" s="18"/>
      <c r="K3" s="20"/>
      <c r="L3" s="18"/>
      <c r="M3" s="20"/>
      <c r="N3" s="20"/>
      <c r="O3" s="18"/>
      <c r="P3" s="20"/>
      <c r="Q3" s="20"/>
      <c r="R3" s="18"/>
      <c r="S3" s="18"/>
      <c r="T3" s="18"/>
      <c r="U3" s="18"/>
      <c r="V3" s="23"/>
      <c r="W3" s="23"/>
      <c r="X3" s="23"/>
      <c r="Y3" s="23"/>
      <c r="Z3" s="23"/>
      <c r="AA3" s="23"/>
      <c r="AB3" s="23"/>
      <c r="AC3" s="23"/>
      <c r="AD3" s="23"/>
      <c r="AE3" s="23"/>
      <c r="AF3" s="18"/>
      <c r="AG3" s="18"/>
      <c r="AH3" s="18"/>
      <c r="AI3" s="18"/>
      <c r="AJ3" s="23"/>
      <c r="AK3" s="23"/>
      <c r="AL3" s="23"/>
      <c r="AM3" s="23"/>
      <c r="AN3" s="23"/>
      <c r="AO3" s="23"/>
      <c r="AP3" s="23"/>
      <c r="AQ3" s="23"/>
      <c r="AR3" s="23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23"/>
      <c r="BN3" s="23"/>
      <c r="BO3" s="18"/>
      <c r="BP3" s="90"/>
      <c r="BQ3" s="90"/>
      <c r="BR3" s="90"/>
      <c r="BS3" s="90"/>
      <c r="BT3" s="18"/>
      <c r="BU3" s="92"/>
      <c r="BV3" s="92"/>
      <c r="BW3" s="92"/>
      <c r="BX3" s="92"/>
      <c r="BY3" s="18"/>
      <c r="BZ3" s="23"/>
      <c r="CA3" s="23"/>
      <c r="CB3" s="24"/>
      <c r="CC3" s="18"/>
      <c r="CD3" s="23"/>
      <c r="CE3" s="23"/>
      <c r="CF3" s="24"/>
      <c r="CG3" s="1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</row>
    <row r="4" spans="1:154" s="36" customFormat="1" ht="20.25" customHeight="1" x14ac:dyDescent="0.4">
      <c r="A4" s="29" t="s">
        <v>455</v>
      </c>
      <c r="B4" s="30"/>
      <c r="C4" s="145">
        <f>VLOOKUP($A4,Sample!$B$2:$F$29,4)</f>
        <v>0.20584108568261941</v>
      </c>
      <c r="D4" s="145">
        <f>VLOOKUP($A4,Sample!$B$2:$F$29,5)</f>
        <v>0.12974427194423183</v>
      </c>
      <c r="E4" s="138">
        <f>VLOOKUP($A4,Sample!$B$2:$F$29,2)</f>
        <v>17458</v>
      </c>
      <c r="F4" s="160">
        <f>E4*$K4</f>
        <v>98746.8125</v>
      </c>
      <c r="G4" s="30"/>
      <c r="H4" s="171">
        <f>E4/SUM(E$4:E$10)</f>
        <v>0.20584108568261941</v>
      </c>
      <c r="I4" s="171">
        <f>F4/SUM(F$4:F$10)</f>
        <v>0.19720010240058075</v>
      </c>
      <c r="J4" s="30"/>
      <c r="K4" s="32">
        <v>5.65625</v>
      </c>
      <c r="L4" s="30"/>
      <c r="M4" s="160">
        <f>SUM('Family Profile'!M44:N44)</f>
        <v>24550.3125</v>
      </c>
      <c r="N4" s="171">
        <f>K4/SUM(K$4:K$10)</f>
        <v>0.1605073348974683</v>
      </c>
      <c r="O4" s="30"/>
      <c r="P4" s="181">
        <f>SUM('Family Profile'!O44:X44)</f>
        <v>74196.500000000015</v>
      </c>
      <c r="Q4" s="171">
        <f>N4/SUM(N$4:N$10)</f>
        <v>0.1605073348974683</v>
      </c>
      <c r="R4" s="30"/>
      <c r="S4" s="33">
        <v>1.4925373134328358E-2</v>
      </c>
      <c r="T4" s="33">
        <v>0.9850746268656716</v>
      </c>
      <c r="U4" s="30"/>
      <c r="V4" s="31">
        <v>7.4074074074074077E-3</v>
      </c>
      <c r="W4" s="31">
        <v>7.4074074074074077E-3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30"/>
      <c r="AG4" s="33">
        <v>5.2083333333333336E-2</v>
      </c>
      <c r="AH4" s="33">
        <v>0.94791666666666663</v>
      </c>
      <c r="AI4" s="30"/>
      <c r="AJ4" s="31">
        <v>2.4509803921568627E-3</v>
      </c>
      <c r="AK4" s="31">
        <v>4.9019607843137254E-3</v>
      </c>
      <c r="AL4" s="31">
        <v>2.4509803921568627E-3</v>
      </c>
      <c r="AM4" s="31">
        <v>0</v>
      </c>
      <c r="AN4" s="31">
        <v>2.4509803921568627E-3</v>
      </c>
      <c r="AO4" s="31">
        <v>0</v>
      </c>
      <c r="AP4" s="31">
        <v>2.4509803921568627E-3</v>
      </c>
      <c r="AQ4" s="31">
        <v>0</v>
      </c>
      <c r="AR4" s="31">
        <v>0</v>
      </c>
      <c r="AS4" s="30"/>
      <c r="AT4" s="33">
        <v>0.80208333333333337</v>
      </c>
      <c r="AU4" s="33">
        <v>0.19791666666666666</v>
      </c>
      <c r="AV4" s="30"/>
      <c r="AW4" s="31">
        <v>8.3333333333333329E-2</v>
      </c>
      <c r="AX4" s="31">
        <v>0.11458333333333333</v>
      </c>
      <c r="AY4" s="30"/>
      <c r="AZ4" s="31">
        <v>0.10416666666666666</v>
      </c>
      <c r="BA4" s="31">
        <v>0</v>
      </c>
      <c r="BB4" s="31">
        <v>2.0833333333333332E-2</v>
      </c>
      <c r="BC4" s="31">
        <v>1.0416666666666666E-2</v>
      </c>
      <c r="BD4" s="31">
        <v>0</v>
      </c>
      <c r="BE4" s="31">
        <v>0</v>
      </c>
      <c r="BF4" s="31">
        <v>4.1666666666666664E-2</v>
      </c>
      <c r="BG4" s="31">
        <v>0</v>
      </c>
      <c r="BH4" s="31">
        <v>0</v>
      </c>
      <c r="BI4" s="31">
        <v>0</v>
      </c>
      <c r="BJ4" s="31">
        <v>0</v>
      </c>
      <c r="BK4" s="31">
        <v>1.0416666666666666E-2</v>
      </c>
      <c r="BL4" s="30"/>
      <c r="BM4" s="31">
        <v>0.16290726817042606</v>
      </c>
      <c r="BN4" s="31">
        <v>0.83709273182957389</v>
      </c>
      <c r="BO4" s="30"/>
      <c r="BP4" s="31">
        <v>5.5248618784530384E-3</v>
      </c>
      <c r="BQ4" s="31">
        <v>3.6832412523020259E-3</v>
      </c>
      <c r="BR4" s="31">
        <v>3.6832412523020259E-3</v>
      </c>
      <c r="BS4" s="31">
        <v>7.3664825046040518E-3</v>
      </c>
      <c r="BT4" s="39"/>
      <c r="BU4" s="31">
        <v>0</v>
      </c>
      <c r="BV4" s="31">
        <v>0</v>
      </c>
      <c r="BW4" s="31">
        <v>0.18181818181818182</v>
      </c>
      <c r="BX4" s="31">
        <v>0.18181818181818182</v>
      </c>
      <c r="BY4" s="30"/>
      <c r="BZ4" s="31">
        <v>0.82315694255992766</v>
      </c>
      <c r="CA4" s="31">
        <v>0.14699231117141562</v>
      </c>
      <c r="CB4" s="31">
        <v>2.9850746268656716E-2</v>
      </c>
      <c r="CC4" s="30"/>
      <c r="CD4" s="31">
        <v>0.49525101763907731</v>
      </c>
      <c r="CE4" s="31">
        <v>0.40027137042062422</v>
      </c>
      <c r="CF4" s="31">
        <v>0.1044776119402985</v>
      </c>
      <c r="CG4" s="30"/>
    </row>
    <row r="5" spans="1:154" s="36" customFormat="1" ht="20.25" customHeight="1" x14ac:dyDescent="0.4">
      <c r="A5" s="29" t="s">
        <v>456</v>
      </c>
      <c r="B5" s="30"/>
      <c r="C5" s="145">
        <f>VLOOKUP($A5,Sample!$B$2:$F$29,4)</f>
        <v>0.31081320080648012</v>
      </c>
      <c r="D5" s="145">
        <f>VLOOKUP($A5,Sample!$B$2:$F$29,5)</f>
        <v>0.19590954019486165</v>
      </c>
      <c r="E5" s="138">
        <f>VLOOKUP($A5,Sample!$B$2:$F$29,2)</f>
        <v>26361</v>
      </c>
      <c r="F5" s="160">
        <f>E5*$K5</f>
        <v>153274.26804123711</v>
      </c>
      <c r="G5" s="30"/>
      <c r="H5" s="171">
        <f t="shared" ref="H5:I10" si="0">E5/SUM(E$4:E$10)</f>
        <v>0.31081320080648012</v>
      </c>
      <c r="I5" s="171">
        <f t="shared" si="0"/>
        <v>0.30609293189191317</v>
      </c>
      <c r="J5" s="30"/>
      <c r="K5" s="32">
        <v>5.8144329896907214</v>
      </c>
      <c r="L5" s="30"/>
      <c r="M5" s="160">
        <f>SUM('Family Profile'!M45:N45)</f>
        <v>31252.731958762888</v>
      </c>
      <c r="N5" s="171">
        <f>K5/SUM(K$4:K$10)</f>
        <v>0.16499609160047318</v>
      </c>
      <c r="O5" s="30"/>
      <c r="P5" s="181">
        <f>SUM('Family Profile'!O45:X45)</f>
        <v>122021.53608247421</v>
      </c>
      <c r="Q5" s="171">
        <f>N5/SUM(N$4:N$10)</f>
        <v>0.16499609160047318</v>
      </c>
      <c r="R5" s="30"/>
      <c r="S5" s="33">
        <v>6.5573770491803282E-2</v>
      </c>
      <c r="T5" s="33">
        <v>0.93442622950819676</v>
      </c>
      <c r="U5" s="30"/>
      <c r="V5" s="31">
        <v>4.3478260869565216E-2</v>
      </c>
      <c r="W5" s="31">
        <v>1.7391304347826087E-2</v>
      </c>
      <c r="X5" s="31">
        <v>2.6086956521739129E-2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0"/>
      <c r="AG5" s="33">
        <v>4.1237113402061855E-2</v>
      </c>
      <c r="AH5" s="33">
        <v>0.95876288659793818</v>
      </c>
      <c r="AI5" s="30"/>
      <c r="AJ5" s="31">
        <v>8.9086859688195987E-3</v>
      </c>
      <c r="AK5" s="31">
        <v>0</v>
      </c>
      <c r="AL5" s="31">
        <v>2.2271714922048997E-3</v>
      </c>
      <c r="AM5" s="31">
        <v>0</v>
      </c>
      <c r="AN5" s="31">
        <v>2.2271714922048997E-3</v>
      </c>
      <c r="AO5" s="31">
        <v>0</v>
      </c>
      <c r="AP5" s="31">
        <v>2.2271714922048997E-3</v>
      </c>
      <c r="AQ5" s="31">
        <v>0</v>
      </c>
      <c r="AR5" s="31">
        <v>0</v>
      </c>
      <c r="AS5" s="30"/>
      <c r="AT5" s="33">
        <v>0.76288659793814428</v>
      </c>
      <c r="AU5" s="33">
        <v>0.23711340206185566</v>
      </c>
      <c r="AV5" s="30"/>
      <c r="AW5" s="33">
        <v>0.16494845360824742</v>
      </c>
      <c r="AX5" s="33">
        <v>7.2164948453608255E-2</v>
      </c>
      <c r="AY5" s="30"/>
      <c r="AZ5" s="33">
        <v>7.2164948453608255E-2</v>
      </c>
      <c r="BA5" s="33">
        <v>0</v>
      </c>
      <c r="BB5" s="33">
        <v>0</v>
      </c>
      <c r="BC5" s="33">
        <v>4.1237113402061855E-2</v>
      </c>
      <c r="BD5" s="33">
        <v>0</v>
      </c>
      <c r="BE5" s="33">
        <v>0</v>
      </c>
      <c r="BF5" s="33">
        <v>0</v>
      </c>
      <c r="BG5" s="33">
        <v>0</v>
      </c>
      <c r="BH5" s="33">
        <v>0</v>
      </c>
      <c r="BI5" s="33">
        <v>0</v>
      </c>
      <c r="BJ5" s="33">
        <v>1.0309278350515464E-2</v>
      </c>
      <c r="BK5" s="33">
        <v>0</v>
      </c>
      <c r="BL5" s="30"/>
      <c r="BM5" s="31">
        <v>0.125</v>
      </c>
      <c r="BN5" s="31">
        <v>0.875</v>
      </c>
      <c r="BO5" s="30"/>
      <c r="BP5" s="31">
        <v>1.4184397163120567E-2</v>
      </c>
      <c r="BQ5" s="31">
        <v>5.3191489361702126E-3</v>
      </c>
      <c r="BR5" s="31">
        <v>7.0921985815602835E-3</v>
      </c>
      <c r="BS5" s="31">
        <v>1.0638297872340425E-2</v>
      </c>
      <c r="BT5" s="39"/>
      <c r="BU5" s="31">
        <v>0.21428571428571427</v>
      </c>
      <c r="BV5" s="31">
        <v>7.1428571428571425E-2</v>
      </c>
      <c r="BW5" s="31">
        <v>7.1428571428571425E-2</v>
      </c>
      <c r="BX5" s="31">
        <v>0.2857142857142857</v>
      </c>
      <c r="BY5" s="30"/>
      <c r="BZ5" s="31">
        <v>0.88879042977403633</v>
      </c>
      <c r="CA5" s="31">
        <v>7.8422684980061982E-2</v>
      </c>
      <c r="CB5" s="31">
        <v>3.2786885245901641E-2</v>
      </c>
      <c r="CC5" s="30"/>
      <c r="CD5" s="31">
        <v>0.5821887461231724</v>
      </c>
      <c r="CE5" s="31">
        <v>0.30305715551617185</v>
      </c>
      <c r="CF5" s="31">
        <v>0.11475409836065574</v>
      </c>
      <c r="CG5" s="30"/>
    </row>
    <row r="6" spans="1:154" s="36" customFormat="1" ht="20.25" customHeight="1" x14ac:dyDescent="0.4">
      <c r="A6" s="29" t="s">
        <v>457</v>
      </c>
      <c r="B6" s="30"/>
      <c r="C6" s="145">
        <f>VLOOKUP($A6,Sample!$B$2:$F$29,4)</f>
        <v>0.23430370344168935</v>
      </c>
      <c r="D6" s="145">
        <f>VLOOKUP($A6,Sample!$B$2:$F$29,5)</f>
        <v>0.14768462435993668</v>
      </c>
      <c r="E6" s="138">
        <f>VLOOKUP($A6,Sample!$B$2:$F$29,2)</f>
        <v>19872</v>
      </c>
      <c r="F6" s="160">
        <f>E6*$K6</f>
        <v>125212.8932038835</v>
      </c>
      <c r="G6" s="30"/>
      <c r="H6" s="171">
        <f t="shared" si="0"/>
        <v>0.23430370344168935</v>
      </c>
      <c r="I6" s="171">
        <f t="shared" si="0"/>
        <v>0.25005359400009808</v>
      </c>
      <c r="J6" s="30"/>
      <c r="K6" s="32">
        <v>6.3009708737864081</v>
      </c>
      <c r="L6" s="30"/>
      <c r="M6" s="160">
        <f>SUM('Family Profile'!M46:N46)</f>
        <v>21801.320388349515</v>
      </c>
      <c r="N6" s="171">
        <f>K6/SUM(K$4:K$10)</f>
        <v>0.17880257099987243</v>
      </c>
      <c r="O6" s="30"/>
      <c r="P6" s="181">
        <f>SUM('Family Profile'!O46:X46)</f>
        <v>103411.57281553397</v>
      </c>
      <c r="Q6" s="171">
        <f>N6/SUM(N$4:N$10)</f>
        <v>0.17880257099987243</v>
      </c>
      <c r="R6" s="30"/>
      <c r="S6" s="33">
        <v>3.4482758620689655E-2</v>
      </c>
      <c r="T6" s="33">
        <v>0.96551724137931039</v>
      </c>
      <c r="U6" s="30"/>
      <c r="V6" s="31">
        <v>8.8495575221238937E-3</v>
      </c>
      <c r="W6" s="31">
        <v>1.7699115044247787E-2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0"/>
      <c r="AG6" s="33">
        <v>4.8543689320388349E-2</v>
      </c>
      <c r="AH6" s="33">
        <v>0.95145631067961167</v>
      </c>
      <c r="AI6" s="30"/>
      <c r="AJ6" s="31">
        <v>0</v>
      </c>
      <c r="AK6" s="31">
        <v>0</v>
      </c>
      <c r="AL6" s="31">
        <v>5.597014925373134E-3</v>
      </c>
      <c r="AM6" s="31">
        <v>0</v>
      </c>
      <c r="AN6" s="31">
        <v>1.8656716417910447E-3</v>
      </c>
      <c r="AO6" s="31">
        <v>0</v>
      </c>
      <c r="AP6" s="31">
        <v>0</v>
      </c>
      <c r="AQ6" s="31">
        <v>0</v>
      </c>
      <c r="AR6" s="31">
        <v>0</v>
      </c>
      <c r="AS6" s="30"/>
      <c r="AT6" s="33">
        <v>0.79611650485436891</v>
      </c>
      <c r="AU6" s="33">
        <v>0.20388349514563106</v>
      </c>
      <c r="AV6" s="30"/>
      <c r="AW6" s="33">
        <v>0.10679611650485438</v>
      </c>
      <c r="AX6" s="33">
        <v>9.7087378640776684E-2</v>
      </c>
      <c r="AY6" s="30"/>
      <c r="AZ6" s="33">
        <v>7.7669902912621352E-2</v>
      </c>
      <c r="BA6" s="33">
        <v>2.9126213592233004E-2</v>
      </c>
      <c r="BB6" s="33">
        <v>0</v>
      </c>
      <c r="BC6" s="33">
        <v>9.7087378640776691E-3</v>
      </c>
      <c r="BD6" s="33">
        <v>9.7087378640776691E-3</v>
      </c>
      <c r="BE6" s="33">
        <v>0</v>
      </c>
      <c r="BF6" s="33">
        <v>0</v>
      </c>
      <c r="BG6" s="33">
        <v>0</v>
      </c>
      <c r="BH6" s="33">
        <v>0</v>
      </c>
      <c r="BI6" s="33">
        <v>0</v>
      </c>
      <c r="BJ6" s="33">
        <v>0</v>
      </c>
      <c r="BK6" s="33">
        <v>0</v>
      </c>
      <c r="BL6" s="30"/>
      <c r="BM6" s="31">
        <v>0.22680412371134021</v>
      </c>
      <c r="BN6" s="31">
        <v>0.77319587628865982</v>
      </c>
      <c r="BO6" s="30"/>
      <c r="BP6" s="31">
        <v>6.1633281972265025E-3</v>
      </c>
      <c r="BQ6" s="31">
        <v>1.5408320493066256E-3</v>
      </c>
      <c r="BR6" s="31">
        <v>6.1633281972265025E-3</v>
      </c>
      <c r="BS6" s="31">
        <v>6.1633281972265025E-3</v>
      </c>
      <c r="BT6" s="39"/>
      <c r="BU6" s="31">
        <v>0.21428571428571427</v>
      </c>
      <c r="BV6" s="31">
        <v>0</v>
      </c>
      <c r="BW6" s="31">
        <v>0</v>
      </c>
      <c r="BX6" s="31">
        <v>0.14285714285714285</v>
      </c>
      <c r="BY6" s="30"/>
      <c r="BZ6" s="31">
        <v>0.74608150470219436</v>
      </c>
      <c r="CA6" s="31">
        <v>0.21943573667711602</v>
      </c>
      <c r="CB6" s="31">
        <v>3.4482758620689655E-2</v>
      </c>
      <c r="CC6" s="30"/>
      <c r="CD6" s="31">
        <v>0.55297805642633235</v>
      </c>
      <c r="CE6" s="31">
        <v>0.41253918495297803</v>
      </c>
      <c r="CF6" s="31">
        <v>3.4482758620689655E-2</v>
      </c>
      <c r="CG6" s="30"/>
    </row>
    <row r="7" spans="1:154" s="36" customFormat="1" ht="20.25" customHeight="1" x14ac:dyDescent="0.4">
      <c r="A7" s="29" t="s">
        <v>458</v>
      </c>
      <c r="B7" s="30"/>
      <c r="C7" s="145">
        <f>VLOOKUP($A7,Sample!$B$2:$F$29,4)</f>
        <v>6.3362927853041401E-2</v>
      </c>
      <c r="D7" s="145">
        <f>VLOOKUP($A7,Sample!$B$2:$F$29,5)</f>
        <v>3.9938464739850028E-2</v>
      </c>
      <c r="E7" s="138">
        <f>VLOOKUP($A7,Sample!$B$2:$F$29,2)</f>
        <v>5374</v>
      </c>
      <c r="F7" s="160">
        <f>E7*$K7</f>
        <v>28435.2427184466</v>
      </c>
      <c r="G7" s="30"/>
      <c r="H7" s="171">
        <f t="shared" si="0"/>
        <v>6.3362927853041401E-2</v>
      </c>
      <c r="I7" s="171">
        <f t="shared" si="0"/>
        <v>5.6785962340435425E-2</v>
      </c>
      <c r="J7" s="30"/>
      <c r="K7" s="32">
        <v>5.29126213592233</v>
      </c>
      <c r="L7" s="30"/>
      <c r="M7" s="160">
        <f>SUM('Family Profile'!M47:N47)</f>
        <v>5843.5728155339802</v>
      </c>
      <c r="N7" s="171">
        <f>K7/SUM(K$4:K$10)</f>
        <v>0.15015007888278964</v>
      </c>
      <c r="O7" s="30"/>
      <c r="P7" s="181">
        <f>SUM('Family Profile'!O47:X47)</f>
        <v>22591.669902912618</v>
      </c>
      <c r="Q7" s="171">
        <f>N7/SUM(N$4:N$10)</f>
        <v>0.15015007888278964</v>
      </c>
      <c r="R7" s="30"/>
      <c r="S7" s="33">
        <v>0.12280701754385964</v>
      </c>
      <c r="T7" s="33">
        <v>0.8771929824561403</v>
      </c>
      <c r="U7" s="30"/>
      <c r="V7" s="31">
        <v>3.5714285714285712E-2</v>
      </c>
      <c r="W7" s="31">
        <v>8.9285714285714281E-3</v>
      </c>
      <c r="X7" s="31">
        <v>0</v>
      </c>
      <c r="Y7" s="31">
        <v>8.9285714285714281E-3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1.7857142857142856E-2</v>
      </c>
      <c r="AF7" s="30"/>
      <c r="AG7" s="33">
        <v>6.7961165048543687E-2</v>
      </c>
      <c r="AH7" s="33">
        <v>0.93203883495145634</v>
      </c>
      <c r="AI7" s="30"/>
      <c r="AJ7" s="31">
        <v>6.9284064665127024E-3</v>
      </c>
      <c r="AK7" s="31">
        <v>2.3094688221709007E-3</v>
      </c>
      <c r="AL7" s="31">
        <v>9.2378752886836026E-3</v>
      </c>
      <c r="AM7" s="31">
        <v>0</v>
      </c>
      <c r="AN7" s="31">
        <v>0</v>
      </c>
      <c r="AO7" s="31">
        <v>0</v>
      </c>
      <c r="AP7" s="31">
        <v>0</v>
      </c>
      <c r="AQ7" s="31">
        <v>2.3094688221709007E-3</v>
      </c>
      <c r="AR7" s="31">
        <v>0</v>
      </c>
      <c r="AS7" s="30"/>
      <c r="AT7" s="33">
        <v>0.67961165048543692</v>
      </c>
      <c r="AU7" s="33">
        <v>0.32038834951456313</v>
      </c>
      <c r="AV7" s="30"/>
      <c r="AW7" s="33">
        <v>0.31067961165048547</v>
      </c>
      <c r="AX7" s="33">
        <v>9.7087378640776708E-3</v>
      </c>
      <c r="AY7" s="30"/>
      <c r="AZ7" s="33">
        <v>0</v>
      </c>
      <c r="BA7" s="33">
        <v>0</v>
      </c>
      <c r="BB7" s="33">
        <v>0</v>
      </c>
      <c r="BC7" s="33">
        <v>0</v>
      </c>
      <c r="BD7" s="33">
        <v>9.7087378640776708E-3</v>
      </c>
      <c r="BE7" s="33">
        <v>9.7087378640776708E-3</v>
      </c>
      <c r="BF7" s="33">
        <v>0</v>
      </c>
      <c r="BG7" s="33">
        <v>0</v>
      </c>
      <c r="BH7" s="33">
        <v>0</v>
      </c>
      <c r="BI7" s="33">
        <v>0</v>
      </c>
      <c r="BJ7" s="33">
        <v>0</v>
      </c>
      <c r="BK7" s="33">
        <v>0</v>
      </c>
      <c r="BL7" s="30"/>
      <c r="BM7" s="31">
        <v>0.12621359223300971</v>
      </c>
      <c r="BN7" s="31">
        <v>0.87378640776699024</v>
      </c>
      <c r="BO7" s="30"/>
      <c r="BP7" s="31">
        <v>1.1009174311926606E-2</v>
      </c>
      <c r="BQ7" s="31">
        <v>0</v>
      </c>
      <c r="BR7" s="31">
        <v>3.669724770642202E-3</v>
      </c>
      <c r="BS7" s="31">
        <v>1.6513761467889909E-2</v>
      </c>
      <c r="BT7" s="39"/>
      <c r="BU7" s="31">
        <v>5.2631578947368418E-2</v>
      </c>
      <c r="BV7" s="31">
        <v>0</v>
      </c>
      <c r="BW7" s="31">
        <v>0.10526315789473684</v>
      </c>
      <c r="BX7" s="31">
        <v>0.26315789473684209</v>
      </c>
      <c r="BY7" s="30"/>
      <c r="BZ7" s="31">
        <v>0.83118172790466738</v>
      </c>
      <c r="CA7" s="31">
        <v>0.11618669314796423</v>
      </c>
      <c r="CB7" s="31">
        <v>5.2631578947368418E-2</v>
      </c>
      <c r="CC7" s="30"/>
      <c r="CD7" s="31">
        <v>0.42105263157894735</v>
      </c>
      <c r="CE7" s="31">
        <v>0.42105263157894735</v>
      </c>
      <c r="CF7" s="31">
        <v>0.15789473684210525</v>
      </c>
      <c r="CG7" s="30"/>
    </row>
    <row r="8" spans="1:154" s="42" customFormat="1" ht="7.5" customHeight="1" x14ac:dyDescent="0.4">
      <c r="A8" s="37"/>
      <c r="B8" s="38"/>
      <c r="C8" s="159"/>
      <c r="D8" s="159"/>
      <c r="E8" s="139"/>
      <c r="F8" s="161"/>
      <c r="G8" s="38"/>
      <c r="H8" s="39"/>
      <c r="I8" s="39"/>
      <c r="J8" s="38"/>
      <c r="K8" s="40"/>
      <c r="L8" s="38"/>
      <c r="M8" s="161"/>
      <c r="N8" s="39"/>
      <c r="O8" s="38"/>
      <c r="P8" s="182"/>
      <c r="Q8" s="39"/>
      <c r="R8" s="38"/>
      <c r="S8" s="30"/>
      <c r="T8" s="30"/>
      <c r="U8" s="38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8"/>
      <c r="AG8" s="30"/>
      <c r="AH8" s="30"/>
      <c r="AI8" s="38"/>
      <c r="AJ8" s="39"/>
      <c r="AK8" s="39"/>
      <c r="AL8" s="39"/>
      <c r="AM8" s="39"/>
      <c r="AN8" s="39"/>
      <c r="AO8" s="39"/>
      <c r="AP8" s="39"/>
      <c r="AQ8" s="39"/>
      <c r="AR8" s="39"/>
      <c r="AS8" s="38"/>
      <c r="AT8" s="30"/>
      <c r="AU8" s="30"/>
      <c r="AV8" s="38"/>
      <c r="AW8" s="30"/>
      <c r="AX8" s="30"/>
      <c r="AY8" s="38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8"/>
      <c r="BM8" s="39"/>
      <c r="BN8" s="39"/>
      <c r="BO8" s="38"/>
      <c r="BP8" s="39"/>
      <c r="BQ8" s="39"/>
      <c r="BR8" s="39"/>
      <c r="BS8" s="39"/>
      <c r="BT8" s="39"/>
      <c r="BU8" s="39"/>
      <c r="BV8" s="39"/>
      <c r="BW8" s="39"/>
      <c r="BX8" s="39"/>
      <c r="BY8" s="38"/>
      <c r="BZ8" s="39"/>
      <c r="CA8" s="39"/>
      <c r="CB8" s="39"/>
      <c r="CC8" s="38"/>
      <c r="CD8" s="39"/>
      <c r="CE8" s="39"/>
      <c r="CF8" s="39"/>
      <c r="CG8" s="38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</row>
    <row r="9" spans="1:154" s="36" customFormat="1" ht="20.25" customHeight="1" x14ac:dyDescent="0.4">
      <c r="A9" s="29" t="s">
        <v>113</v>
      </c>
      <c r="B9" s="30"/>
      <c r="C9" s="145">
        <f>VLOOKUP($A9,Sample!$B$2:$F$29,4)</f>
        <v>7.7488120924858211E-2</v>
      </c>
      <c r="D9" s="145">
        <f>VLOOKUP($A9,Sample!$B$2:$F$29,5)</f>
        <v>4.8841754795365531E-2</v>
      </c>
      <c r="E9" s="138">
        <f>VLOOKUP($A9,Sample!$B$2:$F$29,2)</f>
        <v>6572</v>
      </c>
      <c r="F9" s="160">
        <f>E9*$K9</f>
        <v>42047.387755102041</v>
      </c>
      <c r="G9" s="30"/>
      <c r="H9" s="171">
        <f t="shared" si="0"/>
        <v>7.7488120924858211E-2</v>
      </c>
      <c r="I9" s="171">
        <f t="shared" si="0"/>
        <v>8.3969790629779037E-2</v>
      </c>
      <c r="J9" s="30"/>
      <c r="K9" s="32">
        <v>6.3979591836734695</v>
      </c>
      <c r="L9" s="30"/>
      <c r="M9" s="160">
        <f>SUM('Family Profile'!M49:N49)</f>
        <v>6773.1836734693889</v>
      </c>
      <c r="N9" s="171">
        <f>K9/SUM(K$4:K$10)</f>
        <v>0.18155480704604826</v>
      </c>
      <c r="O9" s="30"/>
      <c r="P9" s="181">
        <f>SUM('Family Profile'!O49:X49)</f>
        <v>35274.204081632663</v>
      </c>
      <c r="Q9" s="171">
        <f>N9/SUM(N$4:N$10)</f>
        <v>0.18155480704604826</v>
      </c>
      <c r="R9" s="30"/>
      <c r="S9" s="33">
        <v>1.8181818181818181E-2</v>
      </c>
      <c r="T9" s="33">
        <v>0.98181818181818181</v>
      </c>
      <c r="U9" s="30"/>
      <c r="V9" s="31">
        <v>0</v>
      </c>
      <c r="W9" s="31">
        <v>9.9009900990099011E-3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0"/>
      <c r="AG9" s="33">
        <v>3.0612244897959183E-2</v>
      </c>
      <c r="AH9" s="33">
        <v>0.96938775510204078</v>
      </c>
      <c r="AI9" s="30"/>
      <c r="AJ9" s="31">
        <v>1.9011406844106464E-3</v>
      </c>
      <c r="AK9" s="31">
        <v>0</v>
      </c>
      <c r="AL9" s="31">
        <v>1.9011406844106464E-3</v>
      </c>
      <c r="AM9" s="31">
        <v>1.9011406844106464E-3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0"/>
      <c r="AT9" s="33">
        <v>0.80612244897959184</v>
      </c>
      <c r="AU9" s="33">
        <v>0.19387755102040816</v>
      </c>
      <c r="AV9" s="30"/>
      <c r="AW9" s="33">
        <v>0.12244897959183672</v>
      </c>
      <c r="AX9" s="33">
        <v>7.1428571428571425E-2</v>
      </c>
      <c r="AY9" s="30"/>
      <c r="AZ9" s="33">
        <v>4.0816326530612242E-2</v>
      </c>
      <c r="BA9" s="33">
        <v>1.020408163265306E-2</v>
      </c>
      <c r="BB9" s="33">
        <v>1.020408163265306E-2</v>
      </c>
      <c r="BC9" s="33">
        <v>1.020408163265306E-2</v>
      </c>
      <c r="BD9" s="33">
        <v>1.020408163265306E-2</v>
      </c>
      <c r="BE9" s="33">
        <v>1.020408163265306E-2</v>
      </c>
      <c r="BF9" s="33">
        <v>2.0408163265306121E-2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30"/>
      <c r="BM9" s="31">
        <v>0.22279792746113988</v>
      </c>
      <c r="BN9" s="31">
        <v>0.77720207253886009</v>
      </c>
      <c r="BO9" s="30"/>
      <c r="BP9" s="31">
        <v>1.1164274322169059E-2</v>
      </c>
      <c r="BQ9" s="31">
        <v>0</v>
      </c>
      <c r="BR9" s="31">
        <v>9.5693779904306216E-3</v>
      </c>
      <c r="BS9" s="31">
        <v>2.0733652312599681E-2</v>
      </c>
      <c r="BT9" s="39"/>
      <c r="BU9" s="31">
        <v>0.1111111111111111</v>
      </c>
      <c r="BV9" s="31">
        <v>0</v>
      </c>
      <c r="BW9" s="31">
        <v>0</v>
      </c>
      <c r="BX9" s="31">
        <v>0.33333333333333331</v>
      </c>
      <c r="BY9" s="30"/>
      <c r="BZ9" s="31">
        <v>0.82152133580705011</v>
      </c>
      <c r="CA9" s="31">
        <v>0.16029684601113167</v>
      </c>
      <c r="CB9" s="31">
        <v>1.8181818181818181E-2</v>
      </c>
      <c r="CC9" s="30"/>
      <c r="CD9" s="31">
        <v>0.36178107606679039</v>
      </c>
      <c r="CE9" s="31">
        <v>0.34730983302411872</v>
      </c>
      <c r="CF9" s="31">
        <v>0.29090909090909089</v>
      </c>
      <c r="CG9" s="30"/>
    </row>
    <row r="10" spans="1:154" s="36" customFormat="1" ht="20.25" customHeight="1" x14ac:dyDescent="0.4">
      <c r="A10" s="29" t="s">
        <v>108</v>
      </c>
      <c r="B10" s="30"/>
      <c r="C10" s="145">
        <f>VLOOKUP($A10,Sample!$B$2:$F$29,4)</f>
        <v>0.10819096129131148</v>
      </c>
      <c r="D10" s="145">
        <f>VLOOKUP($A10,Sample!$B$2:$F$29,5)</f>
        <v>6.8194148204849994E-2</v>
      </c>
      <c r="E10" s="138">
        <f>VLOOKUP($A10,Sample!$B$2:$F$29,2)</f>
        <v>9176</v>
      </c>
      <c r="F10" s="160">
        <f>E10*$K10</f>
        <v>53027.621052631577</v>
      </c>
      <c r="G10" s="30"/>
      <c r="H10" s="171">
        <f t="shared" si="0"/>
        <v>0.10819096129131148</v>
      </c>
      <c r="I10" s="171">
        <f t="shared" si="0"/>
        <v>0.10589761873719356</v>
      </c>
      <c r="J10" s="30"/>
      <c r="K10" s="32">
        <v>5.7789473684210524</v>
      </c>
      <c r="L10" s="30"/>
      <c r="M10" s="160">
        <f>SUM('Family Profile'!M50:N50)</f>
        <v>9562.3578947368442</v>
      </c>
      <c r="N10" s="171">
        <f>K10/SUM(K$4:K$10)</f>
        <v>0.16398911657334825</v>
      </c>
      <c r="O10" s="30"/>
      <c r="P10" s="181">
        <f>SUM('Family Profile'!O50:X50)</f>
        <v>43465.26315789474</v>
      </c>
      <c r="Q10" s="171">
        <f>N10/SUM(N$4:N$10)</f>
        <v>0.16398911657334825</v>
      </c>
      <c r="R10" s="30"/>
      <c r="S10" s="33">
        <v>0.15789473684210525</v>
      </c>
      <c r="T10" s="33">
        <v>0.84210526315789469</v>
      </c>
      <c r="U10" s="30"/>
      <c r="V10" s="31">
        <v>9.0909090909090912E-2</v>
      </c>
      <c r="W10" s="31">
        <v>4.0404040404040407E-2</v>
      </c>
      <c r="X10" s="31">
        <v>2.0202020202020204E-2</v>
      </c>
      <c r="Y10" s="31">
        <v>1.0101010101010102E-2</v>
      </c>
      <c r="Z10" s="31">
        <v>0</v>
      </c>
      <c r="AA10" s="31">
        <v>0</v>
      </c>
      <c r="AB10" s="31">
        <v>1.0101010101010102E-2</v>
      </c>
      <c r="AC10" s="31">
        <v>0</v>
      </c>
      <c r="AD10" s="31">
        <v>0</v>
      </c>
      <c r="AE10" s="31">
        <v>0</v>
      </c>
      <c r="AF10" s="30"/>
      <c r="AG10" s="33">
        <v>2.1052631578947368E-2</v>
      </c>
      <c r="AH10" s="33">
        <v>0.97894736842105268</v>
      </c>
      <c r="AI10" s="30"/>
      <c r="AJ10" s="31">
        <v>2.2222222222222222E-3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0"/>
      <c r="AT10" s="33">
        <v>0.65263157894736845</v>
      </c>
      <c r="AU10" s="33">
        <v>0.3473684210526316</v>
      </c>
      <c r="AV10" s="30"/>
      <c r="AW10" s="33">
        <v>0.27368421052631581</v>
      </c>
      <c r="AX10" s="33">
        <v>7.3684210526315796E-2</v>
      </c>
      <c r="AY10" s="30"/>
      <c r="AZ10" s="33">
        <v>3.1578947368421054E-2</v>
      </c>
      <c r="BA10" s="33">
        <v>3.1578947368421054E-2</v>
      </c>
      <c r="BB10" s="33">
        <v>0</v>
      </c>
      <c r="BC10" s="33">
        <v>2.1052631578947368E-2</v>
      </c>
      <c r="BD10" s="33">
        <v>1.0526315789473684E-2</v>
      </c>
      <c r="BE10" s="33">
        <v>0</v>
      </c>
      <c r="BF10" s="33">
        <v>0</v>
      </c>
      <c r="BG10" s="33">
        <v>1.0526315789473684E-2</v>
      </c>
      <c r="BH10" s="33">
        <v>0</v>
      </c>
      <c r="BI10" s="33">
        <v>0</v>
      </c>
      <c r="BJ10" s="33">
        <v>0</v>
      </c>
      <c r="BK10" s="33">
        <v>1.0526315789473684E-2</v>
      </c>
      <c r="BL10" s="30"/>
      <c r="BM10" s="31">
        <v>0.22448979591836735</v>
      </c>
      <c r="BN10" s="31">
        <v>0.77551020408163263</v>
      </c>
      <c r="BO10" s="30"/>
      <c r="BP10" s="31">
        <v>7.2859744990892532E-3</v>
      </c>
      <c r="BQ10" s="31">
        <v>1.8214936247723133E-3</v>
      </c>
      <c r="BR10" s="31">
        <v>5.4644808743169399E-3</v>
      </c>
      <c r="BS10" s="31">
        <v>1.4571948998178506E-2</v>
      </c>
      <c r="BT10" s="39"/>
      <c r="BU10" s="31">
        <v>0.27272727272727271</v>
      </c>
      <c r="BV10" s="31">
        <v>0</v>
      </c>
      <c r="BW10" s="31">
        <v>9.0909090909090912E-2</v>
      </c>
      <c r="BX10" s="31">
        <v>0.18181818181818182</v>
      </c>
      <c r="BY10" s="30"/>
      <c r="BZ10" s="31">
        <v>0.89223057644110271</v>
      </c>
      <c r="CA10" s="31">
        <v>9.0225563909774417E-2</v>
      </c>
      <c r="CB10" s="31">
        <v>1.7543859649122806E-2</v>
      </c>
      <c r="CC10" s="30"/>
      <c r="CD10" s="31">
        <v>0.62996777658431791</v>
      </c>
      <c r="CE10" s="31">
        <v>0.2647690655209452</v>
      </c>
      <c r="CF10" s="31">
        <v>0.10526315789473684</v>
      </c>
      <c r="CG10" s="30"/>
    </row>
    <row r="11" spans="1:154" s="42" customFormat="1" ht="7.5" customHeight="1" x14ac:dyDescent="0.4">
      <c r="A11" s="37"/>
      <c r="B11" s="38"/>
      <c r="C11" s="159"/>
      <c r="D11" s="159"/>
      <c r="E11" s="139"/>
      <c r="F11" s="161"/>
      <c r="G11" s="38"/>
      <c r="H11" s="39"/>
      <c r="I11" s="39"/>
      <c r="J11" s="38"/>
      <c r="K11" s="40"/>
      <c r="L11" s="38"/>
      <c r="M11" s="161"/>
      <c r="N11" s="39"/>
      <c r="O11" s="38"/>
      <c r="P11" s="182"/>
      <c r="Q11" s="39"/>
      <c r="R11" s="38"/>
      <c r="S11" s="30"/>
      <c r="T11" s="30"/>
      <c r="U11" s="38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8"/>
      <c r="AG11" s="30"/>
      <c r="AH11" s="30"/>
      <c r="AI11" s="38"/>
      <c r="AJ11" s="39"/>
      <c r="AK11" s="39"/>
      <c r="AL11" s="39"/>
      <c r="AM11" s="39"/>
      <c r="AN11" s="39"/>
      <c r="AO11" s="39"/>
      <c r="AP11" s="39"/>
      <c r="AQ11" s="39"/>
      <c r="AR11" s="39"/>
      <c r="AS11" s="38"/>
      <c r="AT11" s="30"/>
      <c r="AU11" s="30"/>
      <c r="AV11" s="38"/>
      <c r="AW11" s="30"/>
      <c r="AX11" s="30"/>
      <c r="AY11" s="38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8"/>
      <c r="BM11" s="39">
        <v>0.22105263157894736</v>
      </c>
      <c r="BN11" s="39">
        <v>0.77894736842105261</v>
      </c>
      <c r="BO11" s="38"/>
      <c r="BP11" s="39"/>
      <c r="BQ11" s="39"/>
      <c r="BR11" s="39"/>
      <c r="BS11" s="39"/>
      <c r="BT11" s="39"/>
      <c r="BU11" s="39"/>
      <c r="BV11" s="39"/>
      <c r="BW11" s="39"/>
      <c r="BX11" s="39"/>
      <c r="BY11" s="38"/>
      <c r="BZ11" s="39"/>
      <c r="CA11" s="39"/>
      <c r="CB11" s="39"/>
      <c r="CC11" s="38"/>
      <c r="CD11" s="39"/>
      <c r="CE11" s="39"/>
      <c r="CF11" s="39"/>
      <c r="CG11" s="38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</row>
    <row r="12" spans="1:154" s="36" customFormat="1" ht="20.25" customHeight="1" x14ac:dyDescent="0.4">
      <c r="A12" s="29" t="s">
        <v>459</v>
      </c>
      <c r="B12" s="30"/>
      <c r="C12" s="145">
        <f>VLOOKUP($A12,Sample!$B$2:$F$29,4)</f>
        <v>0.59415092246829593</v>
      </c>
      <c r="D12" s="145">
        <f>VLOOKUP($A12,Sample!$B$2:$F$29,5)</f>
        <v>0.11942894089493672</v>
      </c>
      <c r="E12" s="138">
        <f>VLOOKUP($A12,Sample!$B$2:$F$29,2)</f>
        <v>16070</v>
      </c>
      <c r="F12" s="160">
        <f>E12*$K12</f>
        <v>71980.208333333343</v>
      </c>
      <c r="G12" s="30"/>
      <c r="H12" s="31">
        <f>E12/SUM(E$12:E$15)</f>
        <v>0.59415092246829593</v>
      </c>
      <c r="I12" s="31">
        <f>F12/SUM(F$12:F$15)</f>
        <v>0.55823537871297779</v>
      </c>
      <c r="J12" s="30"/>
      <c r="K12" s="32">
        <v>4.479166666666667</v>
      </c>
      <c r="L12" s="30"/>
      <c r="M12" s="160">
        <f>SUM('Family Profile'!M52:N52)</f>
        <v>8369.7916666666697</v>
      </c>
      <c r="N12" s="31">
        <f>K12/SUM(K$12:K$15)</f>
        <v>0.22463881484950288</v>
      </c>
      <c r="O12" s="30"/>
      <c r="P12" s="181">
        <f>SUM('Family Profile'!O52:X52)</f>
        <v>63610.416666666679</v>
      </c>
      <c r="Q12" s="31">
        <f>N12/SUM(N$12:N$15)</f>
        <v>0.22463881484950288</v>
      </c>
      <c r="R12" s="30"/>
      <c r="S12" s="33">
        <v>0.41176470588235292</v>
      </c>
      <c r="T12" s="33">
        <v>0.58823529411764708</v>
      </c>
      <c r="U12" s="30"/>
      <c r="V12" s="31">
        <v>0.24</v>
      </c>
      <c r="W12" s="31">
        <v>0.18</v>
      </c>
      <c r="X12" s="31">
        <v>0.1</v>
      </c>
      <c r="Y12" s="31">
        <v>0.04</v>
      </c>
      <c r="Z12" s="31">
        <v>0.04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0"/>
      <c r="AG12" s="33">
        <v>0.13541666666666666</v>
      </c>
      <c r="AH12" s="33">
        <v>0.86458333333333337</v>
      </c>
      <c r="AI12" s="30"/>
      <c r="AJ12" s="31">
        <v>1.5789473684210527E-2</v>
      </c>
      <c r="AK12" s="31">
        <v>1.0526315789473684E-2</v>
      </c>
      <c r="AL12" s="31">
        <v>7.8947368421052634E-3</v>
      </c>
      <c r="AM12" s="31">
        <v>1.0526315789473684E-2</v>
      </c>
      <c r="AN12" s="31">
        <v>2.631578947368421E-3</v>
      </c>
      <c r="AO12" s="31">
        <v>0</v>
      </c>
      <c r="AP12" s="31">
        <v>5.263157894736842E-3</v>
      </c>
      <c r="AQ12" s="31">
        <v>2.631578947368421E-3</v>
      </c>
      <c r="AR12" s="31">
        <v>2.631578947368421E-3</v>
      </c>
      <c r="AS12" s="30"/>
      <c r="AT12" s="33">
        <v>0.46875</v>
      </c>
      <c r="AU12" s="33">
        <v>0.53125</v>
      </c>
      <c r="AV12" s="30"/>
      <c r="AW12" s="33">
        <v>0.29166666666666669</v>
      </c>
      <c r="AX12" s="33">
        <v>0.23958333333333334</v>
      </c>
      <c r="AY12" s="30"/>
      <c r="AZ12" s="33">
        <v>0.125</v>
      </c>
      <c r="BA12" s="33">
        <v>9.3750000000000014E-2</v>
      </c>
      <c r="BB12" s="33">
        <v>3.125E-2</v>
      </c>
      <c r="BC12" s="33">
        <v>5.2083333333333336E-2</v>
      </c>
      <c r="BD12" s="33">
        <v>4.1666666666666664E-2</v>
      </c>
      <c r="BE12" s="33">
        <v>1.0416666666666666E-2</v>
      </c>
      <c r="BF12" s="33">
        <v>7.2916666666666671E-2</v>
      </c>
      <c r="BG12" s="33">
        <v>7.2916666666666671E-2</v>
      </c>
      <c r="BH12" s="33">
        <v>4.1666666666666664E-2</v>
      </c>
      <c r="BI12" s="33">
        <v>1.0416666666666666E-2</v>
      </c>
      <c r="BJ12" s="33">
        <v>4.1666666666666664E-2</v>
      </c>
      <c r="BK12" s="33">
        <v>2.0833333333333332E-2</v>
      </c>
      <c r="BL12" s="30"/>
      <c r="BM12" s="31">
        <v>0.25797872340425532</v>
      </c>
      <c r="BN12" s="31">
        <v>0.74202127659574468</v>
      </c>
      <c r="BO12" s="30"/>
      <c r="BP12" s="31">
        <v>2.5581395348837209E-2</v>
      </c>
      <c r="BQ12" s="31">
        <v>4.6511627906976744E-3</v>
      </c>
      <c r="BR12" s="31">
        <v>2.3255813953488372E-2</v>
      </c>
      <c r="BS12" s="31">
        <v>4.1860465116279069E-2</v>
      </c>
      <c r="BT12" s="39"/>
      <c r="BU12" s="31">
        <v>0.3125</v>
      </c>
      <c r="BV12" s="31">
        <v>3.125E-2</v>
      </c>
      <c r="BW12" s="31">
        <v>0.15625</v>
      </c>
      <c r="BX12" s="31">
        <v>0.3125</v>
      </c>
      <c r="BY12" s="30"/>
      <c r="BZ12" s="31">
        <v>0.90196078431372551</v>
      </c>
      <c r="CA12" s="31">
        <v>3.9215686274509769E-2</v>
      </c>
      <c r="CB12" s="31">
        <v>5.8823529411764705E-2</v>
      </c>
      <c r="CC12" s="30"/>
      <c r="CD12" s="31">
        <v>0.38446969696969696</v>
      </c>
      <c r="CE12" s="31">
        <v>0.25189393939393939</v>
      </c>
      <c r="CF12" s="31">
        <v>0.36363636363636365</v>
      </c>
      <c r="CG12" s="30"/>
    </row>
    <row r="13" spans="1:154" s="36" customFormat="1" ht="20.25" customHeight="1" x14ac:dyDescent="0.4">
      <c r="A13" s="29" t="s">
        <v>460</v>
      </c>
      <c r="B13" s="30"/>
      <c r="C13" s="145">
        <f>VLOOKUP($A13,Sample!$B$2:$F$29,4)</f>
        <v>0.27322808444559471</v>
      </c>
      <c r="D13" s="145">
        <f>VLOOKUP($A13,Sample!$B$2:$F$29,5)</f>
        <v>5.4920962863321862E-2</v>
      </c>
      <c r="E13" s="138">
        <f>VLOOKUP($A13,Sample!$B$2:$F$29,2)</f>
        <v>7390</v>
      </c>
      <c r="F13" s="160">
        <f>E13*$K13</f>
        <v>38835.204081632648</v>
      </c>
      <c r="G13" s="30"/>
      <c r="H13" s="31">
        <f t="shared" ref="H13:I15" si="1">E13/SUM(E$12:E$15)</f>
        <v>0.27322808444559471</v>
      </c>
      <c r="I13" s="31">
        <f t="shared" si="1"/>
        <v>0.30118258004355564</v>
      </c>
      <c r="J13" s="30"/>
      <c r="K13" s="32">
        <v>5.2551020408163263</v>
      </c>
      <c r="L13" s="30"/>
      <c r="M13" s="160">
        <f>SUM('Family Profile'!M53:N53)</f>
        <v>6032.6530612244896</v>
      </c>
      <c r="N13" s="31">
        <f>K13/SUM(K$12:K$15)</f>
        <v>0.26355346478783631</v>
      </c>
      <c r="O13" s="30"/>
      <c r="P13" s="181">
        <f>SUM('Family Profile'!O53:X53)</f>
        <v>32802.551020408166</v>
      </c>
      <c r="Q13" s="31">
        <f>N13/SUM(N$12:N$15)</f>
        <v>0.26355346478783631</v>
      </c>
      <c r="R13" s="30"/>
      <c r="S13" s="33">
        <v>0.34</v>
      </c>
      <c r="T13" s="33">
        <v>0.66</v>
      </c>
      <c r="U13" s="30"/>
      <c r="V13" s="31">
        <v>0.125</v>
      </c>
      <c r="W13" s="31">
        <v>6.25E-2</v>
      </c>
      <c r="X13" s="31">
        <v>3.7499999999999999E-2</v>
      </c>
      <c r="Y13" s="31">
        <v>6.25E-2</v>
      </c>
      <c r="Z13" s="31">
        <v>0</v>
      </c>
      <c r="AA13" s="31">
        <v>0</v>
      </c>
      <c r="AB13" s="31">
        <v>0</v>
      </c>
      <c r="AC13" s="31">
        <v>1.2500000000000001E-2</v>
      </c>
      <c r="AD13" s="31">
        <v>0</v>
      </c>
      <c r="AE13" s="31">
        <v>0</v>
      </c>
      <c r="AF13" s="30"/>
      <c r="AG13" s="33">
        <v>0.11224489795918367</v>
      </c>
      <c r="AH13" s="33">
        <v>0.88775510204081631</v>
      </c>
      <c r="AI13" s="30"/>
      <c r="AJ13" s="31">
        <v>1.3793103448275862E-2</v>
      </c>
      <c r="AK13" s="31">
        <v>9.1954022988505746E-3</v>
      </c>
      <c r="AL13" s="31">
        <v>6.8965517241379309E-3</v>
      </c>
      <c r="AM13" s="31">
        <v>2.2988505747126436E-3</v>
      </c>
      <c r="AN13" s="31">
        <v>4.5977011494252873E-3</v>
      </c>
      <c r="AO13" s="31">
        <v>0</v>
      </c>
      <c r="AP13" s="31">
        <v>4.5977011494252873E-3</v>
      </c>
      <c r="AQ13" s="31">
        <v>0</v>
      </c>
      <c r="AR13" s="31">
        <v>0</v>
      </c>
      <c r="AS13" s="30"/>
      <c r="AT13" s="33">
        <v>0.60204081632653061</v>
      </c>
      <c r="AU13" s="33">
        <v>0.39795918367346939</v>
      </c>
      <c r="AV13" s="30"/>
      <c r="AW13" s="33">
        <v>0.19387755102040816</v>
      </c>
      <c r="AX13" s="33">
        <v>0.2040816326530612</v>
      </c>
      <c r="AY13" s="30"/>
      <c r="AZ13" s="33">
        <v>0.12244897959183672</v>
      </c>
      <c r="BA13" s="33">
        <v>1.020408163265306E-2</v>
      </c>
      <c r="BB13" s="33">
        <v>0</v>
      </c>
      <c r="BC13" s="33">
        <v>4.0816326530612242E-2</v>
      </c>
      <c r="BD13" s="33">
        <v>1.020408163265306E-2</v>
      </c>
      <c r="BE13" s="33">
        <v>5.10204081632653E-2</v>
      </c>
      <c r="BF13" s="33">
        <v>1.020408163265306E-2</v>
      </c>
      <c r="BG13" s="33">
        <v>4.0816326530612242E-2</v>
      </c>
      <c r="BH13" s="33">
        <v>1.020408163265306E-2</v>
      </c>
      <c r="BI13" s="33">
        <v>4.0816326530612242E-2</v>
      </c>
      <c r="BJ13" s="33">
        <v>2.0408163265306121E-2</v>
      </c>
      <c r="BK13" s="33">
        <v>0</v>
      </c>
      <c r="BL13" s="30"/>
      <c r="BM13" s="31">
        <v>0.40625</v>
      </c>
      <c r="BN13" s="31">
        <v>0.59375</v>
      </c>
      <c r="BO13" s="30"/>
      <c r="BP13" s="31">
        <v>1.7475728155339806E-2</v>
      </c>
      <c r="BQ13" s="31">
        <v>1.9417475728155339E-3</v>
      </c>
      <c r="BR13" s="31">
        <v>7.7669902912621356E-3</v>
      </c>
      <c r="BS13" s="31">
        <v>2.1359223300970873E-2</v>
      </c>
      <c r="BT13" s="39"/>
      <c r="BU13" s="31">
        <v>0.2</v>
      </c>
      <c r="BV13" s="31">
        <v>6.6666666666666666E-2</v>
      </c>
      <c r="BW13" s="31">
        <v>0.13333333333333333</v>
      </c>
      <c r="BX13" s="31">
        <v>0.4</v>
      </c>
      <c r="BY13" s="30"/>
      <c r="BZ13" s="31">
        <v>0.72352941176470587</v>
      </c>
      <c r="CA13" s="31">
        <v>9.6470588235294141E-2</v>
      </c>
      <c r="CB13" s="31">
        <v>0.18</v>
      </c>
      <c r="CC13" s="30"/>
      <c r="CD13" s="31">
        <v>0.3917647058823529</v>
      </c>
      <c r="CE13" s="31">
        <v>0.32823529411764707</v>
      </c>
      <c r="CF13" s="31">
        <v>0.28000000000000003</v>
      </c>
      <c r="CG13" s="30"/>
    </row>
    <row r="14" spans="1:154" s="36" customFormat="1" ht="20.25" customHeight="1" x14ac:dyDescent="0.4">
      <c r="A14" s="29" t="s">
        <v>461</v>
      </c>
      <c r="B14" s="30"/>
      <c r="C14" s="145">
        <f>VLOOKUP($A14,Sample!$B$2:$F$29,4)</f>
        <v>8.5776611084408622E-2</v>
      </c>
      <c r="D14" s="145">
        <f>VLOOKUP($A14,Sample!$B$2:$F$29,5)</f>
        <v>1.7241763713519178E-2</v>
      </c>
      <c r="E14" s="138">
        <f>VLOOKUP($A14,Sample!$B$2:$F$29,2)</f>
        <v>2320</v>
      </c>
      <c r="F14" s="160">
        <f>E14*$K14</f>
        <v>11450.322580645161</v>
      </c>
      <c r="G14" s="30"/>
      <c r="H14" s="31">
        <f t="shared" si="1"/>
        <v>8.5776611084408622E-2</v>
      </c>
      <c r="I14" s="31">
        <f t="shared" si="1"/>
        <v>8.8801843037069256E-2</v>
      </c>
      <c r="J14" s="30"/>
      <c r="K14" s="32">
        <v>4.935483870967742</v>
      </c>
      <c r="L14" s="30"/>
      <c r="M14" s="160">
        <f>SUM('Family Profile'!M54:N54)</f>
        <v>2843.8709677419356</v>
      </c>
      <c r="N14" s="31">
        <f>K14/SUM(K$12:K$15)</f>
        <v>0.24752399943807188</v>
      </c>
      <c r="O14" s="30"/>
      <c r="P14" s="181">
        <f>SUM('Family Profile'!O54:X54)</f>
        <v>8606.4516129032272</v>
      </c>
      <c r="Q14" s="31">
        <f>N14/SUM(N$12:N$15)</f>
        <v>0.24752399943807188</v>
      </c>
      <c r="R14" s="30"/>
      <c r="S14" s="33">
        <v>0.24615384615384617</v>
      </c>
      <c r="T14" s="33">
        <v>0.75384615384615383</v>
      </c>
      <c r="U14" s="30"/>
      <c r="V14" s="31">
        <v>0.11403508771929824</v>
      </c>
      <c r="W14" s="31">
        <v>4.3859649122807015E-2</v>
      </c>
      <c r="X14" s="31">
        <v>4.3859649122807015E-2</v>
      </c>
      <c r="Y14" s="31">
        <v>3.5087719298245612E-2</v>
      </c>
      <c r="Z14" s="31">
        <v>8.771929824561403E-3</v>
      </c>
      <c r="AA14" s="31">
        <v>2.6315789473684209E-2</v>
      </c>
      <c r="AB14" s="31">
        <v>0</v>
      </c>
      <c r="AC14" s="31">
        <v>0</v>
      </c>
      <c r="AD14" s="31">
        <v>0</v>
      </c>
      <c r="AE14" s="31">
        <v>8.771929824561403E-3</v>
      </c>
      <c r="AF14" s="30"/>
      <c r="AG14" s="33">
        <v>4.3010752688172046E-2</v>
      </c>
      <c r="AH14" s="33">
        <v>0.956989247311828</v>
      </c>
      <c r="AI14" s="30"/>
      <c r="AJ14" s="31">
        <v>0</v>
      </c>
      <c r="AK14" s="31">
        <v>0</v>
      </c>
      <c r="AL14" s="31">
        <v>5.7971014492753624E-3</v>
      </c>
      <c r="AM14" s="31">
        <v>0</v>
      </c>
      <c r="AN14" s="31">
        <v>1.1594202898550725E-2</v>
      </c>
      <c r="AO14" s="31">
        <v>0</v>
      </c>
      <c r="AP14" s="31">
        <v>0</v>
      </c>
      <c r="AQ14" s="31">
        <v>0</v>
      </c>
      <c r="AR14" s="31">
        <v>0</v>
      </c>
      <c r="AS14" s="30"/>
      <c r="AT14" s="33">
        <v>0.75268817204301075</v>
      </c>
      <c r="AU14" s="33">
        <v>0.24731182795698925</v>
      </c>
      <c r="AV14" s="30"/>
      <c r="AW14" s="33">
        <v>0.19354838709677422</v>
      </c>
      <c r="AX14" s="33">
        <v>5.3763440860215055E-2</v>
      </c>
      <c r="AY14" s="30"/>
      <c r="AZ14" s="33">
        <v>2.1505376344086023E-2</v>
      </c>
      <c r="BA14" s="33">
        <v>0</v>
      </c>
      <c r="BB14" s="33">
        <v>1.0752688172043012E-2</v>
      </c>
      <c r="BC14" s="33">
        <v>1.0752688172043012E-2</v>
      </c>
      <c r="BD14" s="33">
        <v>0</v>
      </c>
      <c r="BE14" s="33">
        <v>0</v>
      </c>
      <c r="BF14" s="33">
        <v>0</v>
      </c>
      <c r="BG14" s="33">
        <v>5.3763440860215055E-2</v>
      </c>
      <c r="BH14" s="33">
        <v>0</v>
      </c>
      <c r="BI14" s="33">
        <v>0</v>
      </c>
      <c r="BJ14" s="33">
        <v>0</v>
      </c>
      <c r="BK14" s="33">
        <v>0</v>
      </c>
      <c r="BL14" s="30"/>
      <c r="BM14" s="31">
        <v>0.29591836734693877</v>
      </c>
      <c r="BN14" s="31">
        <v>0.70408163265306123</v>
      </c>
      <c r="BO14" s="30"/>
      <c r="BP14" s="31">
        <v>2.1786492374727671E-3</v>
      </c>
      <c r="BQ14" s="31">
        <v>4.3572984749455342E-3</v>
      </c>
      <c r="BR14" s="31">
        <v>6.5359477124183009E-3</v>
      </c>
      <c r="BS14" s="31">
        <v>1.7429193899782137E-2</v>
      </c>
      <c r="BT14" s="39"/>
      <c r="BU14" s="31">
        <v>0.41666666666666669</v>
      </c>
      <c r="BV14" s="31">
        <v>0</v>
      </c>
      <c r="BW14" s="31">
        <v>0.33333333333333331</v>
      </c>
      <c r="BX14" s="31">
        <v>0.33333333333333331</v>
      </c>
      <c r="BY14" s="30"/>
      <c r="BZ14" s="31">
        <v>0.85673076923076918</v>
      </c>
      <c r="CA14" s="31">
        <v>0.11250000000000003</v>
      </c>
      <c r="CB14" s="31">
        <v>3.0769230769230771E-2</v>
      </c>
      <c r="CC14" s="30"/>
      <c r="CD14" s="31">
        <v>0.19780219780219779</v>
      </c>
      <c r="CE14" s="31">
        <v>0.49450549450549453</v>
      </c>
      <c r="CF14" s="31">
        <v>0.30769230769230771</v>
      </c>
      <c r="CG14" s="30"/>
    </row>
    <row r="15" spans="1:154" s="36" customFormat="1" ht="20.25" customHeight="1" x14ac:dyDescent="0.4">
      <c r="A15" s="29" t="s">
        <v>462</v>
      </c>
      <c r="B15" s="30"/>
      <c r="C15" s="145">
        <f>VLOOKUP($A15,Sample!$B$2:$F$29,4)</f>
        <v>4.6844382001700741E-2</v>
      </c>
      <c r="D15" s="145">
        <f>VLOOKUP($A15,Sample!$B$2:$F$29,5)</f>
        <v>9.4160838900986202E-3</v>
      </c>
      <c r="E15" s="138">
        <f>VLOOKUP($A15,Sample!$B$2:$F$29,2)</f>
        <v>1267</v>
      </c>
      <c r="F15" s="160">
        <f>E15*$K15</f>
        <v>6676.6629213483147</v>
      </c>
      <c r="G15" s="30"/>
      <c r="H15" s="31">
        <f t="shared" si="1"/>
        <v>4.6844382001700741E-2</v>
      </c>
      <c r="I15" s="31">
        <f t="shared" si="1"/>
        <v>5.1780198206397322E-2</v>
      </c>
      <c r="J15" s="30"/>
      <c r="K15" s="32">
        <v>5.2696629213483144</v>
      </c>
      <c r="L15" s="30"/>
      <c r="M15" s="160">
        <f>SUM('Family Profile'!M55:N55)</f>
        <v>1523.2471910112358</v>
      </c>
      <c r="N15" s="31">
        <f>K15/SUM(K$12:K$15)</f>
        <v>0.26428372092458891</v>
      </c>
      <c r="O15" s="30"/>
      <c r="P15" s="181">
        <f>SUM('Family Profile'!O55:X55)</f>
        <v>5153.4157303370775</v>
      </c>
      <c r="Q15" s="31">
        <f>N15/SUM(N$12:N$15)</f>
        <v>0.26428372092458891</v>
      </c>
      <c r="R15" s="30"/>
      <c r="S15" s="33">
        <v>0.10169491525423729</v>
      </c>
      <c r="T15" s="33">
        <v>0.89830508474576276</v>
      </c>
      <c r="U15" s="30"/>
      <c r="V15" s="31">
        <v>2.8037383177570093E-2</v>
      </c>
      <c r="W15" s="31">
        <v>2.8037383177570093E-2</v>
      </c>
      <c r="X15" s="31">
        <v>0</v>
      </c>
      <c r="Y15" s="31">
        <v>2.8037383177570093E-2</v>
      </c>
      <c r="Z15" s="31">
        <v>0</v>
      </c>
      <c r="AA15" s="31">
        <v>0</v>
      </c>
      <c r="AB15" s="31">
        <v>0</v>
      </c>
      <c r="AC15" s="31">
        <v>9.3457943925233638E-3</v>
      </c>
      <c r="AD15" s="31">
        <v>9.3457943925233638E-3</v>
      </c>
      <c r="AE15" s="31">
        <v>0</v>
      </c>
      <c r="AF15" s="30"/>
      <c r="AG15" s="33">
        <v>2.247191011235955E-2</v>
      </c>
      <c r="AH15" s="33">
        <v>0.97752808988764039</v>
      </c>
      <c r="AI15" s="30"/>
      <c r="AJ15" s="31">
        <v>0</v>
      </c>
      <c r="AK15" s="31">
        <v>0</v>
      </c>
      <c r="AL15" s="31">
        <v>0</v>
      </c>
      <c r="AM15" s="31">
        <v>5.5248618784530384E-3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0"/>
      <c r="AT15" s="33">
        <v>0.7078651685393258</v>
      </c>
      <c r="AU15" s="33">
        <v>0.29213483146067415</v>
      </c>
      <c r="AV15" s="30"/>
      <c r="AW15" s="33">
        <v>0.2808988764044944</v>
      </c>
      <c r="AX15" s="33">
        <v>1.1235955056179775E-2</v>
      </c>
      <c r="AY15" s="30"/>
      <c r="AZ15" s="33">
        <v>1.1235955056179775E-2</v>
      </c>
      <c r="BA15" s="33">
        <v>1.1235955056179775E-2</v>
      </c>
      <c r="BB15" s="33">
        <v>0</v>
      </c>
      <c r="BC15" s="33">
        <v>0</v>
      </c>
      <c r="BD15" s="33">
        <v>1.1235955056179775E-2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0"/>
      <c r="BM15" s="31">
        <v>0.17204301075268819</v>
      </c>
      <c r="BN15" s="31">
        <v>0.82795698924731187</v>
      </c>
      <c r="BO15" s="30"/>
      <c r="BP15" s="31">
        <v>8.5287846481876331E-3</v>
      </c>
      <c r="BQ15" s="31">
        <v>4.2643923240938165E-3</v>
      </c>
      <c r="BR15" s="31">
        <v>0</v>
      </c>
      <c r="BS15" s="31">
        <v>1.0660980810234541E-2</v>
      </c>
      <c r="BT15" s="39"/>
      <c r="BU15" s="31">
        <v>0.18181818181818182</v>
      </c>
      <c r="BV15" s="31">
        <v>0</v>
      </c>
      <c r="BW15" s="31">
        <v>9.0909090909090912E-2</v>
      </c>
      <c r="BX15" s="31">
        <v>0</v>
      </c>
      <c r="BY15" s="30"/>
      <c r="BZ15" s="31">
        <v>0.58021284982262511</v>
      </c>
      <c r="CA15" s="31">
        <v>0.19944816712652741</v>
      </c>
      <c r="CB15" s="31">
        <v>0.22033898305084745</v>
      </c>
      <c r="CC15" s="30"/>
      <c r="CD15" s="31">
        <v>0.26212061489948763</v>
      </c>
      <c r="CE15" s="31">
        <v>0.38194718171068193</v>
      </c>
      <c r="CF15" s="31">
        <v>0.3559322033898305</v>
      </c>
      <c r="CG15" s="30"/>
    </row>
    <row r="16" spans="1:154" s="42" customFormat="1" ht="7.5" customHeight="1" x14ac:dyDescent="0.4">
      <c r="A16" s="37"/>
      <c r="B16" s="38"/>
      <c r="C16" s="159"/>
      <c r="D16" s="159"/>
      <c r="E16" s="139"/>
      <c r="F16" s="161"/>
      <c r="G16" s="38"/>
      <c r="H16" s="39"/>
      <c r="I16" s="39"/>
      <c r="J16" s="38"/>
      <c r="K16" s="40"/>
      <c r="L16" s="38"/>
      <c r="M16" s="161"/>
      <c r="N16" s="39"/>
      <c r="O16" s="38"/>
      <c r="P16" s="182"/>
      <c r="Q16" s="39"/>
      <c r="R16" s="38"/>
      <c r="S16" s="30"/>
      <c r="T16" s="30"/>
      <c r="U16" s="38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8"/>
      <c r="AG16" s="30"/>
      <c r="AH16" s="30"/>
      <c r="AI16" s="38"/>
      <c r="AJ16" s="39"/>
      <c r="AK16" s="39"/>
      <c r="AL16" s="39"/>
      <c r="AM16" s="39"/>
      <c r="AN16" s="39"/>
      <c r="AO16" s="39"/>
      <c r="AP16" s="39"/>
      <c r="AQ16" s="39"/>
      <c r="AR16" s="39"/>
      <c r="AS16" s="38"/>
      <c r="AT16" s="30"/>
      <c r="AU16" s="30"/>
      <c r="AV16" s="38"/>
      <c r="AW16" s="30"/>
      <c r="AX16" s="30"/>
      <c r="AY16" s="38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8"/>
      <c r="BM16" s="39">
        <v>0.14606741573033707</v>
      </c>
      <c r="BN16" s="39">
        <v>0.8539325842696629</v>
      </c>
      <c r="BO16" s="38"/>
      <c r="BP16" s="39"/>
      <c r="BQ16" s="39"/>
      <c r="BR16" s="39"/>
      <c r="BS16" s="39"/>
      <c r="BT16" s="39"/>
      <c r="BU16" s="39"/>
      <c r="BV16" s="39"/>
      <c r="BW16" s="39"/>
      <c r="BX16" s="39"/>
      <c r="BY16" s="38"/>
      <c r="BZ16" s="39"/>
      <c r="CA16" s="39"/>
      <c r="CB16" s="39"/>
      <c r="CC16" s="38"/>
      <c r="CD16" s="39"/>
      <c r="CE16" s="39"/>
      <c r="CF16" s="39"/>
      <c r="CG16" s="38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</row>
    <row r="17" spans="1:154" s="36" customFormat="1" ht="20.25" customHeight="1" x14ac:dyDescent="0.4">
      <c r="A17" s="29" t="s">
        <v>463</v>
      </c>
      <c r="B17" s="30"/>
      <c r="C17" s="145">
        <f>VLOOKUP($A17,Sample!$B$2:$F$29,4)</f>
        <v>6.8731550425166323E-3</v>
      </c>
      <c r="D17" s="145">
        <f>VLOOKUP($A17,Sample!$B$2:$F$29,5)</f>
        <v>1.1593599738400826E-3</v>
      </c>
      <c r="E17" s="138">
        <f>VLOOKUP($A17,Sample!$B$2:$F$29,2)</f>
        <v>156</v>
      </c>
      <c r="F17" s="160">
        <f t="shared" ref="F17:F24" si="2">E17*$K17</f>
        <v>782.68965517241384</v>
      </c>
      <c r="G17" s="30"/>
      <c r="H17" s="31">
        <f>E17/SUM(E$17:E$27)</f>
        <v>6.8731550425166323E-3</v>
      </c>
      <c r="I17" s="31">
        <f>F17/SUM(F$17:F$27)</f>
        <v>5.6053960743793962E-3</v>
      </c>
      <c r="J17" s="30"/>
      <c r="K17" s="32">
        <v>5.0172413793103452</v>
      </c>
      <c r="L17" s="30"/>
      <c r="M17" s="160">
        <f>SUM('Family Profile'!M57:N57)</f>
        <v>169.44827586206895</v>
      </c>
      <c r="N17" s="31">
        <f t="shared" ref="N17:N24" si="3">K17/SUM(K$17:K$27)</f>
        <v>8.3141316424077474E-2</v>
      </c>
      <c r="O17" s="30"/>
      <c r="P17" s="181">
        <f>SUM('Family Profile'!O57:X57)</f>
        <v>613.24137931034477</v>
      </c>
      <c r="Q17" s="171">
        <f t="shared" ref="Q17:Q24" si="4">N17/SUM(N$17:N$27)</f>
        <v>8.3141316424077474E-2</v>
      </c>
      <c r="R17" s="30"/>
      <c r="S17" s="33">
        <v>3.125E-2</v>
      </c>
      <c r="T17" s="33">
        <v>0.96875</v>
      </c>
      <c r="U17" s="30"/>
      <c r="V17" s="31">
        <v>0</v>
      </c>
      <c r="W17" s="31">
        <v>1.5873015873015872E-2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0"/>
      <c r="AG17" s="33">
        <v>0</v>
      </c>
      <c r="AH17" s="33">
        <v>1</v>
      </c>
      <c r="AI17" s="30"/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0"/>
      <c r="AT17" s="33">
        <v>0.51724137931034486</v>
      </c>
      <c r="AU17" s="33">
        <v>0.48275862068965519</v>
      </c>
      <c r="AV17" s="30"/>
      <c r="AW17" s="33">
        <v>0.17241379310344829</v>
      </c>
      <c r="AX17" s="33">
        <v>0.31034482758620691</v>
      </c>
      <c r="AY17" s="30"/>
      <c r="AZ17" s="33">
        <v>5.1724137931034482E-2</v>
      </c>
      <c r="BA17" s="33">
        <v>0.1206896551724138</v>
      </c>
      <c r="BB17" s="33">
        <v>0.15517241379310345</v>
      </c>
      <c r="BC17" s="33">
        <v>0.10344827586206896</v>
      </c>
      <c r="BD17" s="33">
        <v>8.6206896551724144E-2</v>
      </c>
      <c r="BE17" s="33">
        <v>0.1206896551724138</v>
      </c>
      <c r="BF17" s="33">
        <v>0.10344827586206896</v>
      </c>
      <c r="BG17" s="33">
        <v>5.1724137931034482E-2</v>
      </c>
      <c r="BH17" s="33">
        <v>1.7241379310344827E-2</v>
      </c>
      <c r="BI17" s="33">
        <v>1.7241379310344827E-2</v>
      </c>
      <c r="BJ17" s="33">
        <v>5.1724137931034482E-2</v>
      </c>
      <c r="BK17" s="33">
        <v>5.1724137931034482E-2</v>
      </c>
      <c r="BL17" s="30"/>
      <c r="BM17" s="31">
        <v>0.17656765676567657</v>
      </c>
      <c r="BN17" s="31">
        <v>0.82343234323432346</v>
      </c>
      <c r="BO17" s="30"/>
      <c r="BP17" s="31">
        <v>3.4364261168384879E-3</v>
      </c>
      <c r="BQ17" s="31">
        <v>3.4364261168384879E-3</v>
      </c>
      <c r="BR17" s="31">
        <v>3.4364261168384879E-3</v>
      </c>
      <c r="BS17" s="31">
        <v>3.4364261168384879E-3</v>
      </c>
      <c r="BT17" s="39"/>
      <c r="BU17" s="31">
        <v>0</v>
      </c>
      <c r="BV17" s="31">
        <v>0</v>
      </c>
      <c r="BW17" s="31">
        <v>0</v>
      </c>
      <c r="BX17" s="31">
        <v>0</v>
      </c>
      <c r="BY17" s="30"/>
      <c r="BZ17" s="31">
        <v>0.30787037037037035</v>
      </c>
      <c r="CA17" s="31">
        <v>0.12962962962962962</v>
      </c>
      <c r="CB17" s="31">
        <v>0.5625</v>
      </c>
      <c r="CC17" s="30"/>
      <c r="CD17" s="31">
        <v>0.2361111111111111</v>
      </c>
      <c r="CE17" s="31">
        <v>0.1388888888888889</v>
      </c>
      <c r="CF17" s="31">
        <v>0.625</v>
      </c>
      <c r="CG17" s="30"/>
    </row>
    <row r="18" spans="1:154" s="36" customFormat="1" ht="20.25" customHeight="1" x14ac:dyDescent="0.4">
      <c r="A18" s="29" t="s">
        <v>464</v>
      </c>
      <c r="B18" s="30"/>
      <c r="C18" s="145">
        <f>VLOOKUP($A18,Sample!$B$2:$F$29,4)</f>
        <v>2.2029343084989206E-3</v>
      </c>
      <c r="D18" s="145">
        <f>VLOOKUP($A18,Sample!$B$2:$F$29,5)</f>
        <v>3.715897352051547E-4</v>
      </c>
      <c r="E18" s="138">
        <f>VLOOKUP($A18,Sample!$B$2:$F$29,2)</f>
        <v>50</v>
      </c>
      <c r="F18" s="160">
        <f t="shared" si="2"/>
        <v>252.94117647058823</v>
      </c>
      <c r="G18" s="30"/>
      <c r="H18" s="31">
        <f t="shared" ref="H18:I27" si="5">E18/SUM(E$17:E$27)</f>
        <v>2.2029343084989206E-3</v>
      </c>
      <c r="I18" s="31">
        <f t="shared" si="5"/>
        <v>1.8114912702210369E-3</v>
      </c>
      <c r="J18" s="30"/>
      <c r="K18" s="32">
        <v>5.0588235294117645</v>
      </c>
      <c r="L18" s="30"/>
      <c r="M18" s="160">
        <f>SUM('Family Profile'!M58:N58)</f>
        <v>80.882352941176464</v>
      </c>
      <c r="N18" s="31">
        <f t="shared" si="3"/>
        <v>8.3830379285081552E-2</v>
      </c>
      <c r="O18" s="30"/>
      <c r="P18" s="181">
        <f>SUM('Family Profile'!O58:X58)</f>
        <v>172.05882352941177</v>
      </c>
      <c r="Q18" s="31">
        <f t="shared" si="4"/>
        <v>8.3830379285081552E-2</v>
      </c>
      <c r="R18" s="30"/>
      <c r="S18" s="33">
        <v>7.407407407407407E-2</v>
      </c>
      <c r="T18" s="33">
        <v>0.92592592592592593</v>
      </c>
      <c r="U18" s="30"/>
      <c r="V18" s="31">
        <v>0</v>
      </c>
      <c r="W18" s="31">
        <v>0</v>
      </c>
      <c r="X18" s="31">
        <v>0</v>
      </c>
      <c r="Y18" s="31">
        <v>3.6363636363636362E-2</v>
      </c>
      <c r="Z18" s="31">
        <v>0</v>
      </c>
      <c r="AA18" s="31">
        <v>3.6363636363636362E-2</v>
      </c>
      <c r="AB18" s="31">
        <v>0</v>
      </c>
      <c r="AC18" s="31">
        <v>0</v>
      </c>
      <c r="AD18" s="31">
        <v>3.6363636363636362E-2</v>
      </c>
      <c r="AE18" s="31">
        <v>0</v>
      </c>
      <c r="AF18" s="30"/>
      <c r="AG18" s="33">
        <v>5.8823529411764705E-2</v>
      </c>
      <c r="AH18" s="33">
        <v>0.94117647058823528</v>
      </c>
      <c r="AI18" s="30"/>
      <c r="AJ18" s="31">
        <v>0</v>
      </c>
      <c r="AK18" s="31">
        <v>0</v>
      </c>
      <c r="AL18" s="31">
        <v>8.5470085470085479E-3</v>
      </c>
      <c r="AM18" s="31">
        <v>1.7094017094017096E-2</v>
      </c>
      <c r="AN18" s="31">
        <v>0</v>
      </c>
      <c r="AO18" s="31">
        <v>0</v>
      </c>
      <c r="AP18" s="31">
        <v>1.7094017094017096E-2</v>
      </c>
      <c r="AQ18" s="31">
        <v>1.7094017094017096E-2</v>
      </c>
      <c r="AR18" s="31">
        <v>0</v>
      </c>
      <c r="AS18" s="30"/>
      <c r="AT18" s="33">
        <v>0.47058823529411764</v>
      </c>
      <c r="AU18" s="33">
        <v>0.52941176470588236</v>
      </c>
      <c r="AV18" s="30"/>
      <c r="AW18" s="33">
        <v>0.20588235294117649</v>
      </c>
      <c r="AX18" s="33">
        <v>0.3235294117647059</v>
      </c>
      <c r="AY18" s="30"/>
      <c r="AZ18" s="33">
        <v>0.14705882352941177</v>
      </c>
      <c r="BA18" s="33">
        <v>8.8235294117647051E-2</v>
      </c>
      <c r="BB18" s="33">
        <v>0.14705882352941177</v>
      </c>
      <c r="BC18" s="33">
        <v>5.8823529411764712E-2</v>
      </c>
      <c r="BD18" s="33">
        <v>2.9411764705882356E-2</v>
      </c>
      <c r="BE18" s="33">
        <v>0.1764705882352941</v>
      </c>
      <c r="BF18" s="33">
        <v>0.14705882352941177</v>
      </c>
      <c r="BG18" s="33">
        <v>0</v>
      </c>
      <c r="BH18" s="33">
        <v>2.9411764705882356E-2</v>
      </c>
      <c r="BI18" s="33">
        <v>2.9411764705882356E-2</v>
      </c>
      <c r="BJ18" s="33">
        <v>2.9411764705882356E-2</v>
      </c>
      <c r="BK18" s="33">
        <v>5.8823529411764712E-2</v>
      </c>
      <c r="BL18" s="30"/>
      <c r="BM18" s="31">
        <v>3.4482758620689655E-2</v>
      </c>
      <c r="BN18" s="31">
        <v>0.96551724137931039</v>
      </c>
      <c r="BO18" s="30"/>
      <c r="BP18" s="31">
        <v>0</v>
      </c>
      <c r="BQ18" s="31">
        <v>0</v>
      </c>
      <c r="BR18" s="31">
        <v>5.8139534883720929E-3</v>
      </c>
      <c r="BS18" s="31">
        <v>5.8139534883720929E-3</v>
      </c>
      <c r="BT18" s="39"/>
      <c r="BU18" s="31">
        <v>0</v>
      </c>
      <c r="BV18" s="31">
        <v>0</v>
      </c>
      <c r="BW18" s="31">
        <v>0</v>
      </c>
      <c r="BX18" s="31">
        <v>0</v>
      </c>
      <c r="BY18" s="30"/>
      <c r="BZ18" s="31">
        <v>0.16666666666666666</v>
      </c>
      <c r="CA18" s="31">
        <v>5.5555555555555552E-2</v>
      </c>
      <c r="CB18" s="31">
        <v>0.77777777777777779</v>
      </c>
      <c r="CC18" s="30"/>
      <c r="CD18" s="31">
        <v>9.2592592592592615E-2</v>
      </c>
      <c r="CE18" s="31">
        <v>9.2592592592592615E-2</v>
      </c>
      <c r="CF18" s="31">
        <v>0.81481481481481477</v>
      </c>
      <c r="CG18" s="30"/>
    </row>
    <row r="19" spans="1:154" s="36" customFormat="1" ht="20.25" customHeight="1" x14ac:dyDescent="0.4">
      <c r="A19" s="29" t="s">
        <v>465</v>
      </c>
      <c r="B19" s="30"/>
      <c r="C19" s="145">
        <f>VLOOKUP($A19,Sample!$B$2:$F$29,4)</f>
        <v>5.5513944574172795E-2</v>
      </c>
      <c r="D19" s="145">
        <f>VLOOKUP($A19,Sample!$B$2:$F$29,5)</f>
        <v>9.3640613271698987E-3</v>
      </c>
      <c r="E19" s="138">
        <f>VLOOKUP($A19,Sample!$B$2:$F$29,2)</f>
        <v>1260</v>
      </c>
      <c r="F19" s="160">
        <f t="shared" si="2"/>
        <v>6972</v>
      </c>
      <c r="G19" s="30"/>
      <c r="H19" s="31">
        <f t="shared" si="5"/>
        <v>5.5513944574172795E-2</v>
      </c>
      <c r="I19" s="31">
        <f t="shared" si="5"/>
        <v>4.9931439839925158E-2</v>
      </c>
      <c r="J19" s="30"/>
      <c r="K19" s="32">
        <v>5.5333333333333332</v>
      </c>
      <c r="L19" s="30"/>
      <c r="M19" s="160">
        <f>SUM('Family Profile'!M59:N59)</f>
        <v>1960</v>
      </c>
      <c r="N19" s="31">
        <f t="shared" si="3"/>
        <v>9.1693538892441917E-2</v>
      </c>
      <c r="O19" s="30"/>
      <c r="P19" s="181">
        <f>SUM('Family Profile'!O59:X59)</f>
        <v>5012</v>
      </c>
      <c r="Q19" s="31">
        <f t="shared" si="4"/>
        <v>9.1693538892441917E-2</v>
      </c>
      <c r="R19" s="30"/>
      <c r="S19" s="33">
        <v>0.14492753623188406</v>
      </c>
      <c r="T19" s="33">
        <v>0.85507246376811596</v>
      </c>
      <c r="U19" s="30"/>
      <c r="V19" s="31">
        <v>0</v>
      </c>
      <c r="W19" s="31">
        <v>1.4285714285714285E-2</v>
      </c>
      <c r="X19" s="31">
        <v>0</v>
      </c>
      <c r="Y19" s="31">
        <v>7.1428571428571426E-3</v>
      </c>
      <c r="Z19" s="31">
        <v>1.4285714285714285E-2</v>
      </c>
      <c r="AA19" s="31">
        <v>7.1428571428571426E-3</v>
      </c>
      <c r="AB19" s="31">
        <v>0</v>
      </c>
      <c r="AC19" s="31">
        <v>2.8571428571428571E-2</v>
      </c>
      <c r="AD19" s="31">
        <v>0</v>
      </c>
      <c r="AE19" s="31">
        <v>0</v>
      </c>
      <c r="AF19" s="30"/>
      <c r="AG19" s="33">
        <v>0.13333333333333333</v>
      </c>
      <c r="AH19" s="33">
        <v>0.8666666666666667</v>
      </c>
      <c r="AI19" s="30"/>
      <c r="AJ19" s="31">
        <v>0</v>
      </c>
      <c r="AK19" s="31">
        <v>0</v>
      </c>
      <c r="AL19" s="31">
        <v>2.7932960893854749E-3</v>
      </c>
      <c r="AM19" s="31">
        <v>5.5865921787709499E-3</v>
      </c>
      <c r="AN19" s="31">
        <v>0</v>
      </c>
      <c r="AO19" s="31">
        <v>2.23463687150838E-2</v>
      </c>
      <c r="AP19" s="31">
        <v>0</v>
      </c>
      <c r="AQ19" s="31">
        <v>8.3798882681564244E-3</v>
      </c>
      <c r="AR19" s="31">
        <v>0</v>
      </c>
      <c r="AS19" s="30"/>
      <c r="AT19" s="33">
        <v>0.43333333333333335</v>
      </c>
      <c r="AU19" s="33">
        <v>0.56666666666666665</v>
      </c>
      <c r="AV19" s="30"/>
      <c r="AW19" s="33">
        <v>0.13333333333333333</v>
      </c>
      <c r="AX19" s="33">
        <v>0.43333333333333329</v>
      </c>
      <c r="AY19" s="30"/>
      <c r="AZ19" s="33">
        <v>9.9999999999999992E-2</v>
      </c>
      <c r="BA19" s="33">
        <v>0.19999999999999998</v>
      </c>
      <c r="BB19" s="33">
        <v>0.17777777777777776</v>
      </c>
      <c r="BC19" s="33">
        <v>8.8888888888888878E-2</v>
      </c>
      <c r="BD19" s="33">
        <v>0.24444444444444441</v>
      </c>
      <c r="BE19" s="33">
        <v>0.13333333333333333</v>
      </c>
      <c r="BF19" s="33">
        <v>4.4444444444444439E-2</v>
      </c>
      <c r="BG19" s="33">
        <v>2.222222222222222E-2</v>
      </c>
      <c r="BH19" s="33">
        <v>0.16666666666666666</v>
      </c>
      <c r="BI19" s="33">
        <v>5.5555555555555546E-2</v>
      </c>
      <c r="BJ19" s="33">
        <v>3.3333333333333333E-2</v>
      </c>
      <c r="BK19" s="33">
        <v>3.3333333333333333E-2</v>
      </c>
      <c r="BL19" s="30"/>
      <c r="BM19" s="31">
        <v>2.9411764705882353E-2</v>
      </c>
      <c r="BN19" s="31">
        <v>0.97058823529411764</v>
      </c>
      <c r="BO19" s="30"/>
      <c r="BP19" s="31">
        <v>3.614457831325301E-2</v>
      </c>
      <c r="BQ19" s="31">
        <v>8.0321285140562242E-3</v>
      </c>
      <c r="BR19" s="31">
        <v>1.4056224899598393E-2</v>
      </c>
      <c r="BS19" s="31">
        <v>1.6064257028112448E-2</v>
      </c>
      <c r="BT19" s="39"/>
      <c r="BU19" s="31">
        <v>0</v>
      </c>
      <c r="BV19" s="31">
        <v>0</v>
      </c>
      <c r="BW19" s="31">
        <v>0.10526315789473684</v>
      </c>
      <c r="BX19" s="31">
        <v>0.10526315789473684</v>
      </c>
      <c r="BY19" s="30"/>
      <c r="BZ19" s="31">
        <v>0.37471985656656204</v>
      </c>
      <c r="CA19" s="31">
        <v>0.26296130285372776</v>
      </c>
      <c r="CB19" s="31">
        <v>0.36231884057971014</v>
      </c>
      <c r="CC19" s="30"/>
      <c r="CD19" s="31">
        <v>0.34513670999551771</v>
      </c>
      <c r="CE19" s="31">
        <v>0.26355894217839537</v>
      </c>
      <c r="CF19" s="31">
        <v>0.39130434782608697</v>
      </c>
      <c r="CG19" s="30"/>
    </row>
    <row r="20" spans="1:154" s="36" customFormat="1" ht="20.25" customHeight="1" x14ac:dyDescent="0.4">
      <c r="A20" s="29" t="s">
        <v>466</v>
      </c>
      <c r="B20" s="30"/>
      <c r="C20" s="145">
        <f>VLOOKUP($A20,Sample!$B$2:$F$29,4)</f>
        <v>7.8865048244261354E-2</v>
      </c>
      <c r="D20" s="145">
        <f>VLOOKUP($A20,Sample!$B$2:$F$29,5)</f>
        <v>1.3302912520344538E-2</v>
      </c>
      <c r="E20" s="138">
        <f>VLOOKUP($A20,Sample!$B$2:$F$29,2)</f>
        <v>1790</v>
      </c>
      <c r="F20" s="160">
        <f t="shared" si="2"/>
        <v>14221.648351648351</v>
      </c>
      <c r="G20" s="30"/>
      <c r="H20" s="31">
        <f t="shared" si="5"/>
        <v>7.8865048244261354E-2</v>
      </c>
      <c r="I20" s="31">
        <f t="shared" si="5"/>
        <v>0.10185131656553363</v>
      </c>
      <c r="J20" s="30"/>
      <c r="K20" s="32">
        <v>7.9450549450549453</v>
      </c>
      <c r="L20" s="30"/>
      <c r="M20" s="160">
        <f>SUM('Family Profile'!M60:N60)</f>
        <v>2970.2197802197798</v>
      </c>
      <c r="N20" s="31">
        <f t="shared" si="3"/>
        <v>0.13165847071210546</v>
      </c>
      <c r="O20" s="30"/>
      <c r="P20" s="181">
        <f>SUM('Family Profile'!O60:X60)</f>
        <v>11251.428571428571</v>
      </c>
      <c r="Q20" s="31">
        <f t="shared" si="4"/>
        <v>0.13165847071210546</v>
      </c>
      <c r="R20" s="30"/>
      <c r="S20" s="33">
        <v>1.4285714285714285E-2</v>
      </c>
      <c r="T20" s="33">
        <v>0.98571428571428577</v>
      </c>
      <c r="U20" s="30"/>
      <c r="V20" s="31">
        <v>0</v>
      </c>
      <c r="W20" s="31">
        <v>0</v>
      </c>
      <c r="X20" s="31">
        <v>0</v>
      </c>
      <c r="Y20" s="31">
        <v>6.6225165562913907E-3</v>
      </c>
      <c r="Z20" s="31">
        <v>0</v>
      </c>
      <c r="AA20" s="31">
        <v>6.6225165562913907E-3</v>
      </c>
      <c r="AB20" s="31">
        <v>0</v>
      </c>
      <c r="AC20" s="31">
        <v>0</v>
      </c>
      <c r="AD20" s="31">
        <v>0</v>
      </c>
      <c r="AE20" s="31">
        <v>0</v>
      </c>
      <c r="AF20" s="30"/>
      <c r="AG20" s="33">
        <v>0</v>
      </c>
      <c r="AH20" s="33">
        <v>1</v>
      </c>
      <c r="AI20" s="30"/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0"/>
      <c r="AT20" s="33">
        <v>0.56043956043956045</v>
      </c>
      <c r="AU20" s="33">
        <v>0.43956043956043955</v>
      </c>
      <c r="AV20" s="30"/>
      <c r="AW20" s="33">
        <v>0.37362637362637363</v>
      </c>
      <c r="AX20" s="33">
        <v>6.5934065934065936E-2</v>
      </c>
      <c r="AY20" s="30"/>
      <c r="AZ20" s="33">
        <v>1.0989010989010988E-2</v>
      </c>
      <c r="BA20" s="33">
        <v>0</v>
      </c>
      <c r="BB20" s="33">
        <v>3.2967032967032968E-2</v>
      </c>
      <c r="BC20" s="33">
        <v>4.3956043956043953E-2</v>
      </c>
      <c r="BD20" s="33">
        <v>0</v>
      </c>
      <c r="BE20" s="33">
        <v>2.1978021978021976E-2</v>
      </c>
      <c r="BF20" s="33">
        <v>1.0989010989010988E-2</v>
      </c>
      <c r="BG20" s="33">
        <v>1.0989010989010988E-2</v>
      </c>
      <c r="BH20" s="33">
        <v>3.2967032967032968E-2</v>
      </c>
      <c r="BI20" s="33">
        <v>0</v>
      </c>
      <c r="BJ20" s="33">
        <v>0</v>
      </c>
      <c r="BK20" s="33">
        <v>2.1978021978021976E-2</v>
      </c>
      <c r="BL20" s="30"/>
      <c r="BM20" s="31">
        <v>0.24444444444444444</v>
      </c>
      <c r="BN20" s="31">
        <v>0.75555555555555554</v>
      </c>
      <c r="BO20" s="30"/>
      <c r="BP20" s="31">
        <v>2.7662517289073307E-3</v>
      </c>
      <c r="BQ20" s="31">
        <v>0</v>
      </c>
      <c r="BR20" s="31">
        <v>0</v>
      </c>
      <c r="BS20" s="31">
        <v>4.1493775933609959E-3</v>
      </c>
      <c r="BT20" s="39"/>
      <c r="BU20" s="31">
        <v>0</v>
      </c>
      <c r="BV20" s="31">
        <v>0</v>
      </c>
      <c r="BW20" s="31">
        <v>0</v>
      </c>
      <c r="BX20" s="31">
        <v>0.25</v>
      </c>
      <c r="BY20" s="30"/>
      <c r="BZ20" s="31">
        <v>0.10368663594470047</v>
      </c>
      <c r="CA20" s="31">
        <v>0.11059907834101383</v>
      </c>
      <c r="CB20" s="31">
        <v>0.7857142857142857</v>
      </c>
      <c r="CC20" s="30"/>
      <c r="CD20" s="31">
        <v>5.8064516129032247E-2</v>
      </c>
      <c r="CE20" s="31">
        <v>0.14193548387096772</v>
      </c>
      <c r="CF20" s="31">
        <v>0.8</v>
      </c>
      <c r="CG20" s="30"/>
    </row>
    <row r="21" spans="1:154" s="36" customFormat="1" ht="20.25" customHeight="1" x14ac:dyDescent="0.4">
      <c r="A21" s="29" t="s">
        <v>470</v>
      </c>
      <c r="B21" s="30"/>
      <c r="C21" s="145">
        <f>VLOOKUP($A21,Sample!$B$2:$F$29,4)</f>
        <v>0.42142133321584352</v>
      </c>
      <c r="D21" s="145">
        <f>VLOOKUP($A21,Sample!$B$2:$F$29,5)</f>
        <v>7.1085116344746097E-2</v>
      </c>
      <c r="E21" s="138">
        <f>VLOOKUP($A21,Sample!$B$2:$F$29,2)</f>
        <v>9565</v>
      </c>
      <c r="F21" s="160">
        <f t="shared" si="2"/>
        <v>55435.860215053763</v>
      </c>
      <c r="G21" s="30"/>
      <c r="H21" s="31">
        <f t="shared" si="5"/>
        <v>0.42142133321584352</v>
      </c>
      <c r="I21" s="31">
        <f t="shared" si="5"/>
        <v>0.39701553633139092</v>
      </c>
      <c r="J21" s="30"/>
      <c r="K21" s="32">
        <v>5.795698924731183</v>
      </c>
      <c r="L21" s="30"/>
      <c r="M21" s="160">
        <f>SUM('Family Profile'!M61:N61)</f>
        <v>10696.344086021509</v>
      </c>
      <c r="N21" s="31">
        <f t="shared" si="3"/>
        <v>9.6041230981395637E-2</v>
      </c>
      <c r="O21" s="30"/>
      <c r="P21" s="181">
        <f>SUM('Family Profile'!O61:X61)</f>
        <v>44739.516129032272</v>
      </c>
      <c r="Q21" s="31">
        <f t="shared" si="4"/>
        <v>9.6041230981395637E-2</v>
      </c>
      <c r="R21" s="30"/>
      <c r="S21" s="33">
        <v>0.16071428571428573</v>
      </c>
      <c r="T21" s="33">
        <v>0.8392857142857143</v>
      </c>
      <c r="U21" s="30"/>
      <c r="V21" s="31">
        <v>4.807692307692308E-2</v>
      </c>
      <c r="W21" s="31">
        <v>4.807692307692308E-2</v>
      </c>
      <c r="X21" s="31">
        <v>2.8846153846153848E-2</v>
      </c>
      <c r="Y21" s="31">
        <v>9.6153846153846159E-3</v>
      </c>
      <c r="Z21" s="31">
        <v>9.6153846153846159E-3</v>
      </c>
      <c r="AA21" s="31">
        <v>0</v>
      </c>
      <c r="AB21" s="31">
        <v>0</v>
      </c>
      <c r="AC21" s="31">
        <v>0</v>
      </c>
      <c r="AD21" s="31">
        <v>1.9230769230769232E-2</v>
      </c>
      <c r="AE21" s="31">
        <v>9.6153846153846159E-3</v>
      </c>
      <c r="AF21" s="30"/>
      <c r="AG21" s="33">
        <v>0.12903225806451613</v>
      </c>
      <c r="AH21" s="33">
        <v>0.87096774193548387</v>
      </c>
      <c r="AI21" s="30"/>
      <c r="AJ21" s="31">
        <v>1.1494252873563218E-2</v>
      </c>
      <c r="AK21" s="31">
        <v>1.1494252873563218E-2</v>
      </c>
      <c r="AL21" s="31">
        <v>6.8965517241379309E-3</v>
      </c>
      <c r="AM21" s="31">
        <v>2.2988505747126436E-3</v>
      </c>
      <c r="AN21" s="31">
        <v>4.5977011494252873E-3</v>
      </c>
      <c r="AO21" s="31">
        <v>1.1494252873563218E-2</v>
      </c>
      <c r="AP21" s="31">
        <v>0</v>
      </c>
      <c r="AQ21" s="31">
        <v>0</v>
      </c>
      <c r="AR21" s="31">
        <v>2.2988505747126436E-3</v>
      </c>
      <c r="AS21" s="30"/>
      <c r="AT21" s="33">
        <v>0.4946236559139785</v>
      </c>
      <c r="AU21" s="33">
        <v>0.5053763440860215</v>
      </c>
      <c r="AV21" s="30"/>
      <c r="AW21" s="33">
        <v>0.35156615240766714</v>
      </c>
      <c r="AX21" s="33">
        <v>0.15381019167835439</v>
      </c>
      <c r="AY21" s="30"/>
      <c r="AZ21" s="33">
        <v>4.3945769050958393E-2</v>
      </c>
      <c r="BA21" s="33">
        <v>4.3945769050958393E-2</v>
      </c>
      <c r="BB21" s="33">
        <v>4.3945769050958393E-2</v>
      </c>
      <c r="BC21" s="33">
        <v>1.0986442262739598E-2</v>
      </c>
      <c r="BD21" s="33">
        <v>1.0986442262739598E-2</v>
      </c>
      <c r="BE21" s="33">
        <v>2.1972884525479196E-2</v>
      </c>
      <c r="BF21" s="33">
        <v>1.0986442262739598E-2</v>
      </c>
      <c r="BG21" s="33">
        <v>1.0986442262739598E-2</v>
      </c>
      <c r="BH21" s="33">
        <v>1.0986442262739598E-2</v>
      </c>
      <c r="BI21" s="33">
        <v>5.4932211313697993E-2</v>
      </c>
      <c r="BJ21" s="33">
        <v>3.2959326788218793E-2</v>
      </c>
      <c r="BK21" s="33">
        <v>1.0986442262739598E-2</v>
      </c>
      <c r="BL21" s="30"/>
      <c r="BM21" s="31">
        <v>5.4945054945054944E-2</v>
      </c>
      <c r="BN21" s="31">
        <v>0.94505494505494503</v>
      </c>
      <c r="BO21" s="30"/>
      <c r="BP21" s="31">
        <v>9.2764378478664197E-3</v>
      </c>
      <c r="BQ21" s="31">
        <v>1.8552875695732839E-3</v>
      </c>
      <c r="BR21" s="31">
        <v>1.2987012987012988E-2</v>
      </c>
      <c r="BS21" s="31">
        <v>1.4842300556586271E-2</v>
      </c>
      <c r="BT21" s="39"/>
      <c r="BU21" s="31">
        <v>0</v>
      </c>
      <c r="BV21" s="31">
        <v>0</v>
      </c>
      <c r="BW21" s="31">
        <v>7.6923076923076927E-2</v>
      </c>
      <c r="BX21" s="31">
        <v>7.6923076923076927E-2</v>
      </c>
      <c r="BY21" s="30"/>
      <c r="BZ21" s="31">
        <v>0.3326330532212885</v>
      </c>
      <c r="CA21" s="31">
        <v>0.1137955182072829</v>
      </c>
      <c r="CB21" s="31">
        <v>0.5535714285714286</v>
      </c>
      <c r="CC21" s="30"/>
      <c r="CD21" s="31">
        <v>0.19327731092436973</v>
      </c>
      <c r="CE21" s="31">
        <v>0.21743697478991597</v>
      </c>
      <c r="CF21" s="31">
        <v>0.5892857142857143</v>
      </c>
      <c r="CG21" s="30"/>
    </row>
    <row r="22" spans="1:154" s="36" customFormat="1" ht="20.25" customHeight="1" x14ac:dyDescent="0.4">
      <c r="A22" s="29" t="s">
        <v>614</v>
      </c>
      <c r="B22" s="30"/>
      <c r="C22" s="145">
        <f>VLOOKUP($A22,Sample!$B$2:$F$29,4)</f>
        <v>3.828699828171124E-2</v>
      </c>
      <c r="D22" s="145">
        <f>VLOOKUP($A22,Sample!$B$2:$F$29,5)</f>
        <v>6.4582295978655889E-3</v>
      </c>
      <c r="E22" s="138">
        <f>VLOOKUP($A22,Sample!$B$2:$F$29,2)</f>
        <v>869</v>
      </c>
      <c r="F22" s="160">
        <f t="shared" si="2"/>
        <v>5483.6896551724139</v>
      </c>
      <c r="G22" s="30"/>
      <c r="H22" s="31">
        <f t="shared" si="5"/>
        <v>3.828699828171124E-2</v>
      </c>
      <c r="I22" s="31">
        <f t="shared" si="5"/>
        <v>3.9272593246996744E-2</v>
      </c>
      <c r="J22" s="30"/>
      <c r="K22" s="32">
        <v>6.3103448275862073</v>
      </c>
      <c r="L22" s="30"/>
      <c r="M22" s="160">
        <f>SUM('Family Profile'!M62:N62)</f>
        <v>1328.4712643678163</v>
      </c>
      <c r="N22" s="31">
        <f t="shared" si="3"/>
        <v>0.10456949076017992</v>
      </c>
      <c r="O22" s="30"/>
      <c r="P22" s="181">
        <f>SUM('Family Profile'!O62:X62)</f>
        <v>4155.2183908045981</v>
      </c>
      <c r="Q22" s="31">
        <f t="shared" si="4"/>
        <v>0.10456949076017992</v>
      </c>
      <c r="R22" s="30"/>
      <c r="S22" s="33">
        <v>4.8387096774193547E-2</v>
      </c>
      <c r="T22" s="33">
        <v>0.95161290322580649</v>
      </c>
      <c r="U22" s="30"/>
      <c r="V22" s="31">
        <v>2.2556390977443608E-2</v>
      </c>
      <c r="W22" s="31">
        <v>3.7593984962406013E-2</v>
      </c>
      <c r="X22" s="31">
        <v>1.5037593984962405E-2</v>
      </c>
      <c r="Y22" s="31">
        <v>0</v>
      </c>
      <c r="Z22" s="31">
        <v>7.5187969924812026E-3</v>
      </c>
      <c r="AA22" s="31">
        <v>0</v>
      </c>
      <c r="AB22" s="31">
        <v>0</v>
      </c>
      <c r="AC22" s="31">
        <v>7.5187969924812026E-3</v>
      </c>
      <c r="AD22" s="31">
        <v>0</v>
      </c>
      <c r="AE22" s="31">
        <v>0</v>
      </c>
      <c r="AF22" s="30"/>
      <c r="AG22" s="33">
        <v>1.1494252873563218E-2</v>
      </c>
      <c r="AH22" s="33">
        <v>0.9885057471264368</v>
      </c>
      <c r="AI22" s="30"/>
      <c r="AJ22" s="31">
        <v>2.403846153846154E-3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0"/>
      <c r="AT22" s="33">
        <v>0.60919540229885061</v>
      </c>
      <c r="AU22" s="33">
        <v>0.39080459770114945</v>
      </c>
      <c r="AV22" s="30"/>
      <c r="AW22" s="33">
        <v>0.31034482758620691</v>
      </c>
      <c r="AX22" s="33">
        <v>8.0459770114942528E-2</v>
      </c>
      <c r="AY22" s="30"/>
      <c r="AZ22" s="33">
        <v>3.4482758620689655E-2</v>
      </c>
      <c r="BA22" s="33">
        <v>3.4482758620689655E-2</v>
      </c>
      <c r="BB22" s="33">
        <v>2.2988505747126436E-2</v>
      </c>
      <c r="BC22" s="33">
        <v>0</v>
      </c>
      <c r="BD22" s="33">
        <v>1.1494252873563218E-2</v>
      </c>
      <c r="BE22" s="33">
        <v>2.2988505747126436E-2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0"/>
      <c r="BM22" s="31">
        <v>0.15053763440860216</v>
      </c>
      <c r="BN22" s="31">
        <v>0.84946236559139787</v>
      </c>
      <c r="BO22" s="30"/>
      <c r="BP22" s="31">
        <v>1.2750455373406194E-2</v>
      </c>
      <c r="BQ22" s="31">
        <v>1.8214936247723133E-3</v>
      </c>
      <c r="BR22" s="31">
        <v>7.2859744990892532E-3</v>
      </c>
      <c r="BS22" s="31">
        <v>2.5500910746812388E-2</v>
      </c>
      <c r="BT22" s="39"/>
      <c r="BU22" s="31">
        <v>0.23076923076923078</v>
      </c>
      <c r="BV22" s="31">
        <v>0</v>
      </c>
      <c r="BW22" s="31">
        <v>0.23076923076923078</v>
      </c>
      <c r="BX22" s="31">
        <v>0.46153846153846156</v>
      </c>
      <c r="BY22" s="30"/>
      <c r="BZ22" s="31">
        <v>0.43570481661511262</v>
      </c>
      <c r="CA22" s="31">
        <v>0.11268228015908088</v>
      </c>
      <c r="CB22" s="31">
        <v>0.45161290322580644</v>
      </c>
      <c r="CC22" s="30"/>
      <c r="CD22" s="31">
        <v>6.0097216084843121E-2</v>
      </c>
      <c r="CE22" s="31">
        <v>0.48828988068935036</v>
      </c>
      <c r="CF22" s="31">
        <v>0.45161290322580644</v>
      </c>
      <c r="CG22" s="30"/>
    </row>
    <row r="23" spans="1:154" s="36" customFormat="1" ht="20.25" customHeight="1" x14ac:dyDescent="0.4">
      <c r="A23" s="29" t="s">
        <v>467</v>
      </c>
      <c r="B23" s="30"/>
      <c r="C23" s="145">
        <f>VLOOKUP($A23,Sample!$B$2:$F$29,4)</f>
        <v>9.1642067233555103E-3</v>
      </c>
      <c r="D23" s="145">
        <f>VLOOKUP($A23,Sample!$B$2:$F$29,5)</f>
        <v>1.5458132984534434E-3</v>
      </c>
      <c r="E23" s="138">
        <f>VLOOKUP($A23,Sample!$B$2:$F$29,2)</f>
        <v>208</v>
      </c>
      <c r="F23" s="160">
        <f t="shared" si="2"/>
        <v>1208.2352941176471</v>
      </c>
      <c r="G23" s="30"/>
      <c r="H23" s="31">
        <f t="shared" si="5"/>
        <v>9.1642067233555103E-3</v>
      </c>
      <c r="I23" s="31">
        <f t="shared" si="5"/>
        <v>8.6530303931023483E-3</v>
      </c>
      <c r="J23" s="30"/>
      <c r="K23" s="32">
        <v>5.8088235294117645</v>
      </c>
      <c r="L23" s="30"/>
      <c r="M23" s="160">
        <f>SUM('Family Profile'!M63:N63)</f>
        <v>260.00000000000006</v>
      </c>
      <c r="N23" s="31">
        <f t="shared" si="3"/>
        <v>9.6258720400020967E-2</v>
      </c>
      <c r="O23" s="30"/>
      <c r="P23" s="181">
        <f>SUM('Family Profile'!O63:X63)</f>
        <v>948.23529411764719</v>
      </c>
      <c r="Q23" s="31">
        <f t="shared" si="4"/>
        <v>9.6258720400020967E-2</v>
      </c>
      <c r="R23" s="30"/>
      <c r="S23" s="33">
        <v>0</v>
      </c>
      <c r="T23" s="33">
        <v>1</v>
      </c>
      <c r="U23" s="30"/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0"/>
      <c r="AG23" s="33">
        <v>1.4705882352941176E-2</v>
      </c>
      <c r="AH23" s="33">
        <v>0.98529411764705888</v>
      </c>
      <c r="AI23" s="30"/>
      <c r="AJ23" s="31">
        <v>0</v>
      </c>
      <c r="AK23" s="31">
        <v>2.5806451612903226E-2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0"/>
      <c r="AT23" s="33">
        <v>0.67647058823529416</v>
      </c>
      <c r="AU23" s="33">
        <v>0.3235294117647059</v>
      </c>
      <c r="AV23" s="30"/>
      <c r="AW23" s="33">
        <v>0.16176470588235295</v>
      </c>
      <c r="AX23" s="33">
        <v>0.16176470588235295</v>
      </c>
      <c r="AY23" s="30"/>
      <c r="AZ23" s="33">
        <v>1.4705882352941178E-2</v>
      </c>
      <c r="BA23" s="33">
        <v>7.3529411764705885E-2</v>
      </c>
      <c r="BB23" s="33">
        <v>7.3529411764705885E-2</v>
      </c>
      <c r="BC23" s="33">
        <v>1.4705882352941178E-2</v>
      </c>
      <c r="BD23" s="33">
        <v>7.3529411764705885E-2</v>
      </c>
      <c r="BE23" s="33">
        <v>7.3529411764705885E-2</v>
      </c>
      <c r="BF23" s="33">
        <v>4.4117647058823525E-2</v>
      </c>
      <c r="BG23" s="33">
        <v>1.4705882352941178E-2</v>
      </c>
      <c r="BH23" s="33">
        <v>1.4705882352941178E-2</v>
      </c>
      <c r="BI23" s="33">
        <v>7.3529411764705885E-2</v>
      </c>
      <c r="BJ23" s="33">
        <v>0</v>
      </c>
      <c r="BK23" s="33">
        <v>1.4705882352941178E-2</v>
      </c>
      <c r="BL23" s="30"/>
      <c r="BM23" s="31">
        <v>0.31034482758620691</v>
      </c>
      <c r="BN23" s="31">
        <v>0.68965517241379315</v>
      </c>
      <c r="BO23" s="30"/>
      <c r="BP23" s="31">
        <v>2.5316455696202532E-3</v>
      </c>
      <c r="BQ23" s="31">
        <v>2.5316455696202532E-3</v>
      </c>
      <c r="BR23" s="31">
        <v>2.5316455696202532E-3</v>
      </c>
      <c r="BS23" s="31">
        <v>5.0632911392405064E-3</v>
      </c>
      <c r="BT23" s="39"/>
      <c r="BU23" s="31">
        <v>0.1111111111111111</v>
      </c>
      <c r="BV23" s="31">
        <v>0</v>
      </c>
      <c r="BW23" s="31">
        <v>0.22222222222222221</v>
      </c>
      <c r="BX23" s="31">
        <v>0.1111111111111111</v>
      </c>
      <c r="BY23" s="30"/>
      <c r="BZ23" s="31">
        <v>0.20631850419084466</v>
      </c>
      <c r="CA23" s="31">
        <v>0.134107027724049</v>
      </c>
      <c r="CB23" s="31">
        <v>0.65957446808510634</v>
      </c>
      <c r="CC23" s="30"/>
      <c r="CD23" s="31">
        <v>0.17537072856221791</v>
      </c>
      <c r="CE23" s="31">
        <v>0.18633139909735652</v>
      </c>
      <c r="CF23" s="31">
        <v>0.63829787234042556</v>
      </c>
      <c r="CG23" s="30"/>
    </row>
    <row r="24" spans="1:154" s="36" customFormat="1" ht="20.25" customHeight="1" x14ac:dyDescent="0.4">
      <c r="A24" s="29" t="s">
        <v>468</v>
      </c>
      <c r="B24" s="30"/>
      <c r="C24" s="145">
        <f>VLOOKUP($A24,Sample!$B$2:$F$29,4)</f>
        <v>7.397453407939375E-2</v>
      </c>
      <c r="D24" s="145">
        <f>VLOOKUP($A24,Sample!$B$2:$F$29,5)</f>
        <v>1.2477983308189094E-2</v>
      </c>
      <c r="E24" s="138">
        <f>VLOOKUP($A24,Sample!$B$2:$F$29,2)</f>
        <v>1679</v>
      </c>
      <c r="F24" s="160">
        <f t="shared" si="2"/>
        <v>10666.588235294117</v>
      </c>
      <c r="G24" s="30"/>
      <c r="H24" s="31">
        <f t="shared" si="5"/>
        <v>7.397453407939375E-2</v>
      </c>
      <c r="I24" s="31">
        <f t="shared" si="5"/>
        <v>7.6391008142260713E-2</v>
      </c>
      <c r="J24" s="30"/>
      <c r="K24" s="32">
        <v>6.3529411764705879</v>
      </c>
      <c r="L24" s="30"/>
      <c r="M24" s="160">
        <f>SUM('Family Profile'!M64:N64)</f>
        <v>1995.0470588235298</v>
      </c>
      <c r="N24" s="31">
        <f t="shared" si="3"/>
        <v>0.10527536003242799</v>
      </c>
      <c r="O24" s="30"/>
      <c r="P24" s="181">
        <f>SUM('Family Profile'!O64:X64)</f>
        <v>8671.5411764705914</v>
      </c>
      <c r="Q24" s="31">
        <f t="shared" si="4"/>
        <v>0.10527536003242799</v>
      </c>
      <c r="R24" s="30"/>
      <c r="S24" s="33">
        <v>0.2</v>
      </c>
      <c r="T24" s="33">
        <v>0.8</v>
      </c>
      <c r="U24" s="30"/>
      <c r="V24" s="31">
        <v>4.9504950495049507E-2</v>
      </c>
      <c r="W24" s="31">
        <v>7.9207920792079209E-2</v>
      </c>
      <c r="X24" s="31">
        <v>1.9801980198019802E-2</v>
      </c>
      <c r="Y24" s="31">
        <v>0</v>
      </c>
      <c r="Z24" s="31">
        <v>2.9702970297029702E-2</v>
      </c>
      <c r="AA24" s="31">
        <v>1.9801980198019802E-2</v>
      </c>
      <c r="AB24" s="31">
        <v>0</v>
      </c>
      <c r="AC24" s="31">
        <v>0</v>
      </c>
      <c r="AD24" s="31">
        <v>0</v>
      </c>
      <c r="AE24" s="31">
        <v>3.9603960396039604E-2</v>
      </c>
      <c r="AF24" s="30"/>
      <c r="AG24" s="33">
        <v>8.2352941176470587E-2</v>
      </c>
      <c r="AH24" s="33">
        <v>0.91764705882352937</v>
      </c>
      <c r="AI24" s="30"/>
      <c r="AJ24" s="31">
        <v>6.8337129840546698E-3</v>
      </c>
      <c r="AK24" s="31">
        <v>4.5558086560364463E-3</v>
      </c>
      <c r="AL24" s="31">
        <v>0</v>
      </c>
      <c r="AM24" s="31">
        <v>2.2779043280182231E-3</v>
      </c>
      <c r="AN24" s="31">
        <v>0</v>
      </c>
      <c r="AO24" s="31">
        <v>0</v>
      </c>
      <c r="AP24" s="31">
        <v>2.2779043280182231E-3</v>
      </c>
      <c r="AQ24" s="31">
        <v>0</v>
      </c>
      <c r="AR24" s="31">
        <v>4.5558086560364463E-3</v>
      </c>
      <c r="AS24" s="30"/>
      <c r="AT24" s="33">
        <v>0.68235294117647061</v>
      </c>
      <c r="AU24" s="33">
        <v>0.31764705882352939</v>
      </c>
      <c r="AV24" s="30"/>
      <c r="AW24" s="33">
        <v>0.19999999999999998</v>
      </c>
      <c r="AX24" s="33">
        <v>0.1176470588235294</v>
      </c>
      <c r="AY24" s="30"/>
      <c r="AZ24" s="33">
        <v>8.2352941176470573E-2</v>
      </c>
      <c r="BA24" s="33">
        <v>2.3529411764705882E-2</v>
      </c>
      <c r="BB24" s="33">
        <v>2.3529411764705882E-2</v>
      </c>
      <c r="BC24" s="33">
        <v>1.1764705882352941E-2</v>
      </c>
      <c r="BD24" s="33">
        <v>1.1764705882352941E-2</v>
      </c>
      <c r="BE24" s="33">
        <v>0</v>
      </c>
      <c r="BF24" s="33">
        <v>1.1764705882352941E-2</v>
      </c>
      <c r="BG24" s="33">
        <v>1.1764705882352941E-2</v>
      </c>
      <c r="BH24" s="33">
        <v>0</v>
      </c>
      <c r="BI24" s="33">
        <v>1.1764705882352941E-2</v>
      </c>
      <c r="BJ24" s="33">
        <v>0</v>
      </c>
      <c r="BK24" s="33">
        <v>0</v>
      </c>
      <c r="BL24" s="30"/>
      <c r="BM24" s="31">
        <v>8.8235294117647065E-2</v>
      </c>
      <c r="BN24" s="31">
        <v>0.91176470588235292</v>
      </c>
      <c r="BO24" s="30"/>
      <c r="BP24" s="31">
        <v>1.6666666666666666E-2</v>
      </c>
      <c r="BQ24" s="31">
        <v>1.8518518518518519E-3</v>
      </c>
      <c r="BR24" s="31">
        <v>9.2592592592592587E-3</v>
      </c>
      <c r="BS24" s="31">
        <v>2.4074074074074074E-2</v>
      </c>
      <c r="BT24" s="39"/>
      <c r="BU24" s="31">
        <v>0.45454545454545453</v>
      </c>
      <c r="BV24" s="31">
        <v>0</v>
      </c>
      <c r="BW24" s="31">
        <v>0.18181818181818182</v>
      </c>
      <c r="BX24" s="31">
        <v>0.27272727272727271</v>
      </c>
      <c r="BY24" s="30"/>
      <c r="BZ24" s="31">
        <v>0.75520833333333337</v>
      </c>
      <c r="CA24" s="31">
        <v>0.21145833333333333</v>
      </c>
      <c r="CB24" s="31">
        <v>3.3333333333333333E-2</v>
      </c>
      <c r="CC24" s="30"/>
      <c r="CD24" s="31">
        <v>0.1388888888888889</v>
      </c>
      <c r="CE24" s="31">
        <v>0.69444444444444453</v>
      </c>
      <c r="CF24" s="31">
        <v>0.16666666666666666</v>
      </c>
      <c r="CG24" s="30"/>
    </row>
    <row r="25" spans="1:154" s="42" customFormat="1" ht="7.5" customHeight="1" x14ac:dyDescent="0.4">
      <c r="A25" s="37"/>
      <c r="B25" s="38"/>
      <c r="C25" s="159"/>
      <c r="D25" s="159"/>
      <c r="E25" s="139"/>
      <c r="F25" s="161"/>
      <c r="G25" s="38"/>
      <c r="H25" s="39"/>
      <c r="I25" s="39"/>
      <c r="J25" s="38"/>
      <c r="K25" s="40"/>
      <c r="L25" s="38"/>
      <c r="M25" s="161"/>
      <c r="N25" s="39"/>
      <c r="O25" s="38"/>
      <c r="P25" s="182"/>
      <c r="Q25" s="39"/>
      <c r="R25" s="38"/>
      <c r="S25" s="30"/>
      <c r="T25" s="30"/>
      <c r="U25" s="38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8"/>
      <c r="AG25" s="30"/>
      <c r="AH25" s="30"/>
      <c r="AI25" s="38"/>
      <c r="AJ25" s="39"/>
      <c r="AK25" s="39"/>
      <c r="AL25" s="39"/>
      <c r="AM25" s="39"/>
      <c r="AN25" s="39"/>
      <c r="AO25" s="39"/>
      <c r="AP25" s="39"/>
      <c r="AQ25" s="39"/>
      <c r="AR25" s="39"/>
      <c r="AS25" s="38"/>
      <c r="AT25" s="30"/>
      <c r="AU25" s="30"/>
      <c r="AV25" s="38"/>
      <c r="AW25" s="30"/>
      <c r="AX25" s="30"/>
      <c r="AY25" s="38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8"/>
      <c r="BM25" s="39">
        <v>0.35294117647058826</v>
      </c>
      <c r="BN25" s="39">
        <v>0.6470588235294118</v>
      </c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8"/>
      <c r="BZ25" s="39"/>
      <c r="CA25" s="39"/>
      <c r="CB25" s="39"/>
      <c r="CC25" s="38"/>
      <c r="CD25" s="39"/>
      <c r="CE25" s="39"/>
      <c r="CF25" s="39"/>
      <c r="CG25" s="38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</row>
    <row r="26" spans="1:154" s="36" customFormat="1" ht="20.25" customHeight="1" x14ac:dyDescent="0.4">
      <c r="A26" s="29" t="s">
        <v>127</v>
      </c>
      <c r="B26" s="30"/>
      <c r="C26" s="145">
        <f>VLOOKUP($A26,Sample!$B$2:$F$29,4)</f>
        <v>0.11314270608450457</v>
      </c>
      <c r="D26" s="145">
        <f>VLOOKUP($A26,Sample!$B$2:$F$29,5)</f>
        <v>1.9084848800136747E-2</v>
      </c>
      <c r="E26" s="138">
        <f>VLOOKUP($A26,Sample!$B$2:$F$29,2)</f>
        <v>2568</v>
      </c>
      <c r="F26" s="160">
        <f>E26*$K26</f>
        <v>16050</v>
      </c>
      <c r="G26" s="30"/>
      <c r="H26" s="31">
        <f t="shared" si="5"/>
        <v>0.11314270608450457</v>
      </c>
      <c r="I26" s="31">
        <f>F26/SUM(F$17:F$27)</f>
        <v>0.11494544025111858</v>
      </c>
      <c r="J26" s="30"/>
      <c r="K26" s="32">
        <v>6.25</v>
      </c>
      <c r="L26" s="30"/>
      <c r="M26" s="160">
        <f>SUM('Family Profile'!M66:N66)</f>
        <v>2568</v>
      </c>
      <c r="N26" s="31">
        <f>K26/SUM(K$17:K$27)</f>
        <v>0.10356950929116181</v>
      </c>
      <c r="O26" s="30"/>
      <c r="P26" s="181">
        <f>SUM('Family Profile'!O66:X66)</f>
        <v>13482</v>
      </c>
      <c r="Q26" s="31">
        <f>N26/SUM(N$17:N$27)</f>
        <v>0.10356950929116181</v>
      </c>
      <c r="R26" s="30"/>
      <c r="S26" s="33">
        <v>0.21428571428571427</v>
      </c>
      <c r="T26" s="33">
        <v>0.7857142857142857</v>
      </c>
      <c r="U26" s="30"/>
      <c r="V26" s="31">
        <v>2.2727272727272728E-2</v>
      </c>
      <c r="W26" s="31">
        <v>3.4090909090909088E-2</v>
      </c>
      <c r="X26" s="31">
        <v>4.5454545454545456E-2</v>
      </c>
      <c r="Y26" s="31">
        <v>1.1363636363636364E-2</v>
      </c>
      <c r="Z26" s="31">
        <v>4.5454545454545456E-2</v>
      </c>
      <c r="AA26" s="31">
        <v>0</v>
      </c>
      <c r="AB26" s="31">
        <v>4.5454545454545456E-2</v>
      </c>
      <c r="AC26" s="31">
        <v>0</v>
      </c>
      <c r="AD26" s="31">
        <v>0</v>
      </c>
      <c r="AE26" s="31">
        <v>2.2727272727272728E-2</v>
      </c>
      <c r="AF26" s="30"/>
      <c r="AG26" s="33">
        <v>0.19318181818181818</v>
      </c>
      <c r="AH26" s="33">
        <v>0.80681818181818177</v>
      </c>
      <c r="AI26" s="30"/>
      <c r="AJ26" s="31">
        <v>2.1645021645021644E-2</v>
      </c>
      <c r="AK26" s="31">
        <v>1.2987012987012988E-2</v>
      </c>
      <c r="AL26" s="31">
        <v>8.658008658008658E-3</v>
      </c>
      <c r="AM26" s="31">
        <v>2.1645021645021645E-3</v>
      </c>
      <c r="AN26" s="31">
        <v>2.1645021645021645E-3</v>
      </c>
      <c r="AO26" s="31">
        <v>2.1645021645021645E-3</v>
      </c>
      <c r="AP26" s="31">
        <v>4.329004329004329E-3</v>
      </c>
      <c r="AQ26" s="31">
        <v>0</v>
      </c>
      <c r="AR26" s="31">
        <v>0</v>
      </c>
      <c r="AS26" s="30"/>
      <c r="AT26" s="33">
        <v>0.68181818181818177</v>
      </c>
      <c r="AU26" s="33">
        <v>0.31818181818181818</v>
      </c>
      <c r="AV26" s="30"/>
      <c r="AW26" s="33">
        <v>0.10227272727272728</v>
      </c>
      <c r="AX26" s="33">
        <v>0.21590909090909091</v>
      </c>
      <c r="AY26" s="30"/>
      <c r="AZ26" s="33">
        <v>0.125</v>
      </c>
      <c r="BA26" s="33">
        <v>3.4090909090909088E-2</v>
      </c>
      <c r="BB26" s="33">
        <v>6.8181818181818177E-2</v>
      </c>
      <c r="BC26" s="33">
        <v>3.4090909090909088E-2</v>
      </c>
      <c r="BD26" s="33">
        <v>1.1363636363636364E-2</v>
      </c>
      <c r="BE26" s="33">
        <v>0</v>
      </c>
      <c r="BF26" s="33">
        <v>5.6818181818181816E-2</v>
      </c>
      <c r="BG26" s="33">
        <v>4.5454545454545456E-2</v>
      </c>
      <c r="BH26" s="33">
        <v>1.1363636363636364E-2</v>
      </c>
      <c r="BI26" s="33">
        <v>0</v>
      </c>
      <c r="BJ26" s="33">
        <v>0</v>
      </c>
      <c r="BK26" s="33">
        <v>0</v>
      </c>
      <c r="BL26" s="30"/>
      <c r="BM26" s="31">
        <v>0.33879781420765026</v>
      </c>
      <c r="BN26" s="31">
        <v>0.66120218579234968</v>
      </c>
      <c r="BO26" s="30"/>
      <c r="BP26" s="31">
        <v>2.181818181818182E-2</v>
      </c>
      <c r="BQ26" s="31">
        <v>5.454545454545455E-3</v>
      </c>
      <c r="BR26" s="31">
        <v>7.2727272727272727E-3</v>
      </c>
      <c r="BS26" s="31">
        <v>2.9090909090909091E-2</v>
      </c>
      <c r="BT26" s="39"/>
      <c r="BU26" s="31">
        <v>0.13333333333333333</v>
      </c>
      <c r="BV26" s="31">
        <v>6.6666666666666666E-2</v>
      </c>
      <c r="BW26" s="31">
        <v>6.6666666666666666E-2</v>
      </c>
      <c r="BX26" s="31">
        <v>0.3</v>
      </c>
      <c r="BY26" s="30"/>
      <c r="BZ26" s="31">
        <v>0.73378489326765184</v>
      </c>
      <c r="CA26" s="31">
        <v>0.24835796387520526</v>
      </c>
      <c r="CB26" s="31">
        <v>1.7857142857142856E-2</v>
      </c>
      <c r="CC26" s="30"/>
      <c r="CD26" s="31">
        <v>0.27155172413793105</v>
      </c>
      <c r="CE26" s="31">
        <v>0.60344827586206895</v>
      </c>
      <c r="CF26" s="31">
        <v>0.125</v>
      </c>
      <c r="CG26" s="30"/>
    </row>
    <row r="27" spans="1:154" s="36" customFormat="1" ht="20.25" customHeight="1" x14ac:dyDescent="0.4">
      <c r="A27" s="29" t="s">
        <v>126</v>
      </c>
      <c r="B27" s="30"/>
      <c r="C27" s="145">
        <f>VLOOKUP($A27,Sample!$B$2:$F$29,4)</f>
        <v>0.20055513944574171</v>
      </c>
      <c r="D27" s="145">
        <f>VLOOKUP($A27,Sample!$B$2:$F$29,5)</f>
        <v>3.3829529493077284E-2</v>
      </c>
      <c r="E27" s="138">
        <f>VLOOKUP($A27,Sample!$B$2:$F$29,2)</f>
        <v>4552</v>
      </c>
      <c r="F27" s="160">
        <f>E27*$K27</f>
        <v>28557.810526315789</v>
      </c>
      <c r="G27" s="30"/>
      <c r="H27" s="31">
        <f t="shared" si="5"/>
        <v>0.20055513944574171</v>
      </c>
      <c r="I27" s="31">
        <f>F27/SUM(F$17:F$27)</f>
        <v>0.20452274788507147</v>
      </c>
      <c r="J27" s="30"/>
      <c r="K27" s="32">
        <v>6.2736842105263158</v>
      </c>
      <c r="L27" s="30"/>
      <c r="M27" s="160">
        <f>SUM('Family Profile'!M67:N67)</f>
        <v>5845.726315789474</v>
      </c>
      <c r="N27" s="31">
        <f>K27/SUM(K$17:K$27)</f>
        <v>0.10396198322110725</v>
      </c>
      <c r="O27" s="30"/>
      <c r="P27" s="181">
        <f>SUM('Family Profile'!O67:X67)</f>
        <v>22712.084210526315</v>
      </c>
      <c r="Q27" s="31">
        <f>N27/SUM(N$17:N$27)</f>
        <v>0.10396198322110725</v>
      </c>
      <c r="R27" s="30"/>
      <c r="S27" s="33">
        <v>0.42857142857142855</v>
      </c>
      <c r="T27" s="33">
        <v>0.5714285714285714</v>
      </c>
      <c r="U27" s="30"/>
      <c r="V27" s="31">
        <v>0.15573770491803279</v>
      </c>
      <c r="W27" s="31">
        <v>0.15573770491803279</v>
      </c>
      <c r="X27" s="31">
        <v>4.9180327868852458E-2</v>
      </c>
      <c r="Y27" s="31">
        <v>8.1967213114754103E-3</v>
      </c>
      <c r="Z27" s="31">
        <v>3.2786885245901641E-2</v>
      </c>
      <c r="AA27" s="31">
        <v>0</v>
      </c>
      <c r="AB27" s="31">
        <v>3.2786885245901641E-2</v>
      </c>
      <c r="AC27" s="31">
        <v>0</v>
      </c>
      <c r="AD27" s="31">
        <v>0</v>
      </c>
      <c r="AE27" s="31">
        <v>2.4590163934426229E-2</v>
      </c>
      <c r="AF27" s="30"/>
      <c r="AG27" s="33">
        <v>0.2</v>
      </c>
      <c r="AH27" s="33">
        <v>0.8</v>
      </c>
      <c r="AI27" s="30"/>
      <c r="AJ27" s="31">
        <v>1.8987341772151899E-2</v>
      </c>
      <c r="AK27" s="31">
        <v>6.3291139240506328E-3</v>
      </c>
      <c r="AL27" s="31">
        <v>4.2194092827004216E-3</v>
      </c>
      <c r="AM27" s="31">
        <v>0</v>
      </c>
      <c r="AN27" s="31">
        <v>2.1097046413502108E-3</v>
      </c>
      <c r="AO27" s="31">
        <v>0</v>
      </c>
      <c r="AP27" s="31">
        <v>2.1097046413502108E-3</v>
      </c>
      <c r="AQ27" s="31">
        <v>2.1097046413502108E-3</v>
      </c>
      <c r="AR27" s="31">
        <v>4.2194092827004216E-3</v>
      </c>
      <c r="AS27" s="30"/>
      <c r="AT27" s="33">
        <v>0.69473684210526321</v>
      </c>
      <c r="AU27" s="33">
        <v>0.30526315789473685</v>
      </c>
      <c r="AV27" s="30"/>
      <c r="AW27" s="33">
        <v>0.1368421052631579</v>
      </c>
      <c r="AX27" s="33">
        <v>0.16842105263157894</v>
      </c>
      <c r="AY27" s="30"/>
      <c r="AZ27" s="33">
        <v>0.12631578947368421</v>
      </c>
      <c r="BA27" s="33">
        <v>2.1052631578947368E-2</v>
      </c>
      <c r="BB27" s="33">
        <v>3.1578947368421054E-2</v>
      </c>
      <c r="BC27" s="33">
        <v>5.2631578947368418E-2</v>
      </c>
      <c r="BD27" s="33">
        <v>2.1052631578947368E-2</v>
      </c>
      <c r="BE27" s="33">
        <v>0</v>
      </c>
      <c r="BF27" s="33">
        <v>3.1578947368421054E-2</v>
      </c>
      <c r="BG27" s="33">
        <v>3.1578947368421054E-2</v>
      </c>
      <c r="BH27" s="33">
        <v>0</v>
      </c>
      <c r="BI27" s="33">
        <v>0</v>
      </c>
      <c r="BJ27" s="33">
        <v>1.0526315789473684E-2</v>
      </c>
      <c r="BK27" s="33">
        <v>0</v>
      </c>
      <c r="BL27" s="30"/>
      <c r="BM27" s="31">
        <v>0.35227272727272729</v>
      </c>
      <c r="BN27" s="31">
        <v>0.64772727272727271</v>
      </c>
      <c r="BO27" s="30"/>
      <c r="BP27" s="31">
        <v>1.0067114093959731E-2</v>
      </c>
      <c r="BQ27" s="31">
        <v>0</v>
      </c>
      <c r="BR27" s="31">
        <v>1.0067114093959731E-2</v>
      </c>
      <c r="BS27" s="31">
        <v>2.1812080536912751E-2</v>
      </c>
      <c r="BT27" s="39"/>
      <c r="BU27" s="31">
        <v>0.26666666666666666</v>
      </c>
      <c r="BV27" s="31">
        <v>0.2</v>
      </c>
      <c r="BW27" s="31">
        <v>0.2</v>
      </c>
      <c r="BX27" s="31">
        <v>0.26666666666666666</v>
      </c>
      <c r="BY27" s="30"/>
      <c r="BZ27" s="31">
        <v>0.72386199658926931</v>
      </c>
      <c r="CA27" s="31">
        <v>0.26026498753771482</v>
      </c>
      <c r="CB27" s="31">
        <v>1.5873015873015872E-2</v>
      </c>
      <c r="CC27" s="30"/>
      <c r="CD27" s="31">
        <v>0.33280860553587827</v>
      </c>
      <c r="CE27" s="31">
        <v>0.6036993309720583</v>
      </c>
      <c r="CF27" s="31">
        <v>6.3492063492063489E-2</v>
      </c>
      <c r="CG27" s="30"/>
    </row>
    <row r="28" spans="1:154" s="42" customFormat="1" ht="7.5" customHeight="1" x14ac:dyDescent="0.4">
      <c r="A28" s="37"/>
      <c r="B28" s="38"/>
      <c r="C28" s="139"/>
      <c r="D28" s="139"/>
      <c r="E28" s="139"/>
      <c r="F28" s="161"/>
      <c r="G28" s="38"/>
      <c r="H28" s="43"/>
      <c r="I28" s="43"/>
      <c r="J28" s="38"/>
      <c r="L28" s="38"/>
      <c r="M28" s="178"/>
      <c r="N28" s="43"/>
      <c r="O28" s="38"/>
      <c r="P28" s="43"/>
      <c r="Q28" s="43"/>
      <c r="R28" s="38"/>
      <c r="U28" s="38"/>
      <c r="AF28" s="38"/>
      <c r="AI28" s="38"/>
      <c r="AJ28" s="39"/>
      <c r="AK28" s="39"/>
      <c r="AL28" s="39"/>
      <c r="AM28" s="39"/>
      <c r="AN28" s="39"/>
      <c r="AO28" s="39"/>
      <c r="AP28" s="39"/>
      <c r="AQ28" s="39"/>
      <c r="AR28" s="39"/>
      <c r="AS28" s="38"/>
      <c r="AV28" s="38"/>
      <c r="AY28" s="38"/>
      <c r="BL28" s="38"/>
      <c r="BM28" s="39">
        <v>0.32631578947368423</v>
      </c>
      <c r="BN28" s="39">
        <v>0.67368421052631577</v>
      </c>
      <c r="BO28" s="38"/>
      <c r="BP28" s="39"/>
      <c r="BQ28" s="39"/>
      <c r="BR28" s="39"/>
      <c r="BS28" s="39"/>
      <c r="BT28" s="39"/>
      <c r="BU28" s="39"/>
      <c r="BV28" s="39"/>
      <c r="BW28" s="39"/>
      <c r="BX28" s="39"/>
      <c r="BY28" s="38"/>
      <c r="BZ28" s="39"/>
      <c r="CA28" s="39"/>
      <c r="CB28" s="39"/>
      <c r="CC28" s="38"/>
      <c r="CD28" s="39"/>
      <c r="CE28" s="39"/>
      <c r="CF28" s="39"/>
      <c r="CG28" s="38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</row>
    <row r="29" spans="1:154" s="56" customFormat="1" ht="20.25" hidden="1" customHeight="1" x14ac:dyDescent="0.4">
      <c r="A29" s="49" t="s">
        <v>457</v>
      </c>
      <c r="B29" s="38"/>
      <c r="C29" s="140"/>
      <c r="D29" s="140"/>
      <c r="E29" s="140"/>
      <c r="F29" s="164"/>
      <c r="G29" s="38"/>
      <c r="H29" s="50">
        <v>0.50366327311245807</v>
      </c>
      <c r="I29" s="50">
        <v>0.50366327311245807</v>
      </c>
      <c r="J29" s="38"/>
      <c r="K29" s="51">
        <v>5.8151204277492949</v>
      </c>
      <c r="L29" s="38"/>
      <c r="M29" s="179"/>
      <c r="N29" s="50">
        <v>0.50366327311245807</v>
      </c>
      <c r="O29" s="38"/>
      <c r="P29" s="50"/>
      <c r="Q29" s="50">
        <v>0.50366327311245807</v>
      </c>
      <c r="R29" s="38"/>
      <c r="S29" s="52">
        <v>4.9007395974372897E-2</v>
      </c>
      <c r="T29" s="52">
        <v>0.95099260402562702</v>
      </c>
      <c r="U29" s="38"/>
      <c r="V29" s="50">
        <v>2.5628775185053167E-2</v>
      </c>
      <c r="W29" s="50">
        <v>1.3772623911017906E-2</v>
      </c>
      <c r="X29" s="50">
        <v>1.1398708415618393E-2</v>
      </c>
      <c r="Y29" s="50">
        <v>6.9269127250725022E-4</v>
      </c>
      <c r="Z29" s="50">
        <v>0</v>
      </c>
      <c r="AA29" s="50">
        <v>0</v>
      </c>
      <c r="AB29" s="52">
        <v>0</v>
      </c>
      <c r="AC29" s="52">
        <v>0</v>
      </c>
      <c r="AD29" s="52">
        <v>0</v>
      </c>
      <c r="AE29" s="52">
        <v>1.3853825450145004E-3</v>
      </c>
      <c r="AF29" s="38"/>
      <c r="AG29" s="52">
        <v>4.7927677394806974E-2</v>
      </c>
      <c r="AH29" s="52">
        <v>0.95207232260519303</v>
      </c>
      <c r="AI29" s="38"/>
      <c r="AJ29" s="50">
        <v>5.1711918659748711E-3</v>
      </c>
      <c r="AK29" s="50">
        <v>1.6612149639177779E-3</v>
      </c>
      <c r="AL29" s="50">
        <v>3.4558613332052934E-3</v>
      </c>
      <c r="AM29" s="50">
        <v>0</v>
      </c>
      <c r="AN29" s="50">
        <v>2.0558480870197654E-3</v>
      </c>
      <c r="AO29" s="50">
        <v>0</v>
      </c>
      <c r="AP29" s="50">
        <v>1.7141852169099666E-3</v>
      </c>
      <c r="AQ29" s="50">
        <v>1.7917187649148274E-4</v>
      </c>
      <c r="AR29" s="50">
        <v>0</v>
      </c>
      <c r="AS29" s="38"/>
      <c r="AT29" s="52">
        <v>0.77436206020438603</v>
      </c>
      <c r="AU29" s="52">
        <v>0.225637939795614</v>
      </c>
      <c r="AV29" s="38"/>
      <c r="AW29" s="52">
        <v>0.14092971769134843</v>
      </c>
      <c r="AX29" s="52">
        <v>8.4708222104265582E-2</v>
      </c>
      <c r="AY29" s="38"/>
      <c r="AZ29" s="52">
        <v>7.7249715307770958E-2</v>
      </c>
      <c r="BA29" s="52">
        <v>5.3339213120053991E-3</v>
      </c>
      <c r="BB29" s="52">
        <v>6.298683121561754E-3</v>
      </c>
      <c r="BC29" s="52">
        <v>2.2945892208371888E-2</v>
      </c>
      <c r="BD29" s="52">
        <v>2.5311914650452821E-3</v>
      </c>
      <c r="BE29" s="52">
        <v>7.5321769437681585E-4</v>
      </c>
      <c r="BF29" s="52">
        <v>1.2597366243123508E-2</v>
      </c>
      <c r="BG29" s="52">
        <v>0</v>
      </c>
      <c r="BH29" s="52">
        <v>0</v>
      </c>
      <c r="BI29" s="52">
        <v>0</v>
      </c>
      <c r="BJ29" s="52">
        <v>4.5046442192306366E-3</v>
      </c>
      <c r="BK29" s="52">
        <v>3.149341560780877E-3</v>
      </c>
      <c r="BL29" s="38"/>
      <c r="BM29" s="50">
        <v>3.6494210008717935E-2</v>
      </c>
      <c r="BN29" s="50">
        <v>0.96350578999128211</v>
      </c>
      <c r="BO29" s="38"/>
      <c r="BP29" s="50">
        <v>9.8510539839648716E-3</v>
      </c>
      <c r="BQ29" s="50">
        <v>3.7199586403169338E-3</v>
      </c>
      <c r="BR29" s="50">
        <v>5.6259197396480104E-3</v>
      </c>
      <c r="BS29" s="50">
        <v>9.2854275340286795E-3</v>
      </c>
      <c r="BT29" s="44"/>
      <c r="BU29" s="50">
        <v>0.13695790154515836</v>
      </c>
      <c r="BV29" s="50">
        <v>3.1210749233240836E-2</v>
      </c>
      <c r="BW29" s="50">
        <v>9.4347540186286313E-2</v>
      </c>
      <c r="BX29" s="50">
        <v>0.22639110023289033</v>
      </c>
      <c r="BY29" s="38"/>
      <c r="BZ29" s="50">
        <v>0.83834317616478871</v>
      </c>
      <c r="CA29" s="50">
        <v>0.12790749436233842</v>
      </c>
      <c r="CB29" s="50">
        <v>3.3749329472872742E-2</v>
      </c>
      <c r="CC29" s="38"/>
      <c r="CD29" s="50">
        <v>0.53805371186120576</v>
      </c>
      <c r="CE29" s="50">
        <v>0.36165243226059485</v>
      </c>
      <c r="CF29" s="50">
        <v>0.10029385587819933</v>
      </c>
      <c r="CG29" s="38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</row>
    <row r="30" spans="1:154" s="56" customFormat="1" ht="20.25" hidden="1" customHeight="1" x14ac:dyDescent="0.4">
      <c r="A30" s="49" t="s">
        <v>469</v>
      </c>
      <c r="B30" s="38"/>
      <c r="C30" s="140"/>
      <c r="D30" s="140"/>
      <c r="E30" s="140"/>
      <c r="F30" s="164"/>
      <c r="G30" s="38"/>
      <c r="H30" s="50">
        <v>0.14463308421114576</v>
      </c>
      <c r="I30" s="50">
        <v>0.14463308421114576</v>
      </c>
      <c r="J30" s="38"/>
      <c r="K30" s="51">
        <v>6.1047298048075858</v>
      </c>
      <c r="L30" s="38"/>
      <c r="M30" s="179"/>
      <c r="N30" s="50">
        <v>0.14463308421114576</v>
      </c>
      <c r="O30" s="38"/>
      <c r="P30" s="50"/>
      <c r="Q30" s="50">
        <v>0.14463308421114576</v>
      </c>
      <c r="R30" s="38"/>
      <c r="S30" s="52">
        <v>8.4364613645245792E-2</v>
      </c>
      <c r="T30" s="52">
        <v>0.91563538635475417</v>
      </c>
      <c r="U30" s="38"/>
      <c r="V30" s="50">
        <v>4.306414773305222E-2</v>
      </c>
      <c r="W30" s="50">
        <v>2.4350456610100032E-2</v>
      </c>
      <c r="X30" s="50">
        <v>9.569810607344938E-3</v>
      </c>
      <c r="Y30" s="50">
        <v>4.784905303672469E-3</v>
      </c>
      <c r="Z30" s="50">
        <v>0</v>
      </c>
      <c r="AA30" s="50">
        <v>0</v>
      </c>
      <c r="AB30" s="52">
        <v>4.784905303672469E-3</v>
      </c>
      <c r="AC30" s="52">
        <v>0</v>
      </c>
      <c r="AD30" s="52">
        <v>0</v>
      </c>
      <c r="AE30" s="52">
        <v>0</v>
      </c>
      <c r="AF30" s="38"/>
      <c r="AG30" s="52">
        <v>2.6083802295310619E-2</v>
      </c>
      <c r="AH30" s="52">
        <v>0.97391619770468929</v>
      </c>
      <c r="AI30" s="38"/>
      <c r="AJ30" s="50">
        <v>2.0532388149760526E-3</v>
      </c>
      <c r="AK30" s="50">
        <v>0</v>
      </c>
      <c r="AL30" s="50">
        <v>1.0005596481681095E-3</v>
      </c>
      <c r="AM30" s="50">
        <v>1.0005596481681095E-3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38"/>
      <c r="AT30" s="52">
        <v>0.73341296044942561</v>
      </c>
      <c r="AU30" s="52">
        <v>0.26658703955057445</v>
      </c>
      <c r="AV30" s="38"/>
      <c r="AW30" s="52">
        <v>0.19408995919328814</v>
      </c>
      <c r="AX30" s="52">
        <v>7.2497080357286262E-2</v>
      </c>
      <c r="AY30" s="38"/>
      <c r="AZ30" s="52">
        <v>3.6440528060637231E-2</v>
      </c>
      <c r="BA30" s="52">
        <v>2.0329475766665016E-2</v>
      </c>
      <c r="BB30" s="52">
        <v>5.3703507646574037E-3</v>
      </c>
      <c r="BC30" s="52">
        <v>1.534310076599581E-2</v>
      </c>
      <c r="BD30" s="52">
        <v>1.0356725765326608E-2</v>
      </c>
      <c r="BE30" s="52">
        <v>5.3703507646574037E-3</v>
      </c>
      <c r="BF30" s="52">
        <v>1.0740701529314807E-2</v>
      </c>
      <c r="BG30" s="52">
        <v>4.9863750006692038E-3</v>
      </c>
      <c r="BH30" s="52">
        <v>0</v>
      </c>
      <c r="BI30" s="52">
        <v>0</v>
      </c>
      <c r="BJ30" s="52">
        <v>0</v>
      </c>
      <c r="BK30" s="52">
        <v>4.9863750006692038E-3</v>
      </c>
      <c r="BL30" s="38"/>
      <c r="BM30" s="50">
        <v>3.9174911921744965E-2</v>
      </c>
      <c r="BN30" s="50">
        <v>0.96082508807825495</v>
      </c>
      <c r="BO30" s="38"/>
      <c r="BP30" s="50">
        <v>9.3271018802930893E-3</v>
      </c>
      <c r="BQ30" s="50">
        <v>8.6285177607208451E-4</v>
      </c>
      <c r="BR30" s="50">
        <v>7.6248651362203265E-3</v>
      </c>
      <c r="BS30" s="50">
        <v>1.78148187925855E-2</v>
      </c>
      <c r="BT30" s="44"/>
      <c r="BU30" s="50">
        <v>0.1876695959698706</v>
      </c>
      <c r="BV30" s="50">
        <v>0</v>
      </c>
      <c r="BW30" s="50">
        <v>4.306414773305222E-2</v>
      </c>
      <c r="BX30" s="50">
        <v>0.26155975377824631</v>
      </c>
      <c r="BY30" s="38"/>
      <c r="BZ30" s="50">
        <v>0.85501670083937475</v>
      </c>
      <c r="CA30" s="50">
        <v>0.12710368552430218</v>
      </c>
      <c r="CB30" s="50">
        <v>1.7879613636323077E-2</v>
      </c>
      <c r="CC30" s="38"/>
      <c r="CD30" s="50">
        <v>0.48882262466918336</v>
      </c>
      <c r="CE30" s="50">
        <v>0.30820980716080071</v>
      </c>
      <c r="CF30" s="50">
        <v>0.20296756817001585</v>
      </c>
      <c r="CG30" s="38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</row>
    <row r="31" spans="1:154" s="56" customFormat="1" ht="20.25" hidden="1" customHeight="1" x14ac:dyDescent="0.4">
      <c r="A31" s="49" t="s">
        <v>459</v>
      </c>
      <c r="B31" s="38"/>
      <c r="C31" s="140"/>
      <c r="D31" s="140"/>
      <c r="E31" s="140"/>
      <c r="F31" s="164"/>
      <c r="G31" s="38"/>
      <c r="H31" s="50">
        <v>0.18075089742835285</v>
      </c>
      <c r="I31" s="50">
        <v>0.18075089742835285</v>
      </c>
      <c r="J31" s="38"/>
      <c r="K31" s="51">
        <v>4.8265291601136102</v>
      </c>
      <c r="L31" s="38"/>
      <c r="M31" s="179"/>
      <c r="N31" s="50">
        <v>0.18075089742835285</v>
      </c>
      <c r="O31" s="38"/>
      <c r="P31" s="50"/>
      <c r="Q31" s="50">
        <v>0.18075089742835285</v>
      </c>
      <c r="R31" s="38"/>
      <c r="S31" s="52">
        <v>0.34688607639059554</v>
      </c>
      <c r="T31" s="52">
        <v>0.65311392360940457</v>
      </c>
      <c r="U31" s="38"/>
      <c r="V31" s="50">
        <v>0.17446254796028321</v>
      </c>
      <c r="W31" s="50">
        <v>0.11760381058697851</v>
      </c>
      <c r="X31" s="50">
        <v>6.6950133656622418E-2</v>
      </c>
      <c r="Y31" s="50">
        <v>4.5253381771981578E-2</v>
      </c>
      <c r="Z31" s="50">
        <v>2.1337080288218513E-2</v>
      </c>
      <c r="AA31" s="50">
        <v>2.7952226325213977E-3</v>
      </c>
      <c r="AB31" s="52">
        <v>0</v>
      </c>
      <c r="AC31" s="52">
        <v>4.5341194521231519E-3</v>
      </c>
      <c r="AD31" s="52">
        <v>7.7475920468704593E-4</v>
      </c>
      <c r="AE31" s="52">
        <v>9.3174087750713252E-4</v>
      </c>
      <c r="AF31" s="38"/>
      <c r="AG31" s="52">
        <v>0.1092695367898437</v>
      </c>
      <c r="AH31" s="52">
        <v>0.89073046321015636</v>
      </c>
      <c r="AI31" s="38"/>
      <c r="AJ31" s="50">
        <v>1.2202998824448055E-2</v>
      </c>
      <c r="AK31" s="50">
        <v>8.1353325496320364E-3</v>
      </c>
      <c r="AL31" s="50">
        <v>6.7172586008374365E-3</v>
      </c>
      <c r="AM31" s="50">
        <v>6.519209580603447E-3</v>
      </c>
      <c r="AN31" s="50">
        <v>3.9567281118644566E-3</v>
      </c>
      <c r="AO31" s="50">
        <v>0</v>
      </c>
      <c r="AP31" s="50">
        <v>4.0676662748160182E-3</v>
      </c>
      <c r="AQ31" s="50">
        <v>1.3424565401783802E-3</v>
      </c>
      <c r="AR31" s="50">
        <v>1.3424565401783802E-3</v>
      </c>
      <c r="AS31" s="38"/>
      <c r="AT31" s="52">
        <v>0.55881899560475035</v>
      </c>
      <c r="AU31" s="52">
        <v>0.4411810043952496</v>
      </c>
      <c r="AV31" s="38"/>
      <c r="AW31" s="52">
        <v>0.25094209141567714</v>
      </c>
      <c r="AX31" s="52">
        <v>0.19023891297957249</v>
      </c>
      <c r="AY31" s="38"/>
      <c r="AZ31" s="52">
        <v>0.10380879179111085</v>
      </c>
      <c r="BA31" s="52">
        <v>5.1825331829511011E-2</v>
      </c>
      <c r="BB31" s="52">
        <v>1.7083805393497974E-2</v>
      </c>
      <c r="BC31" s="52">
        <v>3.9987048369021248E-2</v>
      </c>
      <c r="BD31" s="52">
        <v>2.5255879471813892E-2</v>
      </c>
      <c r="BE31" s="52">
        <v>2.0658218012094956E-2</v>
      </c>
      <c r="BF31" s="52">
        <v>4.0266098808887062E-2</v>
      </c>
      <c r="BG31" s="52">
        <v>5.5183365227618936E-2</v>
      </c>
      <c r="BH31" s="52">
        <v>2.432442739426879E-2</v>
      </c>
      <c r="BI31" s="52">
        <v>1.7589352503983847E-2</v>
      </c>
      <c r="BJ31" s="52">
        <v>2.73932929023799E-2</v>
      </c>
      <c r="BK31" s="52">
        <v>1.0627780943078842E-2</v>
      </c>
      <c r="BL31" s="38"/>
      <c r="BM31" s="50">
        <v>8.4925645427804258E-2</v>
      </c>
      <c r="BN31" s="50">
        <v>0.91507435457219577</v>
      </c>
      <c r="BO31" s="38"/>
      <c r="BP31" s="50">
        <v>1.9244173474027258E-2</v>
      </c>
      <c r="BQ31" s="50">
        <v>3.7730325707426779E-3</v>
      </c>
      <c r="BR31" s="50">
        <v>1.4893720889175307E-2</v>
      </c>
      <c r="BS31" s="50">
        <v>3.0513275452369041E-2</v>
      </c>
      <c r="BT31" s="44"/>
      <c r="BU31" s="50">
        <v>0.27889675795066077</v>
      </c>
      <c r="BV31" s="50">
        <v>3.5991592734277496E-2</v>
      </c>
      <c r="BW31" s="50">
        <v>0.16275064713963661</v>
      </c>
      <c r="BX31" s="50">
        <v>0.31512239540940906</v>
      </c>
      <c r="BY31" s="38"/>
      <c r="BZ31" s="50">
        <v>0.81682083945526285</v>
      </c>
      <c r="CA31" s="50">
        <v>7.7502327484394437E-2</v>
      </c>
      <c r="CB31" s="50">
        <v>0.10567683306034262</v>
      </c>
      <c r="CC31" s="38"/>
      <c r="CD31" s="50">
        <v>0.35669348269574036</v>
      </c>
      <c r="CE31" s="50">
        <v>0.31140465178399979</v>
      </c>
      <c r="CF31" s="50">
        <v>0.33190186552025996</v>
      </c>
      <c r="CG31" s="38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</row>
    <row r="32" spans="1:154" s="56" customFormat="1" ht="20.25" hidden="1" customHeight="1" x14ac:dyDescent="0.4">
      <c r="A32" s="49" t="s">
        <v>470</v>
      </c>
      <c r="B32" s="38"/>
      <c r="C32" s="140"/>
      <c r="D32" s="140"/>
      <c r="E32" s="140"/>
      <c r="F32" s="164"/>
      <c r="G32" s="38"/>
      <c r="H32" s="50">
        <v>0.11795298063908669</v>
      </c>
      <c r="I32" s="50">
        <v>0.11795298063908669</v>
      </c>
      <c r="J32" s="38"/>
      <c r="K32" s="51">
        <v>6.1047020923049002</v>
      </c>
      <c r="L32" s="38"/>
      <c r="M32" s="179"/>
      <c r="N32" s="50">
        <v>0.11795298063908669</v>
      </c>
      <c r="O32" s="38"/>
      <c r="P32" s="50"/>
      <c r="Q32" s="50">
        <v>0.11795298063908669</v>
      </c>
      <c r="R32" s="38"/>
      <c r="S32" s="52">
        <v>0.13369444118874876</v>
      </c>
      <c r="T32" s="52">
        <v>0.86630555881125115</v>
      </c>
      <c r="U32" s="38"/>
      <c r="V32" s="50">
        <v>3.5123566553726088E-2</v>
      </c>
      <c r="W32" s="50">
        <v>4.034744153693258E-2</v>
      </c>
      <c r="X32" s="50">
        <v>2.0157105150763178E-2</v>
      </c>
      <c r="Y32" s="50">
        <v>7.5321038848566585E-3</v>
      </c>
      <c r="Z32" s="50">
        <v>1.0339237987152033E-2</v>
      </c>
      <c r="AA32" s="50">
        <v>3.791351850381426E-3</v>
      </c>
      <c r="AB32" s="52">
        <v>0</v>
      </c>
      <c r="AC32" s="52">
        <v>2.694481760997442E-3</v>
      </c>
      <c r="AD32" s="52">
        <v>1.1919882425027421E-2</v>
      </c>
      <c r="AE32" s="52">
        <v>9.7758176551626524E-3</v>
      </c>
      <c r="AF32" s="38"/>
      <c r="AG32" s="52">
        <v>9.767202499837066E-2</v>
      </c>
      <c r="AH32" s="52">
        <v>0.90232797500162931</v>
      </c>
      <c r="AI32" s="38"/>
      <c r="AJ32" s="50">
        <v>7.712686534132168E-3</v>
      </c>
      <c r="AK32" s="50">
        <v>7.794761828701399E-3</v>
      </c>
      <c r="AL32" s="50">
        <v>4.4434459753446573E-3</v>
      </c>
      <c r="AM32" s="50">
        <v>2.2418241823232254E-3</v>
      </c>
      <c r="AN32" s="50">
        <v>2.750592274801171E-3</v>
      </c>
      <c r="AO32" s="50">
        <v>8.6365969132050375E-3</v>
      </c>
      <c r="AP32" s="50">
        <v>4.2649898837211189E-4</v>
      </c>
      <c r="AQ32" s="50">
        <v>8.5512965456106598E-4</v>
      </c>
      <c r="AR32" s="50">
        <v>1.83812197467426E-3</v>
      </c>
      <c r="AS32" s="38"/>
      <c r="AT32" s="52">
        <v>0.52681510677922261</v>
      </c>
      <c r="AU32" s="52">
        <v>0.47318489322077739</v>
      </c>
      <c r="AV32" s="38"/>
      <c r="AW32" s="52">
        <v>0.31202554670167881</v>
      </c>
      <c r="AX32" s="52">
        <v>0.16115934651909866</v>
      </c>
      <c r="AY32" s="38"/>
      <c r="AZ32" s="52">
        <v>4.8467743794517203E-2</v>
      </c>
      <c r="BA32" s="52">
        <v>5.0243012896532872E-2</v>
      </c>
      <c r="BB32" s="52">
        <v>5.2897150576447713E-2</v>
      </c>
      <c r="BC32" s="52">
        <v>2.2281623630773725E-2</v>
      </c>
      <c r="BD32" s="52">
        <v>3.0382136489653006E-2</v>
      </c>
      <c r="BE32" s="52">
        <v>3.2446195123907742E-2</v>
      </c>
      <c r="BF32" s="52">
        <v>1.6314381777327063E-2</v>
      </c>
      <c r="BG32" s="52">
        <v>1.1737632935364763E-2</v>
      </c>
      <c r="BH32" s="52">
        <v>2.4497730293795761E-2</v>
      </c>
      <c r="BI32" s="52">
        <v>4.0277475591981908E-2</v>
      </c>
      <c r="BJ32" s="52">
        <v>2.3308224615972001E-2</v>
      </c>
      <c r="BK32" s="52">
        <v>1.3419827676493088E-2</v>
      </c>
      <c r="BL32" s="38"/>
      <c r="BM32" s="50">
        <v>3.9346508389362031E-2</v>
      </c>
      <c r="BN32" s="50">
        <v>0.96065349161063796</v>
      </c>
      <c r="BO32" s="38"/>
      <c r="BP32" s="50">
        <v>1.1264282604886862E-2</v>
      </c>
      <c r="BQ32" s="50">
        <v>2.1247603296839167E-3</v>
      </c>
      <c r="BR32" s="50">
        <v>1.0400442226001706E-2</v>
      </c>
      <c r="BS32" s="50">
        <v>1.4796534722145548E-2</v>
      </c>
      <c r="BT32" s="44"/>
      <c r="BU32" s="50">
        <v>6.1767224910349326E-2</v>
      </c>
      <c r="BV32" s="50">
        <v>0</v>
      </c>
      <c r="BW32" s="50">
        <v>9.0332373804384053E-2</v>
      </c>
      <c r="BX32" s="50">
        <v>0.14151322358205329</v>
      </c>
      <c r="BY32" s="38"/>
      <c r="BZ32" s="50">
        <v>0.35281254759231306</v>
      </c>
      <c r="CA32" s="50">
        <v>0.13489968315596956</v>
      </c>
      <c r="CB32" s="50">
        <v>0.51228776925171748</v>
      </c>
      <c r="CC32" s="38"/>
      <c r="CD32" s="50">
        <v>0.17452798813039994</v>
      </c>
      <c r="CE32" s="50">
        <v>0.27345223782622646</v>
      </c>
      <c r="CF32" s="50">
        <v>0.55201977404337355</v>
      </c>
      <c r="CG32" s="38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</row>
    <row r="33" spans="1:154" s="56" customFormat="1" ht="20.25" hidden="1" customHeight="1" x14ac:dyDescent="0.4">
      <c r="A33" s="49" t="s">
        <v>471</v>
      </c>
      <c r="B33" s="38"/>
      <c r="C33" s="140"/>
      <c r="D33" s="140"/>
      <c r="E33" s="140"/>
      <c r="F33" s="164"/>
      <c r="G33" s="38"/>
      <c r="H33" s="50">
        <v>5.2999764608956626E-2</v>
      </c>
      <c r="I33" s="50">
        <v>5.2999764608956626E-2</v>
      </c>
      <c r="J33" s="38"/>
      <c r="K33" s="51">
        <v>6.2652427042623913</v>
      </c>
      <c r="L33" s="38"/>
      <c r="M33" s="179"/>
      <c r="N33" s="50">
        <v>5.2999764608956626E-2</v>
      </c>
      <c r="O33" s="38"/>
      <c r="P33" s="50"/>
      <c r="Q33" s="50">
        <v>5.2999764608956626E-2</v>
      </c>
      <c r="R33" s="38"/>
      <c r="S33" s="52">
        <v>0.35219589570734605</v>
      </c>
      <c r="T33" s="52">
        <v>0.64780410429265389</v>
      </c>
      <c r="U33" s="38"/>
      <c r="V33" s="50">
        <v>0.10833023928779381</v>
      </c>
      <c r="W33" s="50">
        <v>0.11238045693967698</v>
      </c>
      <c r="X33" s="50">
        <v>4.7852387655120274E-2</v>
      </c>
      <c r="Y33" s="50">
        <v>9.3254704931477663E-3</v>
      </c>
      <c r="Z33" s="50">
        <v>3.7301881972591065E-2</v>
      </c>
      <c r="AA33" s="50">
        <v>0</v>
      </c>
      <c r="AB33" s="52">
        <v>3.7301881972591065E-2</v>
      </c>
      <c r="AC33" s="52">
        <v>0</v>
      </c>
      <c r="AD33" s="52">
        <v>0</v>
      </c>
      <c r="AE33" s="52">
        <v>2.3926193827560137E-2</v>
      </c>
      <c r="AF33" s="38"/>
      <c r="AG33" s="52">
        <v>0.19756986940887011</v>
      </c>
      <c r="AH33" s="52">
        <v>0.80243013059112989</v>
      </c>
      <c r="AI33" s="38"/>
      <c r="AJ33" s="50">
        <v>1.9934589782357244E-2</v>
      </c>
      <c r="AK33" s="50">
        <v>8.7021166712660837E-3</v>
      </c>
      <c r="AL33" s="50">
        <v>5.8014111141773891E-3</v>
      </c>
      <c r="AM33" s="50">
        <v>7.714700289301261E-4</v>
      </c>
      <c r="AN33" s="50">
        <v>2.1292355281585683E-3</v>
      </c>
      <c r="AO33" s="50">
        <v>7.714700289301261E-4</v>
      </c>
      <c r="AP33" s="50">
        <v>2.9007055570886946E-3</v>
      </c>
      <c r="AQ33" s="50">
        <v>1.3577654992284424E-3</v>
      </c>
      <c r="AR33" s="50">
        <v>2.7155309984568847E-3</v>
      </c>
      <c r="AS33" s="38"/>
      <c r="AT33" s="52">
        <v>0.69013238414312228</v>
      </c>
      <c r="AU33" s="52">
        <v>0.30986761585687772</v>
      </c>
      <c r="AV33" s="38"/>
      <c r="AW33" s="52">
        <v>0.12452091682742912</v>
      </c>
      <c r="AX33" s="52">
        <v>0.18534669902944859</v>
      </c>
      <c r="AY33" s="38"/>
      <c r="AZ33" s="52">
        <v>0.12584681690346616</v>
      </c>
      <c r="BA33" s="52">
        <v>2.5699723411108051E-2</v>
      </c>
      <c r="BB33" s="52">
        <v>4.4624911594486817E-2</v>
      </c>
      <c r="BC33" s="52">
        <v>4.6023329094295892E-2</v>
      </c>
      <c r="BD33" s="52">
        <v>1.7599288107341723E-2</v>
      </c>
      <c r="BE33" s="52">
        <v>0</v>
      </c>
      <c r="BF33" s="52">
        <v>4.0574693942603657E-2</v>
      </c>
      <c r="BG33" s="52">
        <v>3.652447629072049E-2</v>
      </c>
      <c r="BH33" s="52">
        <v>4.0502176518831621E-3</v>
      </c>
      <c r="BI33" s="52">
        <v>0</v>
      </c>
      <c r="BJ33" s="52">
        <v>6.7745352277292815E-3</v>
      </c>
      <c r="BK33" s="52">
        <v>0</v>
      </c>
      <c r="BL33" s="38"/>
      <c r="BM33" s="50">
        <v>6.2203264545374101E-2</v>
      </c>
      <c r="BN33" s="50">
        <v>0.93779673545462594</v>
      </c>
      <c r="BO33" s="38"/>
      <c r="BP33" s="50">
        <v>1.4255419703370185E-2</v>
      </c>
      <c r="BQ33" s="50">
        <v>1.9441044729039179E-3</v>
      </c>
      <c r="BR33" s="50">
        <v>9.0711411089597366E-3</v>
      </c>
      <c r="BS33" s="50">
        <v>2.440639444762234E-2</v>
      </c>
      <c r="BT33" s="44"/>
      <c r="BU33" s="50">
        <v>0.21914411288457089</v>
      </c>
      <c r="BV33" s="50">
        <v>0.15247744621790421</v>
      </c>
      <c r="BW33" s="50">
        <v>0.15247744621790421</v>
      </c>
      <c r="BX33" s="50">
        <v>0.27854730511219061</v>
      </c>
      <c r="BY33" s="38"/>
      <c r="BZ33" s="50">
        <v>0.72739870702231391</v>
      </c>
      <c r="CA33" s="50">
        <v>0.25602109624481756</v>
      </c>
      <c r="CB33" s="50">
        <v>1.6580196732868487E-2</v>
      </c>
      <c r="CC33" s="38"/>
      <c r="CD33" s="50">
        <v>0.31097547973019768</v>
      </c>
      <c r="CE33" s="50">
        <v>0.60360985012230772</v>
      </c>
      <c r="CF33" s="50">
        <v>8.541467014749457E-2</v>
      </c>
      <c r="CG33" s="38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</row>
    <row r="34" spans="1:154" s="57" customFormat="1" ht="7.5" hidden="1" customHeight="1" x14ac:dyDescent="0.4">
      <c r="A34" s="17"/>
      <c r="C34" s="137"/>
      <c r="D34" s="137"/>
      <c r="E34" s="137"/>
      <c r="F34" s="165"/>
      <c r="H34" s="58"/>
      <c r="I34" s="58"/>
      <c r="M34" s="180"/>
      <c r="N34" s="58"/>
      <c r="P34" s="58"/>
      <c r="Q34" s="58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</row>
    <row r="35" spans="1:154" s="64" customFormat="1" ht="20.25" customHeight="1" x14ac:dyDescent="0.4">
      <c r="A35" s="59" t="s">
        <v>480</v>
      </c>
      <c r="B35" s="38"/>
      <c r="C35" s="141"/>
      <c r="D35" s="141"/>
      <c r="E35" s="141">
        <f>SUM(E4:E10)</f>
        <v>84813</v>
      </c>
      <c r="F35" s="163">
        <f>SUM(F4:F10)</f>
        <v>500744.22527130082</v>
      </c>
      <c r="G35" s="38"/>
      <c r="H35" s="60">
        <f>E35/E$39</f>
        <v>0.63031280423909575</v>
      </c>
      <c r="I35" s="60">
        <f>F35/F$39</f>
        <v>0.65089360849584466</v>
      </c>
      <c r="J35" s="38"/>
      <c r="K35" s="61">
        <f>SUM(K4*$C4,K5*$C5,K6*$C6,K7*$C7,K9*$C9,K10*$C10)</f>
        <v>5.904097547207396</v>
      </c>
      <c r="L35" s="38"/>
      <c r="M35" s="163">
        <f>SUM(M4:M10)</f>
        <v>99783.479230852623</v>
      </c>
      <c r="N35" s="60">
        <f>M35/M$39</f>
        <v>0.68145462050144634</v>
      </c>
      <c r="O35" s="38"/>
      <c r="P35" s="163">
        <f>SUM(P4:P10)</f>
        <v>400960.7460404482</v>
      </c>
      <c r="Q35" s="60">
        <f>P35/P$39</f>
        <v>0.6437094245433691</v>
      </c>
      <c r="R35" s="38"/>
      <c r="S35" s="62">
        <f>SUM(S4*$H4,S5*$H5,S6*$H6,S7*$H7,S9*$H9,S10*$H10)</f>
        <v>5.7805957035579981E-2</v>
      </c>
      <c r="T35" s="62">
        <f>SUM(T4*$H4,T5*$H5,T6*$H6,T7*$H7,T9*$H9,T10*$H10)</f>
        <v>0.94219404296441989</v>
      </c>
      <c r="U35" s="38"/>
      <c r="V35" s="62">
        <f>SUM(V4*$N4,V5*$N5,V6*$N6,V7*$N7,V9*$N9,V10*$N10)</f>
        <v>3.02156142956043E-2</v>
      </c>
      <c r="W35" s="62">
        <f t="shared" ref="W35:AE35" si="6">SUM(W4*$N4,W5*$N5,W6*$N6,W7*$N7,W9*$N9,W10*$N10)</f>
        <v>1.6987108684176029E-2</v>
      </c>
      <c r="X35" s="62">
        <f t="shared" si="6"/>
        <v>7.6171573137646578E-3</v>
      </c>
      <c r="Y35" s="62">
        <f t="shared" si="6"/>
        <v>2.9970814272737355E-3</v>
      </c>
      <c r="Z35" s="62">
        <f t="shared" si="6"/>
        <v>0</v>
      </c>
      <c r="AA35" s="62">
        <f t="shared" si="6"/>
        <v>0</v>
      </c>
      <c r="AB35" s="62">
        <f t="shared" si="6"/>
        <v>1.6564557229631137E-3</v>
      </c>
      <c r="AC35" s="62">
        <f t="shared" si="6"/>
        <v>0</v>
      </c>
      <c r="AD35" s="62">
        <f t="shared" si="6"/>
        <v>0</v>
      </c>
      <c r="AE35" s="62">
        <f t="shared" si="6"/>
        <v>2.6812514086212436E-3</v>
      </c>
      <c r="AF35" s="38"/>
      <c r="AG35" s="62">
        <f>SUM(AG4*$H4,AG5*$H5,AG6*$H6,AG7*$H7,AG9*$H9,AG10*$H10)</f>
        <v>4.3867903454759598E-2</v>
      </c>
      <c r="AH35" s="62">
        <f t="shared" ref="AH35" si="7">SUM(AH4*$H4,AH5*$H5,AH6*$H6,AH7*$H7,AH9*$H9,AH10*$H10)</f>
        <v>0.95613209654524045</v>
      </c>
      <c r="AI35" s="38"/>
      <c r="AJ35" s="62">
        <f>SUM(AJ4*$Q4,AJ5*$Q5,AJ6*$Q6,AJ7*$Q7,AJ9*$Q9,AJ10*$Q10)</f>
        <v>3.6131809634386224E-3</v>
      </c>
      <c r="AK35" s="62">
        <f t="shared" ref="AK35:AS35" si="8">SUM(AK4*$Q4,AK5*$Q5,AK6*$Q6,AK7*$Q7,AK9*$Q9,AK10*$Q10)</f>
        <v>1.1335675870884035E-3</v>
      </c>
      <c r="AL35" s="62">
        <f t="shared" si="8"/>
        <v>3.4938645141810104E-3</v>
      </c>
      <c r="AM35" s="62">
        <f>SUM(AM4*$Q4,AM5*$Q5,AM6*$Q6,AM7*$Q7,AM9*$Q9,AM10*$Q10)</f>
        <v>3.4516123012556701E-4</v>
      </c>
      <c r="AN35" s="62">
        <f t="shared" si="8"/>
        <v>1.0944618083626437E-3</v>
      </c>
      <c r="AO35" s="62">
        <f t="shared" si="8"/>
        <v>0</v>
      </c>
      <c r="AP35" s="62">
        <f t="shared" si="8"/>
        <v>7.6087492216885184E-4</v>
      </c>
      <c r="AQ35" s="62">
        <f t="shared" si="8"/>
        <v>3.46766925826304E-4</v>
      </c>
      <c r="AR35" s="62">
        <f t="shared" si="8"/>
        <v>0</v>
      </c>
      <c r="AS35" s="38">
        <f t="shared" si="8"/>
        <v>0</v>
      </c>
      <c r="AT35" s="62">
        <f t="shared" ref="AT35:AU35" si="9">SUM(AT4*$H4,AT5*$H5,AT6*$H6,AT7*$H7,AT9*$H9,AT10*$H10)</f>
        <v>0.7648859106371716</v>
      </c>
      <c r="AU35" s="62">
        <f t="shared" si="9"/>
        <v>0.23511408936282829</v>
      </c>
      <c r="AV35" s="38"/>
      <c r="AW35" s="62">
        <f t="shared" ref="AW35:AX35" si="10">SUM(AW4*$H4,AW5*$H5,AW6*$H6,AW7*$H7,AW9*$H9,AW10*$H10)</f>
        <v>0.15222837523447519</v>
      </c>
      <c r="AX35" s="62">
        <f t="shared" si="10"/>
        <v>8.2885714128353119E-2</v>
      </c>
      <c r="AY35" s="38"/>
      <c r="AZ35" s="62">
        <f t="shared" ref="AZ35:BK35" si="11">SUM(AZ4*$H4,AZ5*$H5,AZ6*$H6,AZ7*$H7,AZ9*$H9,AZ10*$H10)</f>
        <v>6.864928139016023E-2</v>
      </c>
      <c r="BA35" s="62">
        <f t="shared" si="11"/>
        <v>1.1031631495729213E-2</v>
      </c>
      <c r="BB35" s="62">
        <f t="shared" si="11"/>
        <v>5.0790510631993826E-3</v>
      </c>
      <c r="BC35" s="62">
        <f t="shared" si="11"/>
        <v>2.0304409981389496E-2</v>
      </c>
      <c r="BD35" s="62">
        <f t="shared" si="11"/>
        <v>4.8195146297208124E-3</v>
      </c>
      <c r="BE35" s="62">
        <f t="shared" si="11"/>
        <v>1.4058691683037897E-3</v>
      </c>
      <c r="BF35" s="62">
        <f t="shared" si="11"/>
        <v>1.0158102126398765E-2</v>
      </c>
      <c r="BG35" s="62">
        <f t="shared" si="11"/>
        <v>1.1388522241190682E-3</v>
      </c>
      <c r="BH35" s="62">
        <f t="shared" si="11"/>
        <v>0</v>
      </c>
      <c r="BI35" s="62">
        <f t="shared" si="11"/>
        <v>0</v>
      </c>
      <c r="BJ35" s="62">
        <f t="shared" si="11"/>
        <v>3.2042598021286609E-3</v>
      </c>
      <c r="BK35" s="62">
        <f t="shared" si="11"/>
        <v>3.2830301999796866E-3</v>
      </c>
      <c r="BL35" s="38"/>
      <c r="BM35" s="62">
        <f t="shared" ref="BM35:BN35" si="12">SUM(BM4*$H4,BM5*$H5,BM6*$H6,BM7*$H7,BM9*$H9,BM10*$H10)</f>
        <v>0.17507492749216269</v>
      </c>
      <c r="BN35" s="62">
        <f t="shared" si="12"/>
        <v>0.8249250725078372</v>
      </c>
      <c r="BO35" s="38"/>
      <c r="BP35" s="62">
        <f>SUM(BP4*$I4,BP5*$I5,BP6*$I6,BP7*$I7,BP9*$I9,BP10*$I10)</f>
        <v>9.3066050945533225E-3</v>
      </c>
      <c r="BQ35" s="62">
        <f t="shared" ref="BQ35:BS35" si="13">SUM(BQ4*$I4,BQ5*$I5,BQ6*$I6,BQ7*$I7,BQ9*$I9,BQ10*$I10)</f>
        <v>2.9326718742501193E-3</v>
      </c>
      <c r="BR35" s="62">
        <f t="shared" si="13"/>
        <v>6.0289728073923176E-3</v>
      </c>
      <c r="BS35" s="62">
        <f t="shared" si="13"/>
        <v>1.0472026236803917E-2</v>
      </c>
      <c r="BT35" s="44"/>
      <c r="BU35" s="62">
        <f t="shared" ref="BU35:BX35" si="14">SUM(BU4*$I4,BU5*$I5,BU6*$I6,BU7*$I7,BU9*$I9,BU10*$I10)</f>
        <v>0.16037413589146049</v>
      </c>
      <c r="BV35" s="62">
        <f t="shared" si="14"/>
        <v>2.1863780849422369E-2</v>
      </c>
      <c r="BW35" s="62">
        <f t="shared" si="14"/>
        <v>7.3322870891136843E-2</v>
      </c>
      <c r="BX35" s="62">
        <f t="shared" si="14"/>
        <v>0.22121934647824884</v>
      </c>
      <c r="BY35" s="38"/>
      <c r="BZ35" s="62">
        <f>SUM(BZ4*$N4,BZ5*$N5,BZ6*$N6,BZ7*$N7,BZ9*$N9,BZ10*$N10)</f>
        <v>0.83244021906125465</v>
      </c>
      <c r="CA35" s="62">
        <f t="shared" ref="CA35:CB35" si="15">SUM(CA4*$N4,CA5*$N5,CA6*$N6,CA7*$N7,CA9*$N9,CA10*$N10)</f>
        <v>0.13711256912502248</v>
      </c>
      <c r="CB35" s="62">
        <f t="shared" si="15"/>
        <v>3.0447211813722883E-2</v>
      </c>
      <c r="CC35" s="38"/>
      <c r="CD35" s="62">
        <f t="shared" ref="CD35:CF35" si="16">SUM(CD4*$N4,CD5*$N5,CD6*$N6,CD7*$N7,CD9*$N9,CD10*$N10)</f>
        <v>0.50663622528149332</v>
      </c>
      <c r="CE35" s="62">
        <f t="shared" si="16"/>
        <v>0.35770890471748623</v>
      </c>
      <c r="CF35" s="62">
        <f t="shared" si="16"/>
        <v>0.1356548700010205</v>
      </c>
      <c r="CG35" s="38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</row>
    <row r="36" spans="1:154" s="64" customFormat="1" ht="20.25" customHeight="1" x14ac:dyDescent="0.4">
      <c r="A36" s="59" t="s">
        <v>459</v>
      </c>
      <c r="B36" s="38"/>
      <c r="C36" s="141"/>
      <c r="D36" s="141"/>
      <c r="E36" s="141">
        <f>SUM(E12:E15)</f>
        <v>27047</v>
      </c>
      <c r="F36" s="163">
        <f>SUM(F12:F15)</f>
        <v>128942.39791695947</v>
      </c>
      <c r="G36" s="38"/>
      <c r="H36" s="60">
        <f t="shared" ref="H36:I37" si="17">E36/E$39</f>
        <v>0.20100775136187637</v>
      </c>
      <c r="I36" s="60">
        <f>F36/F$39</f>
        <v>0.16760609195803539</v>
      </c>
      <c r="J36" s="38"/>
      <c r="K36" s="61">
        <f>SUM(K12*$C12,K13*$C13,K14*$C14,K15*$C15)</f>
        <v>4.7673456544888335</v>
      </c>
      <c r="L36" s="38"/>
      <c r="M36" s="163">
        <f>SUM(M12:M15)</f>
        <v>18769.562886644329</v>
      </c>
      <c r="N36" s="60">
        <f t="shared" ref="N36:N37" si="18">M36/M$39</f>
        <v>0.1281835976505161</v>
      </c>
      <c r="O36" s="38"/>
      <c r="P36" s="163">
        <f>SUM(P12:P15)</f>
        <v>110172.83503031515</v>
      </c>
      <c r="Q36" s="60">
        <f t="shared" ref="Q36:Q37" si="19">P36/P$39</f>
        <v>0.17687340453651665</v>
      </c>
      <c r="R36" s="38"/>
      <c r="S36" s="62">
        <f t="shared" ref="S36:T36" si="20">SUM(S12*$H12,S13*$H13,S14*$H14,S15*$H15)</f>
        <v>0.36342600673765862</v>
      </c>
      <c r="T36" s="62">
        <f t="shared" si="20"/>
        <v>0.63657399326234154</v>
      </c>
      <c r="U36" s="38"/>
      <c r="V36" s="62">
        <f>SUM(V12*$N12,V13*$N13,V14*$N14,V15*$N15)</f>
        <v>0.12249374360206897</v>
      </c>
      <c r="W36" s="62">
        <f t="shared" ref="W36:AE36" si="21">SUM(W12*$N12,W13*$N13,W14*$N14,W15*$N15)</f>
        <v>7.5173217938134695E-2</v>
      </c>
      <c r="X36" s="62">
        <f t="shared" si="21"/>
        <v>4.3203452179321866E-2</v>
      </c>
      <c r="Y36" s="62">
        <f t="shared" si="21"/>
        <v>4.1552520706238751E-2</v>
      </c>
      <c r="Z36" s="62">
        <f t="shared" si="21"/>
        <v>1.1156815746945659E-2</v>
      </c>
      <c r="AA36" s="62">
        <f t="shared" si="21"/>
        <v>6.513789458896628E-3</v>
      </c>
      <c r="AB36" s="62">
        <f t="shared" si="21"/>
        <v>0</v>
      </c>
      <c r="AC36" s="62">
        <f t="shared" si="21"/>
        <v>5.7643596269001864E-3</v>
      </c>
      <c r="AD36" s="62">
        <f t="shared" si="21"/>
        <v>2.4699413170522324E-3</v>
      </c>
      <c r="AE36" s="62">
        <f t="shared" si="21"/>
        <v>2.1712631529655427E-3</v>
      </c>
      <c r="AF36" s="38"/>
      <c r="AG36" s="62">
        <f t="shared" ref="AG36:AH36" si="22">SUM(AG12*$H12,AG13*$H13,AG14*$H14,AG15*$H15)</f>
        <v>0.11586839522315301</v>
      </c>
      <c r="AH36" s="62">
        <f t="shared" si="22"/>
        <v>0.88413160477684716</v>
      </c>
      <c r="AI36" s="38"/>
      <c r="AJ36" s="62">
        <f>SUM(AJ12*$Q12,AJ13*$Q13,AJ14*$Q14,AJ15*$Q15)</f>
        <v>7.1821488594886228E-3</v>
      </c>
      <c r="AK36" s="62">
        <f t="shared" ref="AK36:AS36" si="23">SUM(AK12*$Q12,AK13*$Q13,AK14*$Q14,AK15*$Q15)</f>
        <v>4.7880992396590813E-3</v>
      </c>
      <c r="AL36" s="62">
        <f t="shared" si="23"/>
        <v>5.0259961656171914E-3</v>
      </c>
      <c r="AM36" s="62">
        <f t="shared" si="23"/>
        <v>4.4306201925059865E-3</v>
      </c>
      <c r="AN36" s="62">
        <f t="shared" si="23"/>
        <v>4.6727383156555573E-3</v>
      </c>
      <c r="AO36" s="62">
        <f t="shared" si="23"/>
        <v>0</v>
      </c>
      <c r="AP36" s="62">
        <f t="shared" si="23"/>
        <v>2.3940496198295406E-3</v>
      </c>
      <c r="AQ36" s="62">
        <f t="shared" si="23"/>
        <v>5.9115477591974435E-4</v>
      </c>
      <c r="AR36" s="62">
        <f t="shared" si="23"/>
        <v>5.9115477591974435E-4</v>
      </c>
      <c r="AS36" s="38">
        <f t="shared" si="23"/>
        <v>0</v>
      </c>
      <c r="AT36" s="62">
        <f t="shared" ref="AT36:AU36" si="24">SUM(AT12*$H12,AT13*$H13,AT14*$H14,AT15*$H15)</f>
        <v>0.54072525087189605</v>
      </c>
      <c r="AU36" s="62">
        <f t="shared" si="24"/>
        <v>0.45927474912810395</v>
      </c>
      <c r="AV36" s="38"/>
      <c r="AW36" s="62">
        <f t="shared" ref="AW36:AX36" si="25">SUM(AW12*$H12,AW13*$H13,AW14*$H14,AW15*$H15)</f>
        <v>0.25602726993171737</v>
      </c>
      <c r="AX36" s="62">
        <f t="shared" si="25"/>
        <v>0.20324747919638658</v>
      </c>
      <c r="AY36" s="38"/>
      <c r="AZ36" s="62">
        <f t="shared" ref="AZ36:BK36" si="26">SUM(AZ12*$H12,AZ13*$H13,AZ14*$H14,AZ15*$H15)</f>
        <v>0.11009636511842838</v>
      </c>
      <c r="BA36" s="62">
        <f t="shared" si="26"/>
        <v>5.9016032030224652E-2</v>
      </c>
      <c r="BB36" s="62">
        <f t="shared" si="26"/>
        <v>1.9489545478579503E-2</v>
      </c>
      <c r="BC36" s="62">
        <f t="shared" si="26"/>
        <v>4.301985640873409E-2</v>
      </c>
      <c r="BD36" s="62">
        <f t="shared" si="26"/>
        <v>2.8070671485000896E-2</v>
      </c>
      <c r="BE36" s="62">
        <f t="shared" si="26"/>
        <v>2.0129280499126108E-2</v>
      </c>
      <c r="BF36" s="62">
        <f t="shared" si="26"/>
        <v>4.6111546441329518E-2</v>
      </c>
      <c r="BG36" s="62">
        <f t="shared" si="26"/>
        <v>5.9087317232604609E-2</v>
      </c>
      <c r="BH36" s="62">
        <f t="shared" si="26"/>
        <v>2.754433011419527E-2</v>
      </c>
      <c r="BI36" s="62">
        <f t="shared" si="26"/>
        <v>1.7341238821109838E-2</v>
      </c>
      <c r="BJ36" s="62">
        <f t="shared" si="26"/>
        <v>3.0332371792211543E-2</v>
      </c>
      <c r="BK36" s="62">
        <f t="shared" si="26"/>
        <v>1.2378144218089498E-2</v>
      </c>
      <c r="BL36" s="38"/>
      <c r="BM36" s="62">
        <f t="shared" ref="BM36:BN36" si="27">SUM(BM12*$H12,BM13*$H13,BM14*$H14,BM15*$H15)</f>
        <v>0.29771932901892767</v>
      </c>
      <c r="BN36" s="62">
        <f t="shared" si="27"/>
        <v>0.70228067098107239</v>
      </c>
      <c r="BO36" s="38"/>
      <c r="BP36" s="62">
        <f>SUM(BP12*$I12,BP13*$I13,BP14*$I14,BP15*$I15)</f>
        <v>2.0178915041691319E-2</v>
      </c>
      <c r="BQ36" s="62">
        <f t="shared" ref="BQ36:BS36" si="28">SUM(BQ12*$I12,BQ13*$I13,BQ14*$I14,BQ15*$I15)</f>
        <v>3.7890113807039134E-3</v>
      </c>
      <c r="BR36" s="62">
        <f t="shared" si="28"/>
        <v>1.5901904487556375E-2</v>
      </c>
      <c r="BS36" s="62">
        <f t="shared" si="28"/>
        <v>3.1900790819179917E-2</v>
      </c>
      <c r="BT36" s="44"/>
      <c r="BU36" s="62">
        <f t="shared" ref="BU36:BX36" si="29">SUM(BU12*$I12,BU13*$I13,BU14*$I14,BU15*$I15)</f>
        <v>0.28110042128070112</v>
      </c>
      <c r="BV36" s="62">
        <f t="shared" si="29"/>
        <v>3.7523694254350932E-2</v>
      </c>
      <c r="BW36" s="62">
        <f t="shared" si="29"/>
        <v>0.1616898603547694</v>
      </c>
      <c r="BX36" s="62">
        <f t="shared" si="29"/>
        <v>0.32452220221091754</v>
      </c>
      <c r="BY36" s="38"/>
      <c r="BZ36" s="62">
        <f>SUM(BZ12*$N12,BZ13*$N13,BZ14*$N14,BZ15*$N15)</f>
        <v>0.75870632229649559</v>
      </c>
      <c r="CA36" s="62">
        <f t="shared" ref="CA36:CB36" si="30">SUM(CA12*$N12,CA13*$N13,CA14*$N14,CA15*$N15)</f>
        <v>0.11479187674431926</v>
      </c>
      <c r="CB36" s="62">
        <f t="shared" si="30"/>
        <v>0.12650180095918512</v>
      </c>
      <c r="CC36" s="38"/>
      <c r="CD36" s="62">
        <f t="shared" ref="CD36:CF36" si="31">SUM(CD12*$N12,CD13*$N13,CD14*$N14,CD15*$N15)</f>
        <v>0.30785276522402039</v>
      </c>
      <c r="CE36" s="62">
        <f t="shared" si="31"/>
        <v>0.36643710516684808</v>
      </c>
      <c r="CF36" s="62">
        <f t="shared" si="31"/>
        <v>0.32571012960913159</v>
      </c>
      <c r="CG36" s="38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</row>
    <row r="37" spans="1:154" s="64" customFormat="1" ht="20.25" customHeight="1" x14ac:dyDescent="0.4">
      <c r="A37" s="59" t="s">
        <v>481</v>
      </c>
      <c r="B37" s="38"/>
      <c r="C37" s="141"/>
      <c r="D37" s="141"/>
      <c r="E37" s="141">
        <f>SUM(E17:E27)</f>
        <v>22697</v>
      </c>
      <c r="F37" s="163">
        <f>SUM(F17:F27)</f>
        <v>139631.46310924509</v>
      </c>
      <c r="G37" s="38"/>
      <c r="H37" s="60">
        <f t="shared" si="17"/>
        <v>0.16867944439902793</v>
      </c>
      <c r="I37" s="60">
        <f t="shared" si="17"/>
        <v>0.1815002995461201</v>
      </c>
      <c r="J37" s="38"/>
      <c r="K37" s="61">
        <f>SUM(K17*$C17,K18*$C18,K19*$C19,K20*$C20,K21*$C21,K22*$C22,K23*$C23,K24*$C24,K26*$C26,K27*$C27)</f>
        <v>6.1519788125851473</v>
      </c>
      <c r="L37" s="38"/>
      <c r="M37" s="163">
        <f>SUM(M17:M27)</f>
        <v>27874.139134025354</v>
      </c>
      <c r="N37" s="60">
        <f t="shared" si="18"/>
        <v>0.19036178184803762</v>
      </c>
      <c r="O37" s="38"/>
      <c r="P37" s="163">
        <f>SUM(P17:P27)</f>
        <v>111757.32397521976</v>
      </c>
      <c r="Q37" s="60">
        <f t="shared" si="19"/>
        <v>0.17941717092011417</v>
      </c>
      <c r="R37" s="38"/>
      <c r="S37" s="62">
        <f t="shared" ref="S37:T37" si="32">SUM(S17*$H17,S18*$H18,S19*$H19,S20*$H20,S21*$H21,S22*$H22,S23*$H23,S24*$H24,S26*$H26,S27*$H27)</f>
        <v>0.2041231094428374</v>
      </c>
      <c r="T37" s="62">
        <f t="shared" si="32"/>
        <v>0.7958768905571626</v>
      </c>
      <c r="U37" s="38"/>
      <c r="V37" s="62">
        <f>SUM(V17*$N17,V18*$N18,V19*$N19,V20*$N20,V21*$N21,V22*$N22,V23*$N23,V24*$N24,V26*$N26,V27*$N27)</f>
        <v>3.0732381828230536E-2</v>
      </c>
      <c r="W37" s="62">
        <f t="shared" ref="W37:AE37" si="33">SUM(W17*$N17,W18*$N18,W19*$N19,W20*$N20,W21*$N21,W22*$N22,W23*$N23,W24*$N24,W26*$N26,W27*$N27)</f>
        <v>3.9238383641260005E-2</v>
      </c>
      <c r="X37" s="62">
        <f t="shared" si="33"/>
        <v>1.6248143652921019E-2</v>
      </c>
      <c r="Y37" s="62">
        <f t="shared" si="33"/>
        <v>7.5277887000649024E-3</v>
      </c>
      <c r="Z37" s="62">
        <f t="shared" si="33"/>
        <v>1.4262903319556692E-2</v>
      </c>
      <c r="AA37" s="62">
        <f t="shared" si="33"/>
        <v>6.6599022745486153E-3</v>
      </c>
      <c r="AB37" s="62">
        <f t="shared" si="33"/>
        <v>8.1162945815868789E-3</v>
      </c>
      <c r="AC37" s="62">
        <f t="shared" si="33"/>
        <v>3.4060521695598433E-3</v>
      </c>
      <c r="AD37" s="62">
        <f t="shared" si="33"/>
        <v>4.895324178190644E-3</v>
      </c>
      <c r="AE37" s="62">
        <f t="shared" si="33"/>
        <v>1.0003089258469339E-2</v>
      </c>
      <c r="AF37" s="38"/>
      <c r="AG37" s="62">
        <f t="shared" ref="AG37:AH37" si="34">SUM(AG17*$H17,AG18*$H18,AG19*$H19,AG20*$H20,AG21*$H21,AG22*$H22,AG23*$H23,AG24*$H24,AG26*$H26,AG27*$H27)</f>
        <v>0.13054340007315621</v>
      </c>
      <c r="AH37" s="62">
        <f t="shared" si="34"/>
        <v>0.86945659992684377</v>
      </c>
      <c r="AI37" s="38"/>
      <c r="AJ37" s="62">
        <f>SUM(AJ17*$Q17,AJ18*$Q18,AJ19*$Q19,AJ20*$Q20,AJ21*$Q21,AJ22*$Q22,AJ23*$Q23,AJ24*$Q24,AJ26*$Q26,AJ27*$Q27)</f>
        <v>6.2904387352179496E-3</v>
      </c>
      <c r="AK37" s="62">
        <f t="shared" ref="AK37:AS37" si="35">SUM(AK17*$Q17,AK18*$Q18,AK19*$Q19,AK20*$Q20,AK21*$Q21,AK22*$Q22,AK23*$Q23,AK24*$Q24,AK26*$Q26,AK27*$Q27)</f>
        <v>6.0706783998141743E-3</v>
      </c>
      <c r="AL37" s="62">
        <f t="shared" si="35"/>
        <v>2.9703433541714789E-3</v>
      </c>
      <c r="AM37" s="62">
        <f t="shared" si="35"/>
        <v>2.630020408043849E-3</v>
      </c>
      <c r="AN37" s="62">
        <f t="shared" si="35"/>
        <v>8.8507438363807174E-4</v>
      </c>
      <c r="AO37" s="62">
        <f t="shared" si="35"/>
        <v>3.3771162511069862E-3</v>
      </c>
      <c r="AP37" s="62">
        <f t="shared" si="35"/>
        <v>2.3404870673485014E-3</v>
      </c>
      <c r="AQ37" s="62">
        <f t="shared" si="35"/>
        <v>2.4207086258531824E-3</v>
      </c>
      <c r="AR37" s="62">
        <f t="shared" si="35"/>
        <v>1.1390569925918653E-3</v>
      </c>
      <c r="AS37" s="38">
        <f t="shared" si="35"/>
        <v>0</v>
      </c>
      <c r="AT37" s="62">
        <f t="shared" ref="AT37:AU37" si="36">SUM(AT17*$H17,AT18*$H18,AT19*$H19,AT20*$H20,AT21*$H21,AT22*$H22,AT23*$H23,AT24*$H24,AT26*$H26,AT27*$H27)</f>
        <v>0.57776797022951587</v>
      </c>
      <c r="AU37" s="62">
        <f t="shared" si="36"/>
        <v>0.42223202977048402</v>
      </c>
      <c r="AV37" s="38"/>
      <c r="AW37" s="62">
        <f t="shared" ref="AW37:AX37" si="37">SUM(AW17*$H17,AW18*$H18,AW19*$H19,AW20*$H20,AW21*$H21,AW22*$H22,AW23*$H23,AW24*$H24,AW26*$H26,AW27*$H27)</f>
        <v>0.25383929447644815</v>
      </c>
      <c r="AX37" s="62">
        <f t="shared" si="37"/>
        <v>0.16839273529403598</v>
      </c>
      <c r="AY37" s="38"/>
      <c r="AZ37" s="62">
        <f t="shared" ref="AZ37:BK37" si="38">SUM(AZ17*$H17,AZ18*$H18,AZ19*$H19,AZ20*$H20,AZ21*$H21,AZ22*$H22,AZ23*$H23,AZ24*$H24,AZ26*$H26,AZ27*$H27)</f>
        <v>7.2640345421278327E-2</v>
      </c>
      <c r="BA37" s="62">
        <f t="shared" si="38"/>
        <v>4.2460377257760862E-2</v>
      </c>
      <c r="BB37" s="62">
        <f t="shared" si="38"/>
        <v>4.9721434406212947E-2</v>
      </c>
      <c r="BC37" s="62">
        <f t="shared" si="38"/>
        <v>2.9289417678514867E-2</v>
      </c>
      <c r="BD37" s="62">
        <f t="shared" si="38"/>
        <v>2.6349435874358271E-2</v>
      </c>
      <c r="BE37" s="62">
        <f t="shared" si="38"/>
        <v>2.1167270766481946E-2</v>
      </c>
      <c r="BF37" s="62">
        <f t="shared" si="38"/>
        <v>2.30353083323451E-2</v>
      </c>
      <c r="BG37" s="62">
        <f t="shared" si="38"/>
        <v>1.9566948111419263E-2</v>
      </c>
      <c r="BH37" s="62">
        <f t="shared" si="38"/>
        <v>1.8085967060538003E-2</v>
      </c>
      <c r="BI37" s="62">
        <f t="shared" si="38"/>
        <v>2.796113598478912E-2</v>
      </c>
      <c r="BJ37" s="62">
        <f t="shared" si="38"/>
        <v>1.8271635192119332E-2</v>
      </c>
      <c r="BK37" s="62">
        <f t="shared" si="38"/>
        <v>8.8335438648722286E-3</v>
      </c>
      <c r="BL37" s="38"/>
      <c r="BM37" s="62">
        <f>SUM(BM17*$H17,BM18*$H18,BM19*$H19,BM20*$H20,BM21*$H21,BM22*$H22,BM23*$H23,BM24*$H24,BM26*$H26,BM27*$H27)</f>
        <v>0.16947291495414082</v>
      </c>
      <c r="BN37" s="62">
        <f t="shared" ref="BN37" si="39">SUM(BN17*$H17,BN18*$H18,BN19*$H19,BN20*$H20,BN21*$H21,BN22*$H22,BN23*$H23,BN24*$H24,BN26*$H26,BN27*$H27)</f>
        <v>0.83052708504585926</v>
      </c>
      <c r="BO37" s="38"/>
      <c r="BP37" s="62">
        <f>SUM(BP17*$I17,BP18*$I18,BP19*$I19,BP20*$I20,BP21*$I21,BP22*$I22,BP23*$I23,BP24*$I24,BP26*$I26,BP27*$I27)</f>
        <v>1.215133737003824E-2</v>
      </c>
      <c r="BQ37" s="62">
        <f t="shared" ref="BQ37:BS37" si="40">SUM(BQ17*$I17,BQ18*$I18,BQ19*$I19,BQ20*$I20,BQ21*$I21,BQ22*$I22,BQ23*$I23,BQ24*$I24,BQ26*$I26,BQ27*$I27)</f>
        <v>2.0187774034561754E-3</v>
      </c>
      <c r="BR37" s="62">
        <f t="shared" si="40"/>
        <v>9.79797827418105E-3</v>
      </c>
      <c r="BS37" s="62">
        <f t="shared" si="40"/>
        <v>1.7836425922677493E-2</v>
      </c>
      <c r="BT37" s="44"/>
      <c r="BU37" s="62">
        <f t="shared" ref="BU37:BX37" si="41">SUM(BU17*$I17,BU18*$I18,BU19*$I19,BU20*$I20,BU21*$I21,BU22*$I22,BU23*$I23,BU24*$I24,BU26*$I26,BU27*$I27)</f>
        <v>0.11461299761075575</v>
      </c>
      <c r="BV37" s="62">
        <f t="shared" si="41"/>
        <v>4.8567578927088864E-2</v>
      </c>
      <c r="BW37" s="62">
        <f t="shared" si="41"/>
        <v>0.10923825258826442</v>
      </c>
      <c r="BX37" s="62">
        <f t="shared" si="41"/>
        <v>0.19020262973022195</v>
      </c>
      <c r="BY37" s="38"/>
      <c r="BZ37" s="62">
        <f>SUM(BZ17*$N17,BZ18*$N18,BZ19*$N19,BZ20*$N20,BZ21*$N21,BZ22*$N22,BZ23*$N23,BZ24*$N24,BZ26*$N26,BZ27*$N27)</f>
        <v>0.41570366458092139</v>
      </c>
      <c r="CA37" s="62">
        <f t="shared" ref="CA37:CB37" si="42">SUM(CA17*$N17,CA18*$N18,CA19*$N19,CA20*$N20,CA21*$N21,CA22*$N22,CA23*$N23,CA24*$N24,CA26*$N26,CA27*$N27)</f>
        <v>0.16477046939172024</v>
      </c>
      <c r="CB37" s="62">
        <f t="shared" si="42"/>
        <v>0.41952586602735825</v>
      </c>
      <c r="CC37" s="38"/>
      <c r="CD37" s="62">
        <f t="shared" ref="CD37:CF37" si="43">SUM(CD17*$N17,CD18*$N18,CD19*$N19,CD20*$N20,CD21*$N21,CD22*$N22,CD23*$N23,CD24*$N24,CD26*$N26,CD27*$N27)</f>
        <v>0.18575753982756835</v>
      </c>
      <c r="CE37" s="62">
        <f t="shared" si="43"/>
        <v>0.35041080945258263</v>
      </c>
      <c r="CF37" s="62">
        <f t="shared" si="43"/>
        <v>0.46383165071984905</v>
      </c>
      <c r="CG37" s="38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</row>
    <row r="38" spans="1:154" s="57" customFormat="1" ht="7.5" customHeight="1" x14ac:dyDescent="0.4">
      <c r="A38" s="17"/>
      <c r="C38" s="137"/>
      <c r="D38" s="137"/>
      <c r="E38" s="137"/>
      <c r="F38" s="165"/>
      <c r="H38" s="58"/>
      <c r="I38" s="58"/>
      <c r="K38" s="45"/>
      <c r="M38" s="165"/>
      <c r="N38" s="58"/>
      <c r="P38" s="165"/>
      <c r="Q38" s="58"/>
      <c r="S38" s="38"/>
      <c r="T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G38" s="38"/>
      <c r="AH38" s="38"/>
      <c r="AJ38" s="38"/>
      <c r="AK38" s="38"/>
      <c r="AL38" s="38"/>
      <c r="AM38" s="38"/>
      <c r="AN38" s="38"/>
      <c r="AO38" s="38"/>
      <c r="AP38" s="38"/>
      <c r="AQ38" s="38"/>
      <c r="AR38" s="38"/>
      <c r="AT38" s="38"/>
      <c r="AU38" s="38"/>
      <c r="AW38" s="38"/>
      <c r="AX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M38" s="38"/>
      <c r="BN38" s="38"/>
      <c r="BP38" s="38"/>
      <c r="BQ38" s="38"/>
      <c r="BR38" s="38"/>
      <c r="BS38" s="38"/>
      <c r="BU38" s="38"/>
      <c r="BV38" s="38"/>
      <c r="BW38" s="38"/>
      <c r="BX38" s="38"/>
      <c r="BZ38" s="38"/>
      <c r="CA38" s="38"/>
      <c r="CB38" s="38"/>
      <c r="CD38" s="38"/>
      <c r="CE38" s="38"/>
      <c r="CF38" s="38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</row>
    <row r="39" spans="1:154" s="70" customFormat="1" ht="20.25" customHeight="1" x14ac:dyDescent="0.4">
      <c r="A39" s="65" t="s">
        <v>472</v>
      </c>
      <c r="B39" s="38"/>
      <c r="C39" s="142"/>
      <c r="D39" s="142"/>
      <c r="E39" s="142">
        <f>SUM(E35:E37)</f>
        <v>134557</v>
      </c>
      <c r="F39" s="166">
        <f>SUM(F35:F37)</f>
        <v>769318.0862975053</v>
      </c>
      <c r="G39" s="38"/>
      <c r="H39" s="66">
        <v>1</v>
      </c>
      <c r="I39" s="66">
        <v>1</v>
      </c>
      <c r="J39" s="38"/>
      <c r="K39" s="67">
        <f>SUM(K35*$I35,K36*$I36,K37*$I37)</f>
        <v>5.7585615288608718</v>
      </c>
      <c r="L39" s="38"/>
      <c r="M39" s="166">
        <f>SUM(M35:M37)</f>
        <v>146427.1812515223</v>
      </c>
      <c r="N39" s="66">
        <v>1</v>
      </c>
      <c r="O39" s="38"/>
      <c r="P39" s="166">
        <f>SUM(P35:P37)</f>
        <v>622890.90504598315</v>
      </c>
      <c r="Q39" s="66">
        <v>1</v>
      </c>
      <c r="R39" s="38"/>
      <c r="S39" s="68">
        <f t="shared" ref="S39:T39" si="44">SUM(S35*$H35,S36*$H36,S37*$H37)</f>
        <v>0.1439186519714038</v>
      </c>
      <c r="T39" s="68">
        <f t="shared" si="44"/>
        <v>0.85608134802859626</v>
      </c>
      <c r="U39" s="38"/>
      <c r="V39" s="68">
        <f>SUM(V35*$N35,V36*$N36,V37*$N37)</f>
        <v>4.2142529682878405E-2</v>
      </c>
      <c r="W39" s="68">
        <f t="shared" ref="W39:AE39" si="45">SUM(W35*$N35,W36*$N36,W37*$N37)</f>
        <v>2.8681405850855563E-2</v>
      </c>
      <c r="X39" s="68">
        <f t="shared" si="45"/>
        <v>1.3821746555311746E-2</v>
      </c>
      <c r="Y39" s="68">
        <f t="shared" si="45"/>
        <v>8.8017298525278811E-3</v>
      </c>
      <c r="Z39" s="68">
        <f t="shared" si="45"/>
        <v>4.1452324710045275E-3</v>
      </c>
      <c r="AA39" s="68">
        <f t="shared" si="45"/>
        <v>2.1027518310962516E-3</v>
      </c>
      <c r="AB39" s="68">
        <f t="shared" si="45"/>
        <v>2.6738317046237289E-3</v>
      </c>
      <c r="AC39" s="68">
        <f t="shared" si="45"/>
        <v>1.3872785151922387E-3</v>
      </c>
      <c r="AD39" s="68">
        <f t="shared" si="45"/>
        <v>1.2484885972895605E-3</v>
      </c>
      <c r="AE39" s="68">
        <f t="shared" si="45"/>
        <v>4.0096773787512731E-3</v>
      </c>
      <c r="AF39" s="38"/>
      <c r="AG39" s="68">
        <f t="shared" ref="AG39:AH39" si="46">SUM(AG35*$H35,AG36*$H36,AG37*$H37)</f>
        <v>7.2960935014674613E-2</v>
      </c>
      <c r="AH39" s="68">
        <f t="shared" si="46"/>
        <v>0.92703906498532551</v>
      </c>
      <c r="AI39" s="38"/>
      <c r="AJ39" s="68">
        <f>SUM(AJ35*$Q35,AJ36*$Q36,AJ37*$Q37)</f>
        <v>4.7247824811310502E-3</v>
      </c>
      <c r="AK39" s="68">
        <f t="shared" ref="AK39:AS39" si="47">SUM(AK35*$Q35,AK36*$Q36,AK37*$Q37)</f>
        <v>2.6657594970034052E-3</v>
      </c>
      <c r="AL39" s="68">
        <f t="shared" si="47"/>
        <v>3.6709291701229568E-3</v>
      </c>
      <c r="AM39" s="68">
        <f t="shared" si="47"/>
        <v>1.4777132355489725E-3</v>
      </c>
      <c r="AN39" s="68">
        <f t="shared" si="47"/>
        <v>1.6897960572102458E-3</v>
      </c>
      <c r="AO39" s="68">
        <f t="shared" si="47"/>
        <v>6.0591264364195734E-4</v>
      </c>
      <c r="AP39" s="68">
        <f t="shared" si="47"/>
        <v>1.3331496333861795E-3</v>
      </c>
      <c r="AQ39" s="68">
        <f t="shared" si="47"/>
        <v>7.6209338937176523E-4</v>
      </c>
      <c r="AR39" s="68">
        <f t="shared" si="47"/>
        <v>3.0892594095255268E-4</v>
      </c>
      <c r="AS39" s="38">
        <f t="shared" si="47"/>
        <v>0</v>
      </c>
      <c r="AT39" s="68">
        <f t="shared" ref="AT39:AU39" si="48">SUM(AT35*$H35,AT36*$H36,AT37*$H37)</f>
        <v>0.68826493024890512</v>
      </c>
      <c r="AU39" s="68">
        <f t="shared" si="48"/>
        <v>0.31173506975109477</v>
      </c>
      <c r="AV39" s="38"/>
      <c r="AW39" s="68">
        <f t="shared" ref="AW39:AX39" si="49">SUM(AW35*$H35,AW36*$H36,AW37*$H37)</f>
        <v>0.19023243105402651</v>
      </c>
      <c r="AX39" s="68">
        <f t="shared" si="49"/>
        <v>0.12150263869706827</v>
      </c>
      <c r="AY39" s="38"/>
      <c r="AZ39" s="68">
        <f t="shared" ref="AZ39:BK39" si="50">SUM(AZ35*$H35,AZ36*$H36,AZ37*$H37)</f>
        <v>7.765367695421678E-2</v>
      </c>
      <c r="BA39" s="68">
        <f t="shared" si="50"/>
        <v>2.597825132091356E-2</v>
      </c>
      <c r="BB39" s="68">
        <f t="shared" si="50"/>
        <v>1.5505924560595765E-2</v>
      </c>
      <c r="BC39" s="68">
        <f t="shared" si="50"/>
        <v>2.6385976895203299E-2</v>
      </c>
      <c r="BD39" s="68">
        <f t="shared" si="50"/>
        <v>1.3124832539263213E-2</v>
      </c>
      <c r="BE39" s="68">
        <f t="shared" si="50"/>
        <v>8.5027622198626147E-3</v>
      </c>
      <c r="BF39" s="68">
        <f t="shared" si="50"/>
        <v>1.9557143110088174E-2</v>
      </c>
      <c r="BG39" s="68">
        <f t="shared" si="50"/>
        <v>1.5895383845948931E-2</v>
      </c>
      <c r="BH39" s="68">
        <f t="shared" si="50"/>
        <v>8.5873547342142781E-3</v>
      </c>
      <c r="BI39" s="68">
        <f t="shared" si="50"/>
        <v>8.2021923039404601E-3</v>
      </c>
      <c r="BJ39" s="68">
        <f t="shared" si="50"/>
        <v>1.1198777101283593E-2</v>
      </c>
      <c r="BK39" s="68">
        <f t="shared" si="50"/>
        <v>6.0474761782631069E-3</v>
      </c>
      <c r="BL39" s="38"/>
      <c r="BM39" s="68">
        <f t="shared" ref="BM39:BN39" si="51">SUM(BM35*$H35,BM36*$H36,BM37*$H37)</f>
        <v>0.19878245849775089</v>
      </c>
      <c r="BN39" s="68">
        <f t="shared" si="51"/>
        <v>0.80121754150224911</v>
      </c>
      <c r="BO39" s="38"/>
      <c r="BP39" s="68">
        <f>SUM(BP35*$I35,BP36*$I36,BP37*$I37)</f>
        <v>1.1645190235478626E-2</v>
      </c>
      <c r="BQ39" s="68">
        <f t="shared" ref="BQ39:BS39" si="52">SUM(BQ35*$I35,BQ36*$I36,BQ37*$I37)</f>
        <v>2.9103274721134693E-3</v>
      </c>
      <c r="BR39" s="68">
        <f t="shared" si="52"/>
        <v>8.3678119236864149E-3</v>
      </c>
      <c r="BS39" s="68">
        <f t="shared" si="52"/>
        <v>1.5400258472908129E-2</v>
      </c>
      <c r="BT39" s="44"/>
      <c r="BU39" s="68">
        <f t="shared" ref="BU39:BX39" si="53">SUM(BU35*$I35,BU36*$I36,BU37*$I37)</f>
        <v>0.17230293647664227</v>
      </c>
      <c r="BV39" s="68">
        <f t="shared" si="53"/>
        <v>2.9335225085739276E-2</v>
      </c>
      <c r="BW39" s="68">
        <f t="shared" si="53"/>
        <v>9.4652369189575092E-2</v>
      </c>
      <c r="BX39" s="68">
        <f t="shared" si="53"/>
        <v>0.23290399103500214</v>
      </c>
      <c r="BY39" s="38"/>
      <c r="BZ39" s="68">
        <f>SUM(BZ35*$N35,BZ36*$N36,BZ37*$N37)</f>
        <v>0.74365802983306817</v>
      </c>
      <c r="CA39" s="68">
        <f t="shared" ref="CA39:CB39" si="54">SUM(CA35*$N35,CA36*$N36,CA37*$N37)</f>
        <v>0.13951642965055738</v>
      </c>
      <c r="CB39" s="68">
        <f t="shared" si="54"/>
        <v>0.11682554051637456</v>
      </c>
      <c r="CC39" s="38"/>
      <c r="CD39" s="68">
        <f t="shared" ref="CD39:CF39" si="55">SUM(CD35*$N35,CD36*$N36,CD37*$N37)</f>
        <v>0.42007240789784367</v>
      </c>
      <c r="CE39" s="68">
        <f t="shared" si="55"/>
        <v>0.35743843843337653</v>
      </c>
      <c r="CF39" s="68">
        <f t="shared" si="55"/>
        <v>0.22248915366877992</v>
      </c>
      <c r="CG39" s="38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</row>
    <row r="40" spans="1:154" s="42" customFormat="1" ht="7.5" customHeight="1" x14ac:dyDescent="0.4">
      <c r="A40" s="37"/>
      <c r="B40" s="38"/>
      <c r="C40" s="139"/>
      <c r="D40" s="139"/>
      <c r="E40" s="139"/>
      <c r="F40" s="161"/>
      <c r="G40" s="38"/>
      <c r="H40" s="43"/>
      <c r="I40" s="43"/>
      <c r="J40" s="38"/>
      <c r="L40" s="38"/>
      <c r="M40" s="178"/>
      <c r="N40" s="43"/>
      <c r="O40" s="38"/>
      <c r="P40" s="43"/>
      <c r="Q40" s="43"/>
      <c r="R40" s="38"/>
      <c r="U40" s="38"/>
      <c r="AF40" s="38"/>
      <c r="AI40" s="38"/>
      <c r="AJ40" s="39"/>
      <c r="AK40" s="39"/>
      <c r="AL40" s="39"/>
      <c r="AM40" s="39"/>
      <c r="AN40" s="39"/>
      <c r="AO40" s="39"/>
      <c r="AP40" s="39"/>
      <c r="AQ40" s="39"/>
      <c r="AR40" s="39"/>
      <c r="AS40" s="38"/>
      <c r="AV40" s="38"/>
      <c r="AY40" s="38"/>
      <c r="BL40" s="38"/>
      <c r="BM40" s="39"/>
      <c r="BN40" s="39"/>
      <c r="BO40" s="38"/>
      <c r="BP40" s="39"/>
      <c r="BQ40" s="39"/>
      <c r="BR40" s="39"/>
      <c r="BS40" s="39"/>
      <c r="BT40" s="39"/>
      <c r="BU40" s="39"/>
      <c r="BV40" s="39"/>
      <c r="BW40" s="39"/>
      <c r="BX40" s="39"/>
      <c r="BY40" s="38"/>
      <c r="BZ40" s="39"/>
      <c r="CA40" s="39"/>
      <c r="CB40" s="39"/>
      <c r="CC40" s="38"/>
      <c r="CD40" s="39"/>
      <c r="CE40" s="39"/>
      <c r="CF40" s="39"/>
      <c r="CG40" s="38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</row>
    <row r="41" spans="1:154" s="3" customFormat="1" ht="74.25" customHeight="1" x14ac:dyDescent="0.35">
      <c r="A41" s="89" t="s">
        <v>540</v>
      </c>
      <c r="B41" s="1"/>
      <c r="C41" s="162" t="s">
        <v>615</v>
      </c>
      <c r="D41" s="162"/>
      <c r="E41" s="162"/>
      <c r="F41" s="162"/>
      <c r="G41" s="1"/>
      <c r="H41" s="215" t="s">
        <v>621</v>
      </c>
      <c r="I41" s="215"/>
      <c r="J41" s="1"/>
      <c r="K41" s="169"/>
      <c r="L41" s="1"/>
      <c r="M41" s="169"/>
      <c r="N41" s="169"/>
      <c r="O41" s="1"/>
      <c r="P41" s="169"/>
      <c r="Q41" s="169"/>
      <c r="R41" s="1"/>
      <c r="S41" s="212" t="s">
        <v>80</v>
      </c>
      <c r="T41" s="212"/>
      <c r="U41" s="1"/>
      <c r="V41" s="212" t="s">
        <v>583</v>
      </c>
      <c r="W41" s="212"/>
      <c r="X41" s="212"/>
      <c r="Y41" s="212"/>
      <c r="Z41" s="212"/>
      <c r="AA41" s="212"/>
      <c r="AB41" s="212"/>
      <c r="AC41" s="212"/>
      <c r="AD41" s="212"/>
      <c r="AE41" s="212"/>
      <c r="AF41" s="1"/>
      <c r="AG41" s="212" t="s">
        <v>81</v>
      </c>
      <c r="AH41" s="212"/>
      <c r="AI41" s="1"/>
      <c r="AJ41" s="212" t="s">
        <v>584</v>
      </c>
      <c r="AK41" s="212"/>
      <c r="AL41" s="212"/>
      <c r="AM41" s="212"/>
      <c r="AN41" s="212"/>
      <c r="AO41" s="212"/>
      <c r="AP41" s="212"/>
      <c r="AQ41" s="212"/>
      <c r="AR41" s="212"/>
      <c r="AS41" s="1"/>
      <c r="AT41" s="212" t="s">
        <v>77</v>
      </c>
      <c r="AU41" s="212"/>
      <c r="AV41" s="1"/>
      <c r="AW41" s="212" t="s">
        <v>78</v>
      </c>
      <c r="AX41" s="212"/>
      <c r="AY41" s="1"/>
      <c r="AZ41" s="212" t="s">
        <v>79</v>
      </c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1"/>
      <c r="BM41" s="212" t="s">
        <v>538</v>
      </c>
      <c r="BN41" s="212"/>
      <c r="BO41" s="1"/>
      <c r="BP41" s="212" t="s">
        <v>579</v>
      </c>
      <c r="BQ41" s="212"/>
      <c r="BR41" s="212"/>
      <c r="BS41" s="212"/>
      <c r="BT41" s="1"/>
      <c r="BU41" s="212" t="s">
        <v>580</v>
      </c>
      <c r="BV41" s="212"/>
      <c r="BW41" s="212"/>
      <c r="BX41" s="212"/>
      <c r="BY41" s="1"/>
      <c r="BZ41" s="212" t="s">
        <v>574</v>
      </c>
      <c r="CA41" s="212"/>
      <c r="CB41" s="212"/>
      <c r="CC41" s="1"/>
      <c r="CD41" s="212" t="s">
        <v>573</v>
      </c>
      <c r="CE41" s="212"/>
      <c r="CF41" s="212"/>
      <c r="CG41" s="1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</row>
    <row r="42" spans="1:154" s="9" customFormat="1" ht="45" customHeight="1" x14ac:dyDescent="0.4">
      <c r="A42" s="6" t="s">
        <v>485</v>
      </c>
      <c r="B42" s="7"/>
      <c r="C42" s="136" t="s">
        <v>616</v>
      </c>
      <c r="D42" s="136" t="s">
        <v>617</v>
      </c>
      <c r="E42" s="136" t="s">
        <v>618</v>
      </c>
      <c r="F42" s="136" t="s">
        <v>619</v>
      </c>
      <c r="G42" s="7"/>
      <c r="H42" s="170" t="s">
        <v>620</v>
      </c>
      <c r="I42" s="170" t="s">
        <v>622</v>
      </c>
      <c r="J42" s="7"/>
      <c r="K42" s="9" t="s">
        <v>493</v>
      </c>
      <c r="L42" s="7"/>
      <c r="M42" s="9" t="s">
        <v>625</v>
      </c>
      <c r="N42" s="9" t="s">
        <v>626</v>
      </c>
      <c r="O42" s="7"/>
      <c r="P42" s="9" t="s">
        <v>627</v>
      </c>
      <c r="Q42" s="9" t="s">
        <v>628</v>
      </c>
      <c r="R42" s="7"/>
      <c r="S42" s="12" t="s">
        <v>145</v>
      </c>
      <c r="T42" s="12" t="s">
        <v>146</v>
      </c>
      <c r="U42" s="7"/>
      <c r="V42" s="10" t="s">
        <v>387</v>
      </c>
      <c r="W42" s="10" t="s">
        <v>388</v>
      </c>
      <c r="X42" s="10" t="s">
        <v>389</v>
      </c>
      <c r="Y42" s="10" t="s">
        <v>390</v>
      </c>
      <c r="Z42" s="10" t="s">
        <v>391</v>
      </c>
      <c r="AA42" s="10" t="s">
        <v>392</v>
      </c>
      <c r="AB42" s="10" t="s">
        <v>395</v>
      </c>
      <c r="AC42" s="10" t="s">
        <v>393</v>
      </c>
      <c r="AD42" s="10" t="s">
        <v>394</v>
      </c>
      <c r="AE42" s="10" t="s">
        <v>166</v>
      </c>
      <c r="AF42" s="7"/>
      <c r="AG42" s="12" t="s">
        <v>145</v>
      </c>
      <c r="AH42" s="12" t="s">
        <v>146</v>
      </c>
      <c r="AI42" s="7"/>
      <c r="AJ42" s="9" t="s">
        <v>388</v>
      </c>
      <c r="AK42" s="9" t="s">
        <v>391</v>
      </c>
      <c r="AL42" s="9" t="s">
        <v>387</v>
      </c>
      <c r="AM42" s="9" t="s">
        <v>390</v>
      </c>
      <c r="AN42" s="9" t="s">
        <v>389</v>
      </c>
      <c r="AO42" s="9" t="s">
        <v>393</v>
      </c>
      <c r="AP42" s="9" t="s">
        <v>394</v>
      </c>
      <c r="AQ42" s="9" t="s">
        <v>392</v>
      </c>
      <c r="AR42" s="9" t="s">
        <v>395</v>
      </c>
      <c r="AS42" s="7"/>
      <c r="AT42" s="12" t="s">
        <v>146</v>
      </c>
      <c r="AU42" s="12" t="s">
        <v>145</v>
      </c>
      <c r="AV42" s="7"/>
      <c r="AW42" s="12" t="s">
        <v>146</v>
      </c>
      <c r="AX42" s="12" t="s">
        <v>145</v>
      </c>
      <c r="AY42" s="7"/>
      <c r="AZ42" s="12" t="s">
        <v>375</v>
      </c>
      <c r="BA42" s="12" t="s">
        <v>376</v>
      </c>
      <c r="BB42" s="12" t="s">
        <v>377</v>
      </c>
      <c r="BC42" s="12" t="s">
        <v>378</v>
      </c>
      <c r="BD42" s="12" t="s">
        <v>379</v>
      </c>
      <c r="BE42" s="12" t="s">
        <v>380</v>
      </c>
      <c r="BF42" s="12" t="s">
        <v>381</v>
      </c>
      <c r="BG42" s="12" t="s">
        <v>382</v>
      </c>
      <c r="BH42" s="12" t="s">
        <v>383</v>
      </c>
      <c r="BI42" s="12" t="s">
        <v>384</v>
      </c>
      <c r="BJ42" s="12" t="s">
        <v>385</v>
      </c>
      <c r="BK42" s="12" t="s">
        <v>386</v>
      </c>
      <c r="BL42" s="7"/>
      <c r="BM42" s="9" t="s">
        <v>145</v>
      </c>
      <c r="BN42" s="9" t="s">
        <v>146</v>
      </c>
      <c r="BO42" s="7"/>
      <c r="BP42" s="9" t="s">
        <v>396</v>
      </c>
      <c r="BQ42" s="9" t="s">
        <v>397</v>
      </c>
      <c r="BR42" s="9" t="s">
        <v>398</v>
      </c>
      <c r="BS42" s="9" t="s">
        <v>399</v>
      </c>
      <c r="BT42" s="7"/>
      <c r="BU42" s="12" t="s">
        <v>396</v>
      </c>
      <c r="BV42" s="12" t="s">
        <v>397</v>
      </c>
      <c r="BW42" s="12" t="s">
        <v>398</v>
      </c>
      <c r="BX42" s="12" t="s">
        <v>399</v>
      </c>
      <c r="BY42" s="7"/>
      <c r="BZ42" s="9" t="s">
        <v>509</v>
      </c>
      <c r="CA42" s="9" t="s">
        <v>400</v>
      </c>
      <c r="CB42" s="14" t="s">
        <v>165</v>
      </c>
      <c r="CC42" s="7"/>
      <c r="CD42" s="9" t="s">
        <v>509</v>
      </c>
      <c r="CE42" s="9" t="s">
        <v>400</v>
      </c>
      <c r="CF42" s="14" t="s">
        <v>165</v>
      </c>
      <c r="CG42" s="7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</row>
    <row r="43" spans="1:154" s="22" customFormat="1" ht="20.25" customHeight="1" x14ac:dyDescent="0.4">
      <c r="A43" s="17"/>
      <c r="B43" s="18"/>
      <c r="C43" s="137"/>
      <c r="D43" s="137"/>
      <c r="E43" s="137"/>
      <c r="F43" s="137"/>
      <c r="G43" s="18"/>
      <c r="H43" s="19"/>
      <c r="I43" s="19"/>
      <c r="J43" s="18"/>
      <c r="K43" s="20"/>
      <c r="L43" s="18"/>
      <c r="M43" s="20"/>
      <c r="N43" s="20"/>
      <c r="O43" s="18"/>
      <c r="P43" s="20"/>
      <c r="Q43" s="20"/>
      <c r="R43" s="18"/>
      <c r="S43" s="18"/>
      <c r="T43" s="18"/>
      <c r="U43" s="18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18"/>
      <c r="AG43" s="18"/>
      <c r="AH43" s="18"/>
      <c r="AI43" s="18"/>
      <c r="AJ43" s="23"/>
      <c r="AK43" s="23"/>
      <c r="AL43" s="23"/>
      <c r="AM43" s="23"/>
      <c r="AN43" s="23"/>
      <c r="AO43" s="23"/>
      <c r="AP43" s="23"/>
      <c r="AQ43" s="23"/>
      <c r="AR43" s="23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23"/>
      <c r="BN43" s="23"/>
      <c r="BO43" s="18"/>
      <c r="BP43" s="90"/>
      <c r="BQ43" s="90"/>
      <c r="BR43" s="90"/>
      <c r="BS43" s="90"/>
      <c r="BT43" s="18"/>
      <c r="BU43" s="92"/>
      <c r="BV43" s="92"/>
      <c r="BW43" s="92"/>
      <c r="BX43" s="92"/>
      <c r="BY43" s="18"/>
      <c r="BZ43" s="23"/>
      <c r="CA43" s="23"/>
      <c r="CB43" s="24"/>
      <c r="CC43" s="18"/>
      <c r="CD43" s="23"/>
      <c r="CE43" s="23"/>
      <c r="CF43" s="24"/>
      <c r="CG43" s="1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</row>
    <row r="44" spans="1:154" ht="20.25" customHeight="1" x14ac:dyDescent="0.4">
      <c r="A44" s="29" t="s">
        <v>455</v>
      </c>
      <c r="B44" s="77"/>
      <c r="C44" s="146">
        <f>VLOOKUP($A44,Sample!$B$2:$F$29,4)</f>
        <v>0.20584108568261941</v>
      </c>
      <c r="D44" s="138">
        <f>VLOOKUP($A44,Sample!$B$2:$F$29,5)</f>
        <v>0.12974427194423183</v>
      </c>
      <c r="E44" s="138">
        <f>VLOOKUP($A44,Sample!$B$2:$F$29,2)</f>
        <v>17458</v>
      </c>
      <c r="F44" s="160">
        <f>E44*$K4</f>
        <v>98746.8125</v>
      </c>
      <c r="G44" s="77"/>
      <c r="H44" s="171">
        <f>E44/SUM(E$4:E$10)</f>
        <v>0.20584108568261941</v>
      </c>
      <c r="I44" s="171">
        <f>F44/SUM(F$4:F$10)</f>
        <v>0.19720010240058075</v>
      </c>
      <c r="J44" s="30"/>
      <c r="K44" s="32">
        <v>5.65625</v>
      </c>
      <c r="L44" s="77"/>
      <c r="M44" s="34">
        <v>24550.3125</v>
      </c>
      <c r="N44" s="34">
        <v>0.1605073348974683</v>
      </c>
      <c r="O44" s="77"/>
      <c r="P44" s="32">
        <v>74196.500000000015</v>
      </c>
      <c r="Q44" s="32">
        <v>0.1605073348974683</v>
      </c>
      <c r="R44" s="77"/>
      <c r="S44" s="74">
        <f>S4*$E44</f>
        <v>260.56716417910445</v>
      </c>
      <c r="T44" s="74">
        <f>T4*$E44</f>
        <v>17197.432835820895</v>
      </c>
      <c r="U44" s="77"/>
      <c r="V44" s="74">
        <f>V4*$M44</f>
        <v>181.85416666666669</v>
      </c>
      <c r="W44" s="74">
        <f t="shared" ref="W44:AE44" si="56">W4*$M44</f>
        <v>181.85416666666669</v>
      </c>
      <c r="X44" s="74">
        <f t="shared" si="56"/>
        <v>0</v>
      </c>
      <c r="Y44" s="74">
        <f t="shared" si="56"/>
        <v>0</v>
      </c>
      <c r="Z44" s="74">
        <f t="shared" si="56"/>
        <v>0</v>
      </c>
      <c r="AA44" s="74">
        <f t="shared" si="56"/>
        <v>0</v>
      </c>
      <c r="AB44" s="74">
        <f t="shared" si="56"/>
        <v>0</v>
      </c>
      <c r="AC44" s="74">
        <f t="shared" si="56"/>
        <v>0</v>
      </c>
      <c r="AD44" s="74">
        <f t="shared" si="56"/>
        <v>0</v>
      </c>
      <c r="AE44" s="74">
        <f t="shared" si="56"/>
        <v>0</v>
      </c>
      <c r="AF44" s="77"/>
      <c r="AG44" s="74">
        <f t="shared" ref="AG44:AH44" si="57">AG4*$E44</f>
        <v>909.27083333333337</v>
      </c>
      <c r="AH44" s="74">
        <f t="shared" si="57"/>
        <v>16548.729166666664</v>
      </c>
      <c r="AI44" s="77"/>
      <c r="AJ44" s="74">
        <f>AJ4*$P44</f>
        <v>181.85416666666669</v>
      </c>
      <c r="AK44" s="74">
        <f t="shared" ref="AK44:AR44" si="58">AK4*$P44</f>
        <v>363.70833333333337</v>
      </c>
      <c r="AL44" s="74">
        <f t="shared" si="58"/>
        <v>181.85416666666669</v>
      </c>
      <c r="AM44" s="74">
        <f t="shared" si="58"/>
        <v>0</v>
      </c>
      <c r="AN44" s="74">
        <f t="shared" si="58"/>
        <v>181.85416666666669</v>
      </c>
      <c r="AO44" s="74">
        <f t="shared" si="58"/>
        <v>0</v>
      </c>
      <c r="AP44" s="74">
        <f t="shared" si="58"/>
        <v>181.85416666666669</v>
      </c>
      <c r="AQ44" s="74">
        <f t="shared" si="58"/>
        <v>0</v>
      </c>
      <c r="AR44" s="74">
        <f t="shared" si="58"/>
        <v>0</v>
      </c>
      <c r="AS44" s="77"/>
      <c r="AT44" s="74">
        <f t="shared" ref="AT44:AU44" si="59">AT4*$E44</f>
        <v>14002.770833333334</v>
      </c>
      <c r="AU44" s="74">
        <f t="shared" si="59"/>
        <v>3455.2291666666665</v>
      </c>
      <c r="AV44" s="77"/>
      <c r="AW44" s="74">
        <f t="shared" ref="AW44:AX44" si="60">AW4*$E44</f>
        <v>1454.8333333333333</v>
      </c>
      <c r="AX44" s="74">
        <f t="shared" si="60"/>
        <v>2000.3958333333333</v>
      </c>
      <c r="AY44" s="74"/>
      <c r="AZ44" s="74">
        <f t="shared" ref="AZ44:BK44" si="61">AZ4*$E44</f>
        <v>1818.5416666666665</v>
      </c>
      <c r="BA44" s="74">
        <f t="shared" si="61"/>
        <v>0</v>
      </c>
      <c r="BB44" s="74">
        <f t="shared" si="61"/>
        <v>363.70833333333331</v>
      </c>
      <c r="BC44" s="74">
        <f t="shared" si="61"/>
        <v>181.85416666666666</v>
      </c>
      <c r="BD44" s="74">
        <f t="shared" si="61"/>
        <v>0</v>
      </c>
      <c r="BE44" s="74">
        <f t="shared" si="61"/>
        <v>0</v>
      </c>
      <c r="BF44" s="74">
        <f t="shared" si="61"/>
        <v>727.41666666666663</v>
      </c>
      <c r="BG44" s="74">
        <f t="shared" si="61"/>
        <v>0</v>
      </c>
      <c r="BH44" s="74">
        <f t="shared" si="61"/>
        <v>0</v>
      </c>
      <c r="BI44" s="74">
        <f t="shared" si="61"/>
        <v>0</v>
      </c>
      <c r="BJ44" s="74">
        <f t="shared" si="61"/>
        <v>0</v>
      </c>
      <c r="BK44" s="74">
        <f t="shared" si="61"/>
        <v>181.85416666666666</v>
      </c>
      <c r="BL44" s="77"/>
      <c r="BM44" s="74">
        <f t="shared" ref="BM44:BN44" si="62">BM4*$E44</f>
        <v>2844.0350877192982</v>
      </c>
      <c r="BN44" s="74">
        <f t="shared" si="62"/>
        <v>14613.9649122807</v>
      </c>
      <c r="BO44" s="77"/>
      <c r="BP44" s="74">
        <f>BP4*$E44</f>
        <v>96.453038674033152</v>
      </c>
      <c r="BQ44" s="74">
        <f t="shared" ref="BQ44:BS44" si="63">BQ4*$E44</f>
        <v>64.302025782688773</v>
      </c>
      <c r="BR44" s="74">
        <f t="shared" si="63"/>
        <v>64.302025782688773</v>
      </c>
      <c r="BS44" s="74">
        <f t="shared" si="63"/>
        <v>128.60405156537755</v>
      </c>
      <c r="BT44" s="77"/>
      <c r="BU44" s="74">
        <f t="shared" ref="BU44:BX44" si="64">BU4*$E44</f>
        <v>0</v>
      </c>
      <c r="BV44" s="74">
        <f t="shared" si="64"/>
        <v>0</v>
      </c>
      <c r="BW44" s="74">
        <f t="shared" si="64"/>
        <v>3174.1818181818185</v>
      </c>
      <c r="BX44" s="74">
        <f t="shared" si="64"/>
        <v>3174.1818181818185</v>
      </c>
      <c r="BY44" s="77"/>
      <c r="BZ44" s="74">
        <f t="shared" ref="BZ44:CB44" si="65">BZ4*$M44</f>
        <v>20208.760176390773</v>
      </c>
      <c r="CA44" s="74">
        <f t="shared" si="65"/>
        <v>3608.7071743554943</v>
      </c>
      <c r="CB44" s="74">
        <f t="shared" si="65"/>
        <v>732.84514925373128</v>
      </c>
      <c r="CC44" s="77"/>
      <c r="CD44" s="74">
        <f t="shared" ref="CD44:CF44" si="66">CD4*$M44</f>
        <v>12158.567248982361</v>
      </c>
      <c r="CE44" s="74">
        <f t="shared" si="66"/>
        <v>9826.7872286295806</v>
      </c>
      <c r="CF44" s="74">
        <f t="shared" si="66"/>
        <v>2564.9580223880598</v>
      </c>
      <c r="CG44" s="77"/>
    </row>
    <row r="45" spans="1:154" ht="20.25" customHeight="1" x14ac:dyDescent="0.4">
      <c r="A45" s="29" t="s">
        <v>456</v>
      </c>
      <c r="B45" s="77"/>
      <c r="C45" s="146">
        <f>VLOOKUP($A45,Sample!$B$2:$F$29,4)</f>
        <v>0.31081320080648012</v>
      </c>
      <c r="D45" s="138">
        <f>VLOOKUP($A45,Sample!$B$2:$F$29,5)</f>
        <v>0.19590954019486165</v>
      </c>
      <c r="E45" s="138">
        <f>VLOOKUP($A45,Sample!$B$2:$F$29,2)</f>
        <v>26361</v>
      </c>
      <c r="F45" s="160">
        <f>E45*$K5</f>
        <v>153274.26804123711</v>
      </c>
      <c r="G45" s="77"/>
      <c r="H45" s="171">
        <f t="shared" ref="H45:I47" si="67">E45/SUM(E$4:E$10)</f>
        <v>0.31081320080648012</v>
      </c>
      <c r="I45" s="171">
        <f t="shared" si="67"/>
        <v>0.30609293189191317</v>
      </c>
      <c r="J45" s="30"/>
      <c r="K45" s="32">
        <v>5.8144329896907214</v>
      </c>
      <c r="L45" s="77"/>
      <c r="M45" s="34">
        <v>31252.731958762888</v>
      </c>
      <c r="N45" s="34">
        <v>0.16499609160047318</v>
      </c>
      <c r="O45" s="77"/>
      <c r="P45" s="32">
        <v>122021.53608247421</v>
      </c>
      <c r="Q45" s="32">
        <v>0.16499609160047318</v>
      </c>
      <c r="R45" s="77"/>
      <c r="S45" s="74">
        <f t="shared" ref="S45:T47" si="68">S5*$E45</f>
        <v>1728.5901639344263</v>
      </c>
      <c r="T45" s="74">
        <f t="shared" si="68"/>
        <v>24632.409836065573</v>
      </c>
      <c r="U45" s="77"/>
      <c r="V45" s="74">
        <f>V5*$M45</f>
        <v>1358.8144329896907</v>
      </c>
      <c r="W45" s="74">
        <f t="shared" ref="W45:AE45" si="69">W5*$M45</f>
        <v>543.52577319587635</v>
      </c>
      <c r="X45" s="74">
        <f t="shared" si="69"/>
        <v>815.28865979381442</v>
      </c>
      <c r="Y45" s="74">
        <f t="shared" si="69"/>
        <v>0</v>
      </c>
      <c r="Z45" s="74">
        <f t="shared" si="69"/>
        <v>0</v>
      </c>
      <c r="AA45" s="74">
        <f t="shared" si="69"/>
        <v>0</v>
      </c>
      <c r="AB45" s="74">
        <f t="shared" si="69"/>
        <v>0</v>
      </c>
      <c r="AC45" s="74">
        <f t="shared" si="69"/>
        <v>0</v>
      </c>
      <c r="AD45" s="74">
        <f t="shared" si="69"/>
        <v>0</v>
      </c>
      <c r="AE45" s="74">
        <f t="shared" si="69"/>
        <v>0</v>
      </c>
      <c r="AF45" s="77"/>
      <c r="AG45" s="74">
        <f t="shared" ref="AG45:AH45" si="70">AG5*$E45</f>
        <v>1087.0515463917525</v>
      </c>
      <c r="AH45" s="74">
        <f t="shared" si="70"/>
        <v>25273.948453608249</v>
      </c>
      <c r="AI45" s="77"/>
      <c r="AJ45" s="74">
        <f>AJ5*$P45</f>
        <v>1087.0515463917525</v>
      </c>
      <c r="AK45" s="74">
        <f t="shared" ref="AK45:AR45" si="71">AK5*$P45</f>
        <v>0</v>
      </c>
      <c r="AL45" s="74">
        <f t="shared" si="71"/>
        <v>271.76288659793812</v>
      </c>
      <c r="AM45" s="74">
        <f t="shared" si="71"/>
        <v>0</v>
      </c>
      <c r="AN45" s="74">
        <f t="shared" si="71"/>
        <v>271.76288659793812</v>
      </c>
      <c r="AO45" s="74">
        <f t="shared" si="71"/>
        <v>0</v>
      </c>
      <c r="AP45" s="74">
        <f t="shared" si="71"/>
        <v>271.76288659793812</v>
      </c>
      <c r="AQ45" s="74">
        <f t="shared" si="71"/>
        <v>0</v>
      </c>
      <c r="AR45" s="74">
        <f t="shared" si="71"/>
        <v>0</v>
      </c>
      <c r="AS45" s="77"/>
      <c r="AT45" s="74">
        <f t="shared" ref="AT45:AU45" si="72">AT5*$E45</f>
        <v>20110.453608247422</v>
      </c>
      <c r="AU45" s="74">
        <f t="shared" si="72"/>
        <v>6250.5463917525767</v>
      </c>
      <c r="AV45" s="77"/>
      <c r="AW45" s="74">
        <f t="shared" ref="AW45:AX45" si="73">AW5*$E45</f>
        <v>4348.2061855670099</v>
      </c>
      <c r="AX45" s="74">
        <f t="shared" si="73"/>
        <v>1902.3402061855672</v>
      </c>
      <c r="AY45" s="74"/>
      <c r="AZ45" s="74">
        <f t="shared" ref="AZ45:BK45" si="74">AZ5*$E45</f>
        <v>1902.3402061855672</v>
      </c>
      <c r="BA45" s="74">
        <f t="shared" si="74"/>
        <v>0</v>
      </c>
      <c r="BB45" s="74">
        <f t="shared" si="74"/>
        <v>0</v>
      </c>
      <c r="BC45" s="74">
        <f t="shared" si="74"/>
        <v>1087.0515463917525</v>
      </c>
      <c r="BD45" s="74">
        <f t="shared" si="74"/>
        <v>0</v>
      </c>
      <c r="BE45" s="74">
        <f t="shared" si="74"/>
        <v>0</v>
      </c>
      <c r="BF45" s="74">
        <f t="shared" si="74"/>
        <v>0</v>
      </c>
      <c r="BG45" s="74">
        <f t="shared" si="74"/>
        <v>0</v>
      </c>
      <c r="BH45" s="74">
        <f t="shared" si="74"/>
        <v>0</v>
      </c>
      <c r="BI45" s="74">
        <f t="shared" si="74"/>
        <v>0</v>
      </c>
      <c r="BJ45" s="74">
        <f t="shared" si="74"/>
        <v>271.76288659793812</v>
      </c>
      <c r="BK45" s="74">
        <f t="shared" si="74"/>
        <v>0</v>
      </c>
      <c r="BL45" s="77"/>
      <c r="BM45" s="74">
        <f t="shared" ref="BM45:BN45" si="75">BM5*$E45</f>
        <v>3295.125</v>
      </c>
      <c r="BN45" s="74">
        <f t="shared" si="75"/>
        <v>23065.875</v>
      </c>
      <c r="BO45" s="77"/>
      <c r="BP45" s="74">
        <f t="shared" ref="BP45:BS47" si="76">BP5*$E45</f>
        <v>373.91489361702128</v>
      </c>
      <c r="BQ45" s="74">
        <f t="shared" si="76"/>
        <v>140.21808510638297</v>
      </c>
      <c r="BR45" s="74">
        <f t="shared" si="76"/>
        <v>186.95744680851064</v>
      </c>
      <c r="BS45" s="74">
        <f t="shared" si="76"/>
        <v>280.43617021276594</v>
      </c>
      <c r="BT45" s="77"/>
      <c r="BU45" s="74">
        <f t="shared" ref="BU45:BX45" si="77">BU5*$E45</f>
        <v>5648.7857142857138</v>
      </c>
      <c r="BV45" s="74">
        <f t="shared" si="77"/>
        <v>1882.9285714285713</v>
      </c>
      <c r="BW45" s="74">
        <f t="shared" si="77"/>
        <v>1882.9285714285713</v>
      </c>
      <c r="BX45" s="74">
        <f t="shared" si="77"/>
        <v>7531.7142857142853</v>
      </c>
      <c r="BY45" s="77"/>
      <c r="BZ45" s="74">
        <f t="shared" ref="BZ45:CB45" si="78">BZ5*$M45</f>
        <v>27777.129069241626</v>
      </c>
      <c r="CA45" s="74">
        <f t="shared" si="78"/>
        <v>2450.9231531683777</v>
      </c>
      <c r="CB45" s="74">
        <f t="shared" si="78"/>
        <v>1024.6797363528817</v>
      </c>
      <c r="CC45" s="77"/>
      <c r="CD45" s="74">
        <f t="shared" ref="CD45:CF45" si="79">CD5*$M45</f>
        <v>18194.988831995764</v>
      </c>
      <c r="CE45" s="74">
        <f t="shared" si="79"/>
        <v>9471.3640495320378</v>
      </c>
      <c r="CF45" s="74">
        <f t="shared" si="79"/>
        <v>3586.3790772350858</v>
      </c>
      <c r="CG45" s="77"/>
    </row>
    <row r="46" spans="1:154" ht="20.25" customHeight="1" x14ac:dyDescent="0.4">
      <c r="A46" s="29" t="s">
        <v>457</v>
      </c>
      <c r="B46" s="77"/>
      <c r="C46" s="146">
        <f>VLOOKUP($A46,Sample!$B$2:$F$29,4)</f>
        <v>0.23430370344168935</v>
      </c>
      <c r="D46" s="138">
        <f>VLOOKUP($A46,Sample!$B$2:$F$29,5)</f>
        <v>0.14768462435993668</v>
      </c>
      <c r="E46" s="138">
        <f>VLOOKUP($A46,Sample!$B$2:$F$29,2)</f>
        <v>19872</v>
      </c>
      <c r="F46" s="160">
        <f>E46*$K6</f>
        <v>125212.8932038835</v>
      </c>
      <c r="G46" s="77"/>
      <c r="H46" s="171">
        <f t="shared" si="67"/>
        <v>0.23430370344168935</v>
      </c>
      <c r="I46" s="171">
        <f t="shared" si="67"/>
        <v>0.25005359400009808</v>
      </c>
      <c r="J46" s="30"/>
      <c r="K46" s="32">
        <v>6.3009708737864081</v>
      </c>
      <c r="L46" s="77"/>
      <c r="M46" s="34">
        <v>21801.320388349515</v>
      </c>
      <c r="N46" s="34">
        <v>0.17880257099987243</v>
      </c>
      <c r="O46" s="77"/>
      <c r="P46" s="32">
        <v>103411.57281553397</v>
      </c>
      <c r="Q46" s="32">
        <v>0.17880257099987243</v>
      </c>
      <c r="R46" s="77"/>
      <c r="S46" s="74">
        <f>S6*$E46</f>
        <v>685.24137931034477</v>
      </c>
      <c r="T46" s="74">
        <f>T6*$E46</f>
        <v>19186.758620689656</v>
      </c>
      <c r="U46" s="77"/>
      <c r="V46" s="74">
        <f>V6*$M46</f>
        <v>192.93203883495147</v>
      </c>
      <c r="W46" s="74">
        <f t="shared" ref="W46:AE46" si="80">W6*$M46</f>
        <v>385.86407766990294</v>
      </c>
      <c r="X46" s="74">
        <f t="shared" si="80"/>
        <v>0</v>
      </c>
      <c r="Y46" s="74">
        <f t="shared" si="80"/>
        <v>0</v>
      </c>
      <c r="Z46" s="74">
        <f t="shared" si="80"/>
        <v>0</v>
      </c>
      <c r="AA46" s="74">
        <f t="shared" si="80"/>
        <v>0</v>
      </c>
      <c r="AB46" s="74">
        <f t="shared" si="80"/>
        <v>0</v>
      </c>
      <c r="AC46" s="74">
        <f t="shared" si="80"/>
        <v>0</v>
      </c>
      <c r="AD46" s="74">
        <f t="shared" si="80"/>
        <v>0</v>
      </c>
      <c r="AE46" s="74">
        <f t="shared" si="80"/>
        <v>0</v>
      </c>
      <c r="AF46" s="77"/>
      <c r="AG46" s="74">
        <f t="shared" ref="AG46:AH46" si="81">AG6*$E46</f>
        <v>964.66019417475729</v>
      </c>
      <c r="AH46" s="74">
        <f t="shared" si="81"/>
        <v>18907.339805825242</v>
      </c>
      <c r="AI46" s="77"/>
      <c r="AJ46" s="74">
        <f>AJ6*$P46</f>
        <v>0</v>
      </c>
      <c r="AK46" s="74">
        <f t="shared" ref="AK46:AR46" si="82">AK6*$P46</f>
        <v>0</v>
      </c>
      <c r="AL46" s="74">
        <f t="shared" si="82"/>
        <v>578.79611650485435</v>
      </c>
      <c r="AM46" s="74">
        <f t="shared" si="82"/>
        <v>0</v>
      </c>
      <c r="AN46" s="74">
        <f t="shared" si="82"/>
        <v>192.93203883495144</v>
      </c>
      <c r="AO46" s="74">
        <f t="shared" si="82"/>
        <v>0</v>
      </c>
      <c r="AP46" s="74">
        <f t="shared" si="82"/>
        <v>0</v>
      </c>
      <c r="AQ46" s="74">
        <f t="shared" si="82"/>
        <v>0</v>
      </c>
      <c r="AR46" s="74">
        <f t="shared" si="82"/>
        <v>0</v>
      </c>
      <c r="AS46" s="77"/>
      <c r="AT46" s="74">
        <f>AT6*$E46</f>
        <v>15820.42718446602</v>
      </c>
      <c r="AU46" s="74">
        <f t="shared" ref="AU46" si="83">AU6*$E46</f>
        <v>4051.5728155339802</v>
      </c>
      <c r="AV46" s="77"/>
      <c r="AW46" s="74">
        <f t="shared" ref="AW46:AX46" si="84">AW6*$E46</f>
        <v>2122.2524271844663</v>
      </c>
      <c r="AX46" s="74">
        <f t="shared" si="84"/>
        <v>1929.3203883495144</v>
      </c>
      <c r="AY46" s="74"/>
      <c r="AZ46" s="74">
        <f t="shared" ref="AZ46:BK46" si="85">AZ6*$E46</f>
        <v>1543.4563106796115</v>
      </c>
      <c r="BA46" s="74">
        <f t="shared" si="85"/>
        <v>578.79611650485424</v>
      </c>
      <c r="BB46" s="74">
        <f t="shared" si="85"/>
        <v>0</v>
      </c>
      <c r="BC46" s="74">
        <f t="shared" si="85"/>
        <v>192.93203883495144</v>
      </c>
      <c r="BD46" s="74">
        <f t="shared" si="85"/>
        <v>192.93203883495144</v>
      </c>
      <c r="BE46" s="74">
        <f t="shared" si="85"/>
        <v>0</v>
      </c>
      <c r="BF46" s="74">
        <f t="shared" si="85"/>
        <v>0</v>
      </c>
      <c r="BG46" s="74">
        <f t="shared" si="85"/>
        <v>0</v>
      </c>
      <c r="BH46" s="74">
        <f t="shared" si="85"/>
        <v>0</v>
      </c>
      <c r="BI46" s="74">
        <f t="shared" si="85"/>
        <v>0</v>
      </c>
      <c r="BJ46" s="74">
        <f t="shared" si="85"/>
        <v>0</v>
      </c>
      <c r="BK46" s="74">
        <f t="shared" si="85"/>
        <v>0</v>
      </c>
      <c r="BL46" s="77"/>
      <c r="BM46" s="74">
        <f t="shared" ref="BM46:BN46" si="86">BM6*$E46</f>
        <v>4507.0515463917527</v>
      </c>
      <c r="BN46" s="74">
        <f t="shared" si="86"/>
        <v>15364.948453608247</v>
      </c>
      <c r="BO46" s="77"/>
      <c r="BP46" s="74">
        <f t="shared" si="76"/>
        <v>122.47765793528505</v>
      </c>
      <c r="BQ46" s="74">
        <f t="shared" si="76"/>
        <v>30.619414483821263</v>
      </c>
      <c r="BR46" s="74">
        <f t="shared" si="76"/>
        <v>122.47765793528505</v>
      </c>
      <c r="BS46" s="74">
        <f t="shared" si="76"/>
        <v>122.47765793528505</v>
      </c>
      <c r="BT46" s="77"/>
      <c r="BU46" s="74">
        <f t="shared" ref="BU46:BX46" si="87">BU6*$E46</f>
        <v>4258.2857142857138</v>
      </c>
      <c r="BV46" s="74">
        <f t="shared" si="87"/>
        <v>0</v>
      </c>
      <c r="BW46" s="74">
        <f t="shared" si="87"/>
        <v>0</v>
      </c>
      <c r="BX46" s="74">
        <f t="shared" si="87"/>
        <v>2838.8571428571427</v>
      </c>
      <c r="BY46" s="77"/>
      <c r="BZ46" s="74">
        <f t="shared" ref="BZ46:CB46" si="88">BZ6*$M46</f>
        <v>16265.561919834434</v>
      </c>
      <c r="CA46" s="74">
        <f t="shared" si="88"/>
        <v>4783.9887999513048</v>
      </c>
      <c r="CB46" s="74">
        <f t="shared" si="88"/>
        <v>751.76966856377635</v>
      </c>
      <c r="CC46" s="77"/>
      <c r="CD46" s="74">
        <f t="shared" ref="CD46:CF46" si="89">CD6*$M46</f>
        <v>12055.651775877288</v>
      </c>
      <c r="CE46" s="74">
        <f t="shared" si="89"/>
        <v>8993.8989439084507</v>
      </c>
      <c r="CF46" s="74">
        <f t="shared" si="89"/>
        <v>751.76966856377635</v>
      </c>
      <c r="CG46" s="77"/>
    </row>
    <row r="47" spans="1:154" ht="20.25" customHeight="1" x14ac:dyDescent="0.4">
      <c r="A47" s="29" t="s">
        <v>458</v>
      </c>
      <c r="B47" s="77"/>
      <c r="C47" s="146">
        <f>VLOOKUP($A47,Sample!$B$2:$F$29,4)</f>
        <v>6.3362927853041401E-2</v>
      </c>
      <c r="D47" s="138">
        <f>VLOOKUP($A47,Sample!$B$2:$F$29,5)</f>
        <v>3.9938464739850028E-2</v>
      </c>
      <c r="E47" s="138">
        <f>VLOOKUP($A47,Sample!$B$2:$F$29,2)</f>
        <v>5374</v>
      </c>
      <c r="F47" s="160">
        <f>E47*$K7</f>
        <v>28435.2427184466</v>
      </c>
      <c r="G47" s="77"/>
      <c r="H47" s="171">
        <f t="shared" si="67"/>
        <v>6.3362927853041401E-2</v>
      </c>
      <c r="I47" s="171">
        <f t="shared" si="67"/>
        <v>5.6785962340435425E-2</v>
      </c>
      <c r="J47" s="30"/>
      <c r="K47" s="32">
        <v>5.29126213592233</v>
      </c>
      <c r="L47" s="77"/>
      <c r="M47" s="34">
        <v>5843.5728155339802</v>
      </c>
      <c r="N47" s="34">
        <v>0.15015007888278964</v>
      </c>
      <c r="O47" s="77"/>
      <c r="P47" s="32">
        <v>22591.669902912618</v>
      </c>
      <c r="Q47" s="32">
        <v>0.15015007888278964</v>
      </c>
      <c r="R47" s="77"/>
      <c r="S47" s="74">
        <f t="shared" si="68"/>
        <v>659.9649122807017</v>
      </c>
      <c r="T47" s="74">
        <f t="shared" si="68"/>
        <v>4714.0350877192977</v>
      </c>
      <c r="U47" s="77"/>
      <c r="V47" s="74">
        <f>V7*$M47</f>
        <v>208.69902912621356</v>
      </c>
      <c r="W47" s="74">
        <f t="shared" ref="W47:AE47" si="90">W7*$M47</f>
        <v>52.17475728155339</v>
      </c>
      <c r="X47" s="74">
        <f t="shared" si="90"/>
        <v>0</v>
      </c>
      <c r="Y47" s="74">
        <f t="shared" si="90"/>
        <v>52.17475728155339</v>
      </c>
      <c r="Z47" s="74">
        <f t="shared" si="90"/>
        <v>0</v>
      </c>
      <c r="AA47" s="74">
        <f t="shared" si="90"/>
        <v>0</v>
      </c>
      <c r="AB47" s="74">
        <f t="shared" si="90"/>
        <v>0</v>
      </c>
      <c r="AC47" s="74">
        <f t="shared" si="90"/>
        <v>0</v>
      </c>
      <c r="AD47" s="74">
        <f t="shared" si="90"/>
        <v>0</v>
      </c>
      <c r="AE47" s="74">
        <f t="shared" si="90"/>
        <v>104.34951456310678</v>
      </c>
      <c r="AF47" s="77"/>
      <c r="AG47" s="74">
        <f t="shared" ref="AG47:AH47" si="91">AG7*$E47</f>
        <v>365.22330097087377</v>
      </c>
      <c r="AH47" s="74">
        <f t="shared" si="91"/>
        <v>5008.7766990291266</v>
      </c>
      <c r="AI47" s="77"/>
      <c r="AJ47" s="74">
        <f>AJ7*$P47</f>
        <v>156.52427184466018</v>
      </c>
      <c r="AK47" s="74">
        <f t="shared" ref="AK47:AR47" si="92">AK7*$P47</f>
        <v>52.17475728155339</v>
      </c>
      <c r="AL47" s="74">
        <f t="shared" si="92"/>
        <v>208.69902912621356</v>
      </c>
      <c r="AM47" s="74">
        <f t="shared" si="92"/>
        <v>0</v>
      </c>
      <c r="AN47" s="74">
        <f t="shared" si="92"/>
        <v>0</v>
      </c>
      <c r="AO47" s="74">
        <f t="shared" si="92"/>
        <v>0</v>
      </c>
      <c r="AP47" s="74">
        <f t="shared" si="92"/>
        <v>0</v>
      </c>
      <c r="AQ47" s="74">
        <f t="shared" si="92"/>
        <v>52.17475728155339</v>
      </c>
      <c r="AR47" s="74">
        <f t="shared" si="92"/>
        <v>0</v>
      </c>
      <c r="AS47" s="77"/>
      <c r="AT47" s="74">
        <f t="shared" ref="AT47:AU47" si="93">AT7*$E47</f>
        <v>3652.2330097087379</v>
      </c>
      <c r="AU47" s="74">
        <f t="shared" si="93"/>
        <v>1721.7669902912623</v>
      </c>
      <c r="AV47" s="77"/>
      <c r="AW47" s="74">
        <f t="shared" ref="AW47:AX47" si="94">AW7*$E47</f>
        <v>1669.5922330097089</v>
      </c>
      <c r="AX47" s="74">
        <f t="shared" si="94"/>
        <v>52.174757281553404</v>
      </c>
      <c r="AY47" s="74"/>
      <c r="AZ47" s="74">
        <f t="shared" ref="AZ47:BK47" si="95">AZ7*$E47</f>
        <v>0</v>
      </c>
      <c r="BA47" s="74">
        <f t="shared" si="95"/>
        <v>0</v>
      </c>
      <c r="BB47" s="74">
        <f t="shared" si="95"/>
        <v>0</v>
      </c>
      <c r="BC47" s="74">
        <f t="shared" si="95"/>
        <v>0</v>
      </c>
      <c r="BD47" s="74">
        <f t="shared" si="95"/>
        <v>52.174757281553404</v>
      </c>
      <c r="BE47" s="74">
        <f t="shared" si="95"/>
        <v>52.174757281553404</v>
      </c>
      <c r="BF47" s="74">
        <f t="shared" si="95"/>
        <v>0</v>
      </c>
      <c r="BG47" s="74">
        <f t="shared" si="95"/>
        <v>0</v>
      </c>
      <c r="BH47" s="74">
        <f t="shared" si="95"/>
        <v>0</v>
      </c>
      <c r="BI47" s="74">
        <f t="shared" si="95"/>
        <v>0</v>
      </c>
      <c r="BJ47" s="74">
        <f t="shared" si="95"/>
        <v>0</v>
      </c>
      <c r="BK47" s="74">
        <f t="shared" si="95"/>
        <v>0</v>
      </c>
      <c r="BL47" s="77"/>
      <c r="BM47" s="74">
        <f t="shared" ref="BM47:BN47" si="96">BM7*$E47</f>
        <v>678.27184466019412</v>
      </c>
      <c r="BN47" s="74">
        <f t="shared" si="96"/>
        <v>4695.7281553398052</v>
      </c>
      <c r="BO47" s="77"/>
      <c r="BP47" s="74">
        <f t="shared" si="76"/>
        <v>59.163302752293582</v>
      </c>
      <c r="BQ47" s="74">
        <f t="shared" si="76"/>
        <v>0</v>
      </c>
      <c r="BR47" s="74">
        <f t="shared" si="76"/>
        <v>19.721100917431194</v>
      </c>
      <c r="BS47" s="74">
        <f t="shared" si="76"/>
        <v>88.744954128440369</v>
      </c>
      <c r="BT47" s="77"/>
      <c r="BU47" s="74">
        <f t="shared" ref="BU47:BX47" si="97">BU7*$E47</f>
        <v>282.84210526315786</v>
      </c>
      <c r="BV47" s="74">
        <f t="shared" si="97"/>
        <v>0</v>
      </c>
      <c r="BW47" s="74">
        <f t="shared" si="97"/>
        <v>565.68421052631572</v>
      </c>
      <c r="BX47" s="74">
        <f t="shared" si="97"/>
        <v>1414.2105263157894</v>
      </c>
      <c r="BY47" s="77"/>
      <c r="BZ47" s="74">
        <f t="shared" ref="BZ47:CB47" si="98">BZ7*$M47</f>
        <v>4857.0709499522754</v>
      </c>
      <c r="CA47" s="74">
        <f t="shared" si="98"/>
        <v>678.94540160623194</v>
      </c>
      <c r="CB47" s="74">
        <f t="shared" si="98"/>
        <v>307.55646397547264</v>
      </c>
      <c r="CC47" s="77"/>
      <c r="CD47" s="74">
        <f t="shared" ref="CD47:CF47" si="99">CD7*$M47</f>
        <v>2460.4517118037811</v>
      </c>
      <c r="CE47" s="74">
        <f t="shared" si="99"/>
        <v>2460.4517118037811</v>
      </c>
      <c r="CF47" s="74">
        <f t="shared" si="99"/>
        <v>922.66939192641792</v>
      </c>
      <c r="CG47" s="77"/>
    </row>
    <row r="48" spans="1:154" s="22" customFormat="1" ht="7.5" customHeight="1" x14ac:dyDescent="0.4">
      <c r="A48" s="37"/>
      <c r="B48" s="77"/>
      <c r="C48" s="148"/>
      <c r="D48" s="139"/>
      <c r="E48" s="139"/>
      <c r="F48" s="161"/>
      <c r="G48" s="77"/>
      <c r="H48" s="39"/>
      <c r="I48" s="39"/>
      <c r="J48" s="38"/>
      <c r="K48" s="40"/>
      <c r="L48" s="77"/>
      <c r="M48" s="41"/>
      <c r="N48" s="41"/>
      <c r="O48" s="77"/>
      <c r="P48" s="40"/>
      <c r="Q48" s="40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4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</row>
    <row r="49" spans="1:154" ht="20.25" customHeight="1" x14ac:dyDescent="0.4">
      <c r="A49" s="29" t="s">
        <v>113</v>
      </c>
      <c r="B49" s="77"/>
      <c r="C49" s="146">
        <f>VLOOKUP($A49,Sample!$B$2:$F$29,4)</f>
        <v>7.7488120924858211E-2</v>
      </c>
      <c r="D49" s="138">
        <f>VLOOKUP($A49,Sample!$B$2:$F$29,5)</f>
        <v>4.8841754795365531E-2</v>
      </c>
      <c r="E49" s="138">
        <f>VLOOKUP($A49,Sample!$B$2:$F$29,2)</f>
        <v>6572</v>
      </c>
      <c r="F49" s="160">
        <f>E49*$K9</f>
        <v>42047.387755102041</v>
      </c>
      <c r="G49" s="77"/>
      <c r="H49" s="171">
        <f t="shared" ref="H49:I50" si="100">E49/SUM(E$4:E$10)</f>
        <v>7.7488120924858211E-2</v>
      </c>
      <c r="I49" s="171">
        <f t="shared" si="100"/>
        <v>8.3969790629779037E-2</v>
      </c>
      <c r="J49" s="30"/>
      <c r="K49" s="32">
        <v>6.3979591836734695</v>
      </c>
      <c r="L49" s="77"/>
      <c r="M49" s="34">
        <v>6773.1836734693889</v>
      </c>
      <c r="N49" s="34">
        <v>0.18155480704604826</v>
      </c>
      <c r="O49" s="77"/>
      <c r="P49" s="32">
        <v>35274.204081632663</v>
      </c>
      <c r="Q49" s="32">
        <v>0.18155480704604826</v>
      </c>
      <c r="R49" s="77"/>
      <c r="S49" s="74">
        <f t="shared" ref="S49:T50" si="101">S9*$E49</f>
        <v>119.49090909090908</v>
      </c>
      <c r="T49" s="74">
        <f t="shared" si="101"/>
        <v>6452.5090909090904</v>
      </c>
      <c r="U49" s="77"/>
      <c r="V49" s="74">
        <f>V9*$M49</f>
        <v>0</v>
      </c>
      <c r="W49" s="74">
        <f t="shared" ref="W49:AE49" si="102">W9*$M49</f>
        <v>67.061224489795933</v>
      </c>
      <c r="X49" s="74">
        <f t="shared" si="102"/>
        <v>0</v>
      </c>
      <c r="Y49" s="74">
        <f t="shared" si="102"/>
        <v>0</v>
      </c>
      <c r="Z49" s="74">
        <f t="shared" si="102"/>
        <v>0</v>
      </c>
      <c r="AA49" s="74">
        <f t="shared" si="102"/>
        <v>0</v>
      </c>
      <c r="AB49" s="74">
        <f t="shared" si="102"/>
        <v>0</v>
      </c>
      <c r="AC49" s="74">
        <f t="shared" si="102"/>
        <v>0</v>
      </c>
      <c r="AD49" s="74">
        <f t="shared" si="102"/>
        <v>0</v>
      </c>
      <c r="AE49" s="74">
        <f t="shared" si="102"/>
        <v>0</v>
      </c>
      <c r="AF49" s="77"/>
      <c r="AG49" s="74">
        <f t="shared" ref="AG49:AH49" si="103">AG9*$E49</f>
        <v>201.18367346938774</v>
      </c>
      <c r="AH49" s="74">
        <f t="shared" si="103"/>
        <v>6370.8163265306121</v>
      </c>
      <c r="AI49" s="77"/>
      <c r="AJ49" s="74">
        <f>AJ9*$P49</f>
        <v>67.061224489795933</v>
      </c>
      <c r="AK49" s="74">
        <f t="shared" ref="AK49:AR49" si="104">AK9*$P49</f>
        <v>0</v>
      </c>
      <c r="AL49" s="74">
        <f t="shared" si="104"/>
        <v>67.061224489795933</v>
      </c>
      <c r="AM49" s="74">
        <f t="shared" si="104"/>
        <v>67.061224489795933</v>
      </c>
      <c r="AN49" s="74">
        <f t="shared" si="104"/>
        <v>0</v>
      </c>
      <c r="AO49" s="74">
        <f t="shared" si="104"/>
        <v>0</v>
      </c>
      <c r="AP49" s="74">
        <f t="shared" si="104"/>
        <v>0</v>
      </c>
      <c r="AQ49" s="74">
        <f t="shared" si="104"/>
        <v>0</v>
      </c>
      <c r="AR49" s="74">
        <f t="shared" si="104"/>
        <v>0</v>
      </c>
      <c r="AS49" s="77"/>
      <c r="AT49" s="74">
        <f t="shared" ref="AT49:AU49" si="105">AT9*$E49</f>
        <v>5297.8367346938776</v>
      </c>
      <c r="AU49" s="74">
        <f t="shared" si="105"/>
        <v>1274.1632653061224</v>
      </c>
      <c r="AV49" s="77"/>
      <c r="AW49" s="74">
        <f t="shared" ref="AW49:AX49" si="106">AW9*$E49</f>
        <v>804.73469387755097</v>
      </c>
      <c r="AX49" s="74">
        <f t="shared" si="106"/>
        <v>469.42857142857139</v>
      </c>
      <c r="AY49" s="74"/>
      <c r="AZ49" s="74">
        <f t="shared" ref="AZ49:BK49" si="107">AZ9*$E49</f>
        <v>268.24489795918367</v>
      </c>
      <c r="BA49" s="74">
        <f t="shared" si="107"/>
        <v>67.061224489795919</v>
      </c>
      <c r="BB49" s="74">
        <f t="shared" si="107"/>
        <v>67.061224489795919</v>
      </c>
      <c r="BC49" s="74">
        <f t="shared" si="107"/>
        <v>67.061224489795919</v>
      </c>
      <c r="BD49" s="74">
        <f t="shared" si="107"/>
        <v>67.061224489795919</v>
      </c>
      <c r="BE49" s="74">
        <f t="shared" si="107"/>
        <v>67.061224489795919</v>
      </c>
      <c r="BF49" s="74">
        <f t="shared" si="107"/>
        <v>134.12244897959184</v>
      </c>
      <c r="BG49" s="74">
        <f t="shared" si="107"/>
        <v>0</v>
      </c>
      <c r="BH49" s="74">
        <f t="shared" si="107"/>
        <v>0</v>
      </c>
      <c r="BI49" s="74">
        <f t="shared" si="107"/>
        <v>0</v>
      </c>
      <c r="BJ49" s="74">
        <f t="shared" si="107"/>
        <v>0</v>
      </c>
      <c r="BK49" s="74">
        <f t="shared" si="107"/>
        <v>0</v>
      </c>
      <c r="BL49" s="77"/>
      <c r="BM49" s="74">
        <f t="shared" ref="BM49:BN49" si="108">BM9*$E49</f>
        <v>1464.2279792746112</v>
      </c>
      <c r="BN49" s="74">
        <f t="shared" si="108"/>
        <v>5107.7720207253888</v>
      </c>
      <c r="BO49" s="77"/>
      <c r="BP49" s="74">
        <f t="shared" ref="BP49:BS50" si="109">BP9*$E49</f>
        <v>73.371610845295052</v>
      </c>
      <c r="BQ49" s="74">
        <f t="shared" si="109"/>
        <v>0</v>
      </c>
      <c r="BR49" s="74">
        <f t="shared" si="109"/>
        <v>62.889952153110045</v>
      </c>
      <c r="BS49" s="74">
        <f t="shared" si="109"/>
        <v>136.26156299840511</v>
      </c>
      <c r="BT49" s="77"/>
      <c r="BU49" s="74">
        <f t="shared" ref="BU49:BX49" si="110">BU9*$E49</f>
        <v>730.22222222222217</v>
      </c>
      <c r="BV49" s="74">
        <f t="shared" si="110"/>
        <v>0</v>
      </c>
      <c r="BW49" s="74">
        <f t="shared" si="110"/>
        <v>0</v>
      </c>
      <c r="BX49" s="74">
        <f t="shared" si="110"/>
        <v>2190.6666666666665</v>
      </c>
      <c r="BY49" s="77"/>
      <c r="BZ49" s="74">
        <f t="shared" ref="BZ49:CB49" si="111">BZ9*$M49</f>
        <v>5564.3148990950749</v>
      </c>
      <c r="CA49" s="74">
        <f t="shared" si="111"/>
        <v>1085.7199803112337</v>
      </c>
      <c r="CB49" s="74">
        <f t="shared" si="111"/>
        <v>123.14879406307979</v>
      </c>
      <c r="CC49" s="77"/>
      <c r="CD49" s="74">
        <f t="shared" ref="CD49:CF49" si="112">CD9*$M49</f>
        <v>2450.4096777857717</v>
      </c>
      <c r="CE49" s="74">
        <f t="shared" si="112"/>
        <v>2352.3932906743403</v>
      </c>
      <c r="CF49" s="74">
        <f t="shared" si="112"/>
        <v>1970.3807050092767</v>
      </c>
      <c r="CG49" s="77"/>
    </row>
    <row r="50" spans="1:154" ht="20.25" customHeight="1" x14ac:dyDescent="0.4">
      <c r="A50" s="29" t="s">
        <v>108</v>
      </c>
      <c r="B50" s="77"/>
      <c r="C50" s="146">
        <f>VLOOKUP($A50,Sample!$B$2:$F$29,4)</f>
        <v>0.10819096129131148</v>
      </c>
      <c r="D50" s="138">
        <f>VLOOKUP($A50,Sample!$B$2:$F$29,5)</f>
        <v>6.8194148204849994E-2</v>
      </c>
      <c r="E50" s="138">
        <f>VLOOKUP($A50,Sample!$B$2:$F$29,2)</f>
        <v>9176</v>
      </c>
      <c r="F50" s="160">
        <f>E50*$K10</f>
        <v>53027.621052631577</v>
      </c>
      <c r="G50" s="77"/>
      <c r="H50" s="171">
        <f t="shared" si="100"/>
        <v>0.10819096129131148</v>
      </c>
      <c r="I50" s="171">
        <f t="shared" si="100"/>
        <v>0.10589761873719356</v>
      </c>
      <c r="J50" s="30"/>
      <c r="K50" s="32">
        <v>5.7789473684210524</v>
      </c>
      <c r="L50" s="77"/>
      <c r="M50" s="34">
        <v>9562.3578947368442</v>
      </c>
      <c r="N50" s="34">
        <v>0.16398911657334825</v>
      </c>
      <c r="O50" s="77"/>
      <c r="P50" s="32">
        <v>43465.26315789474</v>
      </c>
      <c r="Q50" s="32">
        <v>0.16398911657334825</v>
      </c>
      <c r="R50" s="77"/>
      <c r="S50" s="74">
        <f t="shared" si="101"/>
        <v>1448.8421052631579</v>
      </c>
      <c r="T50" s="74">
        <f t="shared" si="101"/>
        <v>7727.1578947368416</v>
      </c>
      <c r="U50" s="77"/>
      <c r="V50" s="74">
        <f>V10*$M50</f>
        <v>869.30526315789496</v>
      </c>
      <c r="W50" s="74">
        <f t="shared" ref="W50:AE50" si="113">W10*$M50</f>
        <v>386.35789473684224</v>
      </c>
      <c r="X50" s="74">
        <f t="shared" si="113"/>
        <v>193.17894736842112</v>
      </c>
      <c r="Y50" s="74">
        <f t="shared" si="113"/>
        <v>96.58947368421056</v>
      </c>
      <c r="Z50" s="74">
        <f t="shared" si="113"/>
        <v>0</v>
      </c>
      <c r="AA50" s="74">
        <f t="shared" si="113"/>
        <v>0</v>
      </c>
      <c r="AB50" s="74">
        <f t="shared" si="113"/>
        <v>96.58947368421056</v>
      </c>
      <c r="AC50" s="74">
        <f t="shared" si="113"/>
        <v>0</v>
      </c>
      <c r="AD50" s="74">
        <f t="shared" si="113"/>
        <v>0</v>
      </c>
      <c r="AE50" s="74">
        <f t="shared" si="113"/>
        <v>0</v>
      </c>
      <c r="AF50" s="77"/>
      <c r="AG50" s="74">
        <f t="shared" ref="AG50:AH50" si="114">AG10*$E50</f>
        <v>193.17894736842103</v>
      </c>
      <c r="AH50" s="74">
        <f t="shared" si="114"/>
        <v>8982.8210526315797</v>
      </c>
      <c r="AI50" s="77"/>
      <c r="AJ50" s="74">
        <f>AJ10*$P50</f>
        <v>96.589473684210532</v>
      </c>
      <c r="AK50" s="74">
        <f t="shared" ref="AK50:AR50" si="115">AK10*$P50</f>
        <v>0</v>
      </c>
      <c r="AL50" s="74">
        <f t="shared" si="115"/>
        <v>0</v>
      </c>
      <c r="AM50" s="74">
        <f t="shared" si="115"/>
        <v>0</v>
      </c>
      <c r="AN50" s="74">
        <f t="shared" si="115"/>
        <v>0</v>
      </c>
      <c r="AO50" s="74">
        <f t="shared" si="115"/>
        <v>0</v>
      </c>
      <c r="AP50" s="74">
        <f t="shared" si="115"/>
        <v>0</v>
      </c>
      <c r="AQ50" s="74">
        <f t="shared" si="115"/>
        <v>0</v>
      </c>
      <c r="AR50" s="74">
        <f t="shared" si="115"/>
        <v>0</v>
      </c>
      <c r="AS50" s="77"/>
      <c r="AT50" s="74">
        <f t="shared" ref="AT50:AU50" si="116">AT10*$E50</f>
        <v>5988.5473684210529</v>
      </c>
      <c r="AU50" s="74">
        <f t="shared" si="116"/>
        <v>3187.4526315789476</v>
      </c>
      <c r="AV50" s="77"/>
      <c r="AW50" s="74">
        <f t="shared" ref="AW50:AX50" si="117">AW10*$E50</f>
        <v>2511.3263157894739</v>
      </c>
      <c r="AX50" s="74">
        <f t="shared" si="117"/>
        <v>676.12631578947378</v>
      </c>
      <c r="AY50" s="74"/>
      <c r="AZ50" s="74">
        <f t="shared" ref="AZ50:BK50" si="118">AZ10*$E50</f>
        <v>289.7684210526316</v>
      </c>
      <c r="BA50" s="74">
        <f t="shared" si="118"/>
        <v>289.7684210526316</v>
      </c>
      <c r="BB50" s="74">
        <f t="shared" si="118"/>
        <v>0</v>
      </c>
      <c r="BC50" s="74">
        <f t="shared" si="118"/>
        <v>193.17894736842103</v>
      </c>
      <c r="BD50" s="74">
        <f t="shared" si="118"/>
        <v>96.589473684210517</v>
      </c>
      <c r="BE50" s="74">
        <f t="shared" si="118"/>
        <v>0</v>
      </c>
      <c r="BF50" s="74">
        <f t="shared" si="118"/>
        <v>0</v>
      </c>
      <c r="BG50" s="74">
        <f t="shared" si="118"/>
        <v>96.589473684210517</v>
      </c>
      <c r="BH50" s="74">
        <f t="shared" si="118"/>
        <v>0</v>
      </c>
      <c r="BI50" s="74">
        <f t="shared" si="118"/>
        <v>0</v>
      </c>
      <c r="BJ50" s="74">
        <f t="shared" si="118"/>
        <v>0</v>
      </c>
      <c r="BK50" s="74">
        <f t="shared" si="118"/>
        <v>96.589473684210517</v>
      </c>
      <c r="BL50" s="77"/>
      <c r="BM50" s="74">
        <f t="shared" ref="BM50:BN50" si="119">BM10*$E50</f>
        <v>2059.9183673469388</v>
      </c>
      <c r="BN50" s="74">
        <f t="shared" si="119"/>
        <v>7116.0816326530612</v>
      </c>
      <c r="BO50" s="77"/>
      <c r="BP50" s="74">
        <f t="shared" si="109"/>
        <v>66.856102003642988</v>
      </c>
      <c r="BQ50" s="74">
        <f t="shared" si="109"/>
        <v>16.714025500910747</v>
      </c>
      <c r="BR50" s="74">
        <f t="shared" si="109"/>
        <v>50.142076502732237</v>
      </c>
      <c r="BS50" s="74">
        <f t="shared" si="109"/>
        <v>133.71220400728598</v>
      </c>
      <c r="BT50" s="77"/>
      <c r="BU50" s="74">
        <f t="shared" ref="BU50:BX50" si="120">BU10*$E50</f>
        <v>2502.5454545454545</v>
      </c>
      <c r="BV50" s="74">
        <f t="shared" si="120"/>
        <v>0</v>
      </c>
      <c r="BW50" s="74">
        <f t="shared" si="120"/>
        <v>834.18181818181824</v>
      </c>
      <c r="BX50" s="74">
        <f t="shared" si="120"/>
        <v>1668.3636363636365</v>
      </c>
      <c r="BY50" s="77"/>
      <c r="BZ50" s="74">
        <f t="shared" ref="BZ50:CB50" si="121">BZ10*$M50</f>
        <v>8531.828096557183</v>
      </c>
      <c r="CA50" s="74">
        <f t="shared" si="121"/>
        <v>862.76913335971506</v>
      </c>
      <c r="CB50" s="74">
        <f t="shared" si="121"/>
        <v>167.76066481994462</v>
      </c>
      <c r="CC50" s="77"/>
      <c r="CD50" s="74">
        <f t="shared" ref="CD50:CF50" si="122">CD10*$M50</f>
        <v>6023.9773418508685</v>
      </c>
      <c r="CE50" s="74">
        <f t="shared" si="122"/>
        <v>2531.8165639663071</v>
      </c>
      <c r="CF50" s="74">
        <f t="shared" si="122"/>
        <v>1006.5639889196677</v>
      </c>
      <c r="CG50" s="77"/>
    </row>
    <row r="51" spans="1:154" s="22" customFormat="1" ht="7.5" customHeight="1" x14ac:dyDescent="0.4">
      <c r="A51" s="37"/>
      <c r="B51" s="77"/>
      <c r="C51" s="149"/>
      <c r="D51" s="139"/>
      <c r="E51" s="139"/>
      <c r="F51" s="161"/>
      <c r="G51" s="77"/>
      <c r="H51" s="39"/>
      <c r="I51" s="39"/>
      <c r="J51" s="38"/>
      <c r="K51" s="40"/>
      <c r="L51" s="77"/>
      <c r="M51" s="41"/>
      <c r="N51" s="41"/>
      <c r="O51" s="77"/>
      <c r="P51" s="40"/>
      <c r="Q51" s="40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4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</row>
    <row r="52" spans="1:154" ht="20.25" customHeight="1" x14ac:dyDescent="0.4">
      <c r="A52" s="29" t="s">
        <v>459</v>
      </c>
      <c r="B52" s="77"/>
      <c r="C52" s="147">
        <f>VLOOKUP($A52,Sample!$B$2:$F$29,4)</f>
        <v>0.59415092246829593</v>
      </c>
      <c r="D52" s="138">
        <f>VLOOKUP($A52,Sample!$B$2:$F$29,5)</f>
        <v>0.11942894089493672</v>
      </c>
      <c r="E52" s="138">
        <f>VLOOKUP($A52,Sample!$B$2:$F$29,2)</f>
        <v>16070</v>
      </c>
      <c r="F52" s="160">
        <f>E52*$K12</f>
        <v>71980.208333333343</v>
      </c>
      <c r="G52" s="77"/>
      <c r="H52" s="31">
        <f>E52/SUM(E$12:E$15)</f>
        <v>0.59415092246829593</v>
      </c>
      <c r="I52" s="31">
        <f>F52/SUM(F$12:F$15)</f>
        <v>0.55823537871297779</v>
      </c>
      <c r="J52" s="30"/>
      <c r="K52" s="32">
        <v>4.479166666666667</v>
      </c>
      <c r="L52" s="77"/>
      <c r="M52" s="34">
        <v>8369.7916666666697</v>
      </c>
      <c r="N52" s="34">
        <v>0.22463881484950288</v>
      </c>
      <c r="O52" s="77"/>
      <c r="P52" s="32">
        <v>63610.416666666679</v>
      </c>
      <c r="Q52" s="32">
        <v>0.22463881484950288</v>
      </c>
      <c r="R52" s="77"/>
      <c r="S52" s="74">
        <f t="shared" ref="S52:T53" si="123">S12*$E52</f>
        <v>6617.0588235294117</v>
      </c>
      <c r="T52" s="74">
        <f t="shared" si="123"/>
        <v>9452.9411764705892</v>
      </c>
      <c r="U52" s="77"/>
      <c r="V52" s="74">
        <f>V12*$M52</f>
        <v>2008.7500000000007</v>
      </c>
      <c r="W52" s="74">
        <f t="shared" ref="W52:AE52" si="124">W12*$M52</f>
        <v>1506.5625000000005</v>
      </c>
      <c r="X52" s="74">
        <f t="shared" si="124"/>
        <v>836.97916666666697</v>
      </c>
      <c r="Y52" s="74">
        <f t="shared" si="124"/>
        <v>334.7916666666668</v>
      </c>
      <c r="Z52" s="74">
        <f t="shared" si="124"/>
        <v>334.7916666666668</v>
      </c>
      <c r="AA52" s="74">
        <f t="shared" si="124"/>
        <v>0</v>
      </c>
      <c r="AB52" s="74">
        <f t="shared" si="124"/>
        <v>0</v>
      </c>
      <c r="AC52" s="74">
        <f t="shared" si="124"/>
        <v>0</v>
      </c>
      <c r="AD52" s="74">
        <f t="shared" si="124"/>
        <v>0</v>
      </c>
      <c r="AE52" s="74">
        <f t="shared" si="124"/>
        <v>0</v>
      </c>
      <c r="AF52" s="77"/>
      <c r="AG52" s="74">
        <f t="shared" ref="AG52:AH52" si="125">AG12*$E52</f>
        <v>2176.145833333333</v>
      </c>
      <c r="AH52" s="74">
        <f t="shared" si="125"/>
        <v>13893.854166666668</v>
      </c>
      <c r="AI52" s="77"/>
      <c r="AJ52" s="74">
        <f>AJ12*$P52</f>
        <v>1004.3750000000002</v>
      </c>
      <c r="AK52" s="74">
        <f t="shared" ref="AK52:AR52" si="126">AK12*$P52</f>
        <v>669.58333333333348</v>
      </c>
      <c r="AL52" s="74">
        <f t="shared" si="126"/>
        <v>502.18750000000011</v>
      </c>
      <c r="AM52" s="74">
        <f t="shared" si="126"/>
        <v>669.58333333333348</v>
      </c>
      <c r="AN52" s="74">
        <f t="shared" si="126"/>
        <v>167.39583333333337</v>
      </c>
      <c r="AO52" s="74">
        <f t="shared" si="126"/>
        <v>0</v>
      </c>
      <c r="AP52" s="74">
        <f t="shared" si="126"/>
        <v>334.79166666666674</v>
      </c>
      <c r="AQ52" s="74">
        <f t="shared" si="126"/>
        <v>167.39583333333337</v>
      </c>
      <c r="AR52" s="74">
        <f t="shared" si="126"/>
        <v>167.39583333333337</v>
      </c>
      <c r="AS52" s="77"/>
      <c r="AT52" s="74">
        <f t="shared" ref="AT52:AU52" si="127">AT12*$E52</f>
        <v>7532.8125</v>
      </c>
      <c r="AU52" s="74">
        <f t="shared" si="127"/>
        <v>8537.1875</v>
      </c>
      <c r="AV52" s="77"/>
      <c r="AW52" s="74">
        <f t="shared" ref="AW52:AX52" si="128">AW12*$E52</f>
        <v>4687.0833333333339</v>
      </c>
      <c r="AX52" s="74">
        <f t="shared" si="128"/>
        <v>3850.104166666667</v>
      </c>
      <c r="AY52" s="74"/>
      <c r="AZ52" s="74">
        <f t="shared" ref="AZ52:BK52" si="129">AZ12*$E52</f>
        <v>2008.75</v>
      </c>
      <c r="BA52" s="74">
        <f t="shared" si="129"/>
        <v>1506.5625000000002</v>
      </c>
      <c r="BB52" s="74">
        <f t="shared" si="129"/>
        <v>502.1875</v>
      </c>
      <c r="BC52" s="74">
        <f t="shared" si="129"/>
        <v>836.97916666666674</v>
      </c>
      <c r="BD52" s="74">
        <f t="shared" si="129"/>
        <v>669.58333333333326</v>
      </c>
      <c r="BE52" s="74">
        <f t="shared" si="129"/>
        <v>167.39583333333331</v>
      </c>
      <c r="BF52" s="74">
        <f t="shared" si="129"/>
        <v>1171.7708333333335</v>
      </c>
      <c r="BG52" s="74">
        <f t="shared" si="129"/>
        <v>1171.7708333333335</v>
      </c>
      <c r="BH52" s="74">
        <f t="shared" si="129"/>
        <v>669.58333333333326</v>
      </c>
      <c r="BI52" s="74">
        <f t="shared" si="129"/>
        <v>167.39583333333331</v>
      </c>
      <c r="BJ52" s="74">
        <f t="shared" si="129"/>
        <v>669.58333333333326</v>
      </c>
      <c r="BK52" s="74">
        <f t="shared" si="129"/>
        <v>334.79166666666663</v>
      </c>
      <c r="BL52" s="77"/>
      <c r="BM52" s="74">
        <f t="shared" ref="BM52:BN52" si="130">BM12*$E52</f>
        <v>4145.7180851063831</v>
      </c>
      <c r="BN52" s="74">
        <f t="shared" si="130"/>
        <v>11924.281914893618</v>
      </c>
      <c r="BO52" s="77"/>
      <c r="BP52" s="74">
        <f t="shared" ref="BP52:BS55" si="131">BP12*$E52</f>
        <v>411.09302325581393</v>
      </c>
      <c r="BQ52" s="74">
        <f t="shared" si="131"/>
        <v>74.744186046511629</v>
      </c>
      <c r="BR52" s="74">
        <f t="shared" si="131"/>
        <v>373.72093023255815</v>
      </c>
      <c r="BS52" s="74">
        <f t="shared" si="131"/>
        <v>672.69767441860461</v>
      </c>
      <c r="BT52" s="77"/>
      <c r="BU52" s="74">
        <f t="shared" ref="BU52:BX52" si="132">BU12*$E52</f>
        <v>5021.875</v>
      </c>
      <c r="BV52" s="74">
        <f t="shared" si="132"/>
        <v>502.1875</v>
      </c>
      <c r="BW52" s="74">
        <f t="shared" si="132"/>
        <v>2510.9375</v>
      </c>
      <c r="BX52" s="74">
        <f t="shared" si="132"/>
        <v>5021.875</v>
      </c>
      <c r="BY52" s="77"/>
      <c r="BZ52" s="74">
        <f t="shared" ref="BZ52:CB52" si="133">BZ12*$M52</f>
        <v>7549.2238562091534</v>
      </c>
      <c r="CA52" s="74">
        <f t="shared" si="133"/>
        <v>328.22712418300637</v>
      </c>
      <c r="CB52" s="74">
        <f t="shared" si="133"/>
        <v>492.34068627450995</v>
      </c>
      <c r="CC52" s="77"/>
      <c r="CD52" s="74">
        <f t="shared" ref="CD52:CF52" si="134">CD12*$M52</f>
        <v>3217.9312657828295</v>
      </c>
      <c r="CE52" s="74">
        <f t="shared" si="134"/>
        <v>2108.2997948232332</v>
      </c>
      <c r="CF52" s="74">
        <f t="shared" si="134"/>
        <v>3043.5606060606074</v>
      </c>
      <c r="CG52" s="77"/>
    </row>
    <row r="53" spans="1:154" ht="20.25" customHeight="1" x14ac:dyDescent="0.4">
      <c r="A53" s="29" t="s">
        <v>460</v>
      </c>
      <c r="B53" s="77"/>
      <c r="C53" s="147">
        <f>VLOOKUP($A53,Sample!$B$2:$F$29,4)</f>
        <v>0.27322808444559471</v>
      </c>
      <c r="D53" s="138">
        <f>VLOOKUP($A53,Sample!$B$2:$F$29,5)</f>
        <v>5.4920962863321862E-2</v>
      </c>
      <c r="E53" s="138">
        <f>VLOOKUP($A53,Sample!$B$2:$F$29,2)</f>
        <v>7390</v>
      </c>
      <c r="F53" s="160">
        <f>E53*$K13</f>
        <v>38835.204081632648</v>
      </c>
      <c r="G53" s="77"/>
      <c r="H53" s="31">
        <f t="shared" ref="H53:I55" si="135">E53/SUM(E$12:E$15)</f>
        <v>0.27322808444559471</v>
      </c>
      <c r="I53" s="31">
        <f t="shared" si="135"/>
        <v>0.30118258004355564</v>
      </c>
      <c r="J53" s="30"/>
      <c r="K53" s="32">
        <v>5.2551020408163263</v>
      </c>
      <c r="L53" s="77"/>
      <c r="M53" s="34">
        <v>6032.6530612244896</v>
      </c>
      <c r="N53" s="34">
        <v>0.26355346478783631</v>
      </c>
      <c r="O53" s="77"/>
      <c r="P53" s="32">
        <v>32802.551020408166</v>
      </c>
      <c r="Q53" s="32">
        <v>0.26355346478783631</v>
      </c>
      <c r="R53" s="77"/>
      <c r="S53" s="74">
        <f t="shared" si="123"/>
        <v>2512.6000000000004</v>
      </c>
      <c r="T53" s="74">
        <f t="shared" si="123"/>
        <v>4877.4000000000005</v>
      </c>
      <c r="U53" s="77"/>
      <c r="V53" s="74">
        <f>V13*$M53</f>
        <v>754.08163265306121</v>
      </c>
      <c r="W53" s="74">
        <f t="shared" ref="W53:AE53" si="136">W13*$M53</f>
        <v>377.0408163265306</v>
      </c>
      <c r="X53" s="74">
        <f t="shared" si="136"/>
        <v>226.22448979591834</v>
      </c>
      <c r="Y53" s="74">
        <f t="shared" si="136"/>
        <v>377.0408163265306</v>
      </c>
      <c r="Z53" s="74">
        <f t="shared" si="136"/>
        <v>0</v>
      </c>
      <c r="AA53" s="74">
        <f t="shared" si="136"/>
        <v>0</v>
      </c>
      <c r="AB53" s="74">
        <f t="shared" si="136"/>
        <v>0</v>
      </c>
      <c r="AC53" s="74">
        <f t="shared" si="136"/>
        <v>75.408163265306129</v>
      </c>
      <c r="AD53" s="74">
        <f t="shared" si="136"/>
        <v>0</v>
      </c>
      <c r="AE53" s="74">
        <f t="shared" si="136"/>
        <v>0</v>
      </c>
      <c r="AF53" s="77"/>
      <c r="AG53" s="74">
        <f t="shared" ref="AG53:AH53" si="137">AG13*$E53</f>
        <v>829.48979591836735</v>
      </c>
      <c r="AH53" s="74">
        <f t="shared" si="137"/>
        <v>6560.5102040816328</v>
      </c>
      <c r="AI53" s="77"/>
      <c r="AJ53" s="74">
        <f>AJ13*$P53</f>
        <v>452.44897959183675</v>
      </c>
      <c r="AK53" s="74">
        <f t="shared" ref="AK53:AR53" si="138">AK13*$P53</f>
        <v>301.63265306122452</v>
      </c>
      <c r="AL53" s="74">
        <f t="shared" si="138"/>
        <v>226.22448979591837</v>
      </c>
      <c r="AM53" s="74">
        <f t="shared" si="138"/>
        <v>75.408163265306129</v>
      </c>
      <c r="AN53" s="74">
        <f t="shared" si="138"/>
        <v>150.81632653061226</v>
      </c>
      <c r="AO53" s="74">
        <f t="shared" si="138"/>
        <v>0</v>
      </c>
      <c r="AP53" s="74">
        <f t="shared" si="138"/>
        <v>150.81632653061226</v>
      </c>
      <c r="AQ53" s="74">
        <f t="shared" si="138"/>
        <v>0</v>
      </c>
      <c r="AR53" s="74">
        <f t="shared" si="138"/>
        <v>0</v>
      </c>
      <c r="AS53" s="77"/>
      <c r="AT53" s="74">
        <f t="shared" ref="AT53:AU53" si="139">AT13*$E53</f>
        <v>4449.0816326530612</v>
      </c>
      <c r="AU53" s="74">
        <f t="shared" si="139"/>
        <v>2940.9183673469388</v>
      </c>
      <c r="AV53" s="77"/>
      <c r="AW53" s="74">
        <f t="shared" ref="AW53:AX53" si="140">AW13*$E53</f>
        <v>1432.7551020408164</v>
      </c>
      <c r="AX53" s="74">
        <f t="shared" si="140"/>
        <v>1508.1632653061222</v>
      </c>
      <c r="AY53" s="74"/>
      <c r="AZ53" s="74">
        <f t="shared" ref="AZ53:BK53" si="141">AZ13*$E53</f>
        <v>904.89795918367338</v>
      </c>
      <c r="BA53" s="74">
        <f t="shared" si="141"/>
        <v>75.408163265306115</v>
      </c>
      <c r="BB53" s="74">
        <f t="shared" si="141"/>
        <v>0</v>
      </c>
      <c r="BC53" s="74">
        <f t="shared" si="141"/>
        <v>301.63265306122446</v>
      </c>
      <c r="BD53" s="74">
        <f t="shared" si="141"/>
        <v>75.408163265306115</v>
      </c>
      <c r="BE53" s="74">
        <f t="shared" si="141"/>
        <v>377.04081632653055</v>
      </c>
      <c r="BF53" s="74">
        <f t="shared" si="141"/>
        <v>75.408163265306115</v>
      </c>
      <c r="BG53" s="74">
        <f t="shared" si="141"/>
        <v>301.63265306122446</v>
      </c>
      <c r="BH53" s="74">
        <f t="shared" si="141"/>
        <v>75.408163265306115</v>
      </c>
      <c r="BI53" s="74">
        <f t="shared" si="141"/>
        <v>301.63265306122446</v>
      </c>
      <c r="BJ53" s="74">
        <f t="shared" si="141"/>
        <v>150.81632653061223</v>
      </c>
      <c r="BK53" s="74">
        <f t="shared" si="141"/>
        <v>0</v>
      </c>
      <c r="BL53" s="77"/>
      <c r="BM53" s="74">
        <f t="shared" ref="BM53:BN53" si="142">BM13*$E53</f>
        <v>3002.1875</v>
      </c>
      <c r="BN53" s="74">
        <f t="shared" si="142"/>
        <v>4387.8125</v>
      </c>
      <c r="BO53" s="77"/>
      <c r="BP53" s="74">
        <f t="shared" si="131"/>
        <v>129.14563106796118</v>
      </c>
      <c r="BQ53" s="74">
        <f t="shared" si="131"/>
        <v>14.349514563106796</v>
      </c>
      <c r="BR53" s="74">
        <f t="shared" si="131"/>
        <v>57.398058252427184</v>
      </c>
      <c r="BS53" s="74">
        <f t="shared" si="131"/>
        <v>157.84466019417476</v>
      </c>
      <c r="BT53" s="77"/>
      <c r="BU53" s="74">
        <f t="shared" ref="BU53:BX53" si="143">BU13*$E53</f>
        <v>1478</v>
      </c>
      <c r="BV53" s="74">
        <f t="shared" si="143"/>
        <v>492.66666666666669</v>
      </c>
      <c r="BW53" s="74">
        <f t="shared" si="143"/>
        <v>985.33333333333337</v>
      </c>
      <c r="BX53" s="74">
        <f t="shared" si="143"/>
        <v>2956</v>
      </c>
      <c r="BY53" s="77"/>
      <c r="BZ53" s="74">
        <f t="shared" ref="BZ53:CB53" si="144">BZ13*$M53</f>
        <v>4364.8019207683074</v>
      </c>
      <c r="CA53" s="74">
        <f t="shared" si="144"/>
        <v>581.97358943577444</v>
      </c>
      <c r="CB53" s="74">
        <f t="shared" si="144"/>
        <v>1085.8775510204082</v>
      </c>
      <c r="CC53" s="77"/>
      <c r="CD53" s="74">
        <f t="shared" ref="CD53:CF53" si="145">CD13*$M53</f>
        <v>2363.3805522208881</v>
      </c>
      <c r="CE53" s="74">
        <f t="shared" si="145"/>
        <v>1980.1296518607444</v>
      </c>
      <c r="CF53" s="74">
        <f t="shared" si="145"/>
        <v>1689.1428571428573</v>
      </c>
      <c r="CG53" s="77"/>
    </row>
    <row r="54" spans="1:154" ht="20.25" customHeight="1" x14ac:dyDescent="0.4">
      <c r="A54" s="29" t="s">
        <v>461</v>
      </c>
      <c r="B54" s="77"/>
      <c r="C54" s="147">
        <f>VLOOKUP($A54,Sample!$B$2:$F$29,4)</f>
        <v>8.5776611084408622E-2</v>
      </c>
      <c r="D54" s="138">
        <f>VLOOKUP($A54,Sample!$B$2:$F$29,5)</f>
        <v>1.7241763713519178E-2</v>
      </c>
      <c r="E54" s="138">
        <f>VLOOKUP($A54,Sample!$B$2:$F$29,2)</f>
        <v>2320</v>
      </c>
      <c r="F54" s="160">
        <f>E54*$K14</f>
        <v>11450.322580645161</v>
      </c>
      <c r="G54" s="77"/>
      <c r="H54" s="31">
        <f t="shared" si="135"/>
        <v>8.5776611084408622E-2</v>
      </c>
      <c r="I54" s="31">
        <f t="shared" si="135"/>
        <v>8.8801843037069256E-2</v>
      </c>
      <c r="J54" s="30"/>
      <c r="K54" s="32">
        <v>4.935483870967742</v>
      </c>
      <c r="L54" s="77"/>
      <c r="M54" s="34">
        <v>2843.8709677419356</v>
      </c>
      <c r="N54" s="34">
        <v>0.24752399943807188</v>
      </c>
      <c r="O54" s="77"/>
      <c r="P54" s="32">
        <v>8606.4516129032272</v>
      </c>
      <c r="Q54" s="32">
        <v>0.24752399943807188</v>
      </c>
      <c r="R54" s="77"/>
      <c r="S54" s="74">
        <f>S14*$E54</f>
        <v>571.07692307692309</v>
      </c>
      <c r="T54" s="74">
        <f>T14*$E54</f>
        <v>1748.9230769230769</v>
      </c>
      <c r="U54" s="77"/>
      <c r="V54" s="74">
        <f>V14*$M54</f>
        <v>324.30107526881721</v>
      </c>
      <c r="W54" s="74">
        <f t="shared" ref="W54:AE54" si="146">W14*$M54</f>
        <v>124.73118279569893</v>
      </c>
      <c r="X54" s="74">
        <f t="shared" si="146"/>
        <v>124.73118279569893</v>
      </c>
      <c r="Y54" s="74">
        <f t="shared" si="146"/>
        <v>99.784946236559136</v>
      </c>
      <c r="Z54" s="74">
        <f t="shared" si="146"/>
        <v>24.946236559139784</v>
      </c>
      <c r="AA54" s="74">
        <f t="shared" si="146"/>
        <v>74.838709677419359</v>
      </c>
      <c r="AB54" s="74">
        <f t="shared" si="146"/>
        <v>0</v>
      </c>
      <c r="AC54" s="74">
        <f t="shared" si="146"/>
        <v>0</v>
      </c>
      <c r="AD54" s="74">
        <f t="shared" si="146"/>
        <v>0</v>
      </c>
      <c r="AE54" s="74">
        <f t="shared" si="146"/>
        <v>24.946236559139784</v>
      </c>
      <c r="AF54" s="77"/>
      <c r="AG54" s="74">
        <f t="shared" ref="AG54:AH54" si="147">AG14*$E54</f>
        <v>99.784946236559151</v>
      </c>
      <c r="AH54" s="74">
        <f t="shared" si="147"/>
        <v>2220.2150537634411</v>
      </c>
      <c r="AI54" s="77"/>
      <c r="AJ54" s="74">
        <f>AJ14*$P54</f>
        <v>0</v>
      </c>
      <c r="AK54" s="74">
        <f t="shared" ref="AK54:AR54" si="148">AK14*$P54</f>
        <v>0</v>
      </c>
      <c r="AL54" s="74">
        <f t="shared" si="148"/>
        <v>49.892473118279575</v>
      </c>
      <c r="AM54" s="74">
        <f t="shared" si="148"/>
        <v>0</v>
      </c>
      <c r="AN54" s="74">
        <f t="shared" si="148"/>
        <v>99.784946236559151</v>
      </c>
      <c r="AO54" s="74">
        <f t="shared" si="148"/>
        <v>0</v>
      </c>
      <c r="AP54" s="74">
        <f t="shared" si="148"/>
        <v>0</v>
      </c>
      <c r="AQ54" s="74">
        <f t="shared" si="148"/>
        <v>0</v>
      </c>
      <c r="AR54" s="74">
        <f t="shared" si="148"/>
        <v>0</v>
      </c>
      <c r="AS54" s="77"/>
      <c r="AT54" s="74">
        <f t="shared" ref="AT54:AU54" si="149">AT14*$E54</f>
        <v>1746.236559139785</v>
      </c>
      <c r="AU54" s="74">
        <f t="shared" si="149"/>
        <v>573.76344086021504</v>
      </c>
      <c r="AV54" s="77"/>
      <c r="AW54" s="74">
        <f t="shared" ref="AW54:AX54" si="150">AW14*$E54</f>
        <v>449.03225806451616</v>
      </c>
      <c r="AX54" s="74">
        <f t="shared" si="150"/>
        <v>124.73118279569893</v>
      </c>
      <c r="AY54" s="74"/>
      <c r="AZ54" s="74">
        <f t="shared" ref="AZ54:BK54" si="151">AZ14*$E54</f>
        <v>49.892473118279575</v>
      </c>
      <c r="BA54" s="74">
        <f t="shared" si="151"/>
        <v>0</v>
      </c>
      <c r="BB54" s="74">
        <f t="shared" si="151"/>
        <v>24.946236559139788</v>
      </c>
      <c r="BC54" s="74">
        <f t="shared" si="151"/>
        <v>24.946236559139788</v>
      </c>
      <c r="BD54" s="74">
        <f t="shared" si="151"/>
        <v>0</v>
      </c>
      <c r="BE54" s="74">
        <f t="shared" si="151"/>
        <v>0</v>
      </c>
      <c r="BF54" s="74">
        <f t="shared" si="151"/>
        <v>0</v>
      </c>
      <c r="BG54" s="74">
        <f t="shared" si="151"/>
        <v>124.73118279569893</v>
      </c>
      <c r="BH54" s="74">
        <f t="shared" si="151"/>
        <v>0</v>
      </c>
      <c r="BI54" s="74">
        <f t="shared" si="151"/>
        <v>0</v>
      </c>
      <c r="BJ54" s="74">
        <f t="shared" si="151"/>
        <v>0</v>
      </c>
      <c r="BK54" s="74">
        <f t="shared" si="151"/>
        <v>0</v>
      </c>
      <c r="BL54" s="77"/>
      <c r="BM54" s="74">
        <f t="shared" ref="BM54:BN54" si="152">BM14*$E54</f>
        <v>686.53061224489795</v>
      </c>
      <c r="BN54" s="74">
        <f t="shared" si="152"/>
        <v>1633.4693877551022</v>
      </c>
      <c r="BO54" s="77"/>
      <c r="BP54" s="74">
        <f t="shared" si="131"/>
        <v>5.0544662309368196</v>
      </c>
      <c r="BQ54" s="74">
        <f t="shared" si="131"/>
        <v>10.108932461873639</v>
      </c>
      <c r="BR54" s="74">
        <f t="shared" si="131"/>
        <v>15.163398692810459</v>
      </c>
      <c r="BS54" s="74">
        <f t="shared" si="131"/>
        <v>40.435729847494557</v>
      </c>
      <c r="BT54" s="77"/>
      <c r="BU54" s="74">
        <f t="shared" ref="BU54:BX54" si="153">BU14*$E54</f>
        <v>966.66666666666674</v>
      </c>
      <c r="BV54" s="74">
        <f t="shared" si="153"/>
        <v>0</v>
      </c>
      <c r="BW54" s="74">
        <f t="shared" si="153"/>
        <v>773.33333333333326</v>
      </c>
      <c r="BX54" s="74">
        <f t="shared" si="153"/>
        <v>773.33333333333326</v>
      </c>
      <c r="BY54" s="77"/>
      <c r="BZ54" s="74">
        <f t="shared" ref="BZ54:CB54" si="154">BZ14*$M54</f>
        <v>2436.4317617866004</v>
      </c>
      <c r="CA54" s="74">
        <f t="shared" si="154"/>
        <v>319.93548387096786</v>
      </c>
      <c r="CB54" s="74">
        <f t="shared" si="154"/>
        <v>87.503722084367254</v>
      </c>
      <c r="CC54" s="77"/>
      <c r="CD54" s="74">
        <f t="shared" ref="CD54:CF54" si="155">CD14*$M54</f>
        <v>562.52392768521804</v>
      </c>
      <c r="CE54" s="74">
        <f t="shared" si="155"/>
        <v>1406.3098192130451</v>
      </c>
      <c r="CF54" s="74">
        <f t="shared" si="155"/>
        <v>875.03722084367257</v>
      </c>
      <c r="CG54" s="77"/>
    </row>
    <row r="55" spans="1:154" ht="20.25" customHeight="1" x14ac:dyDescent="0.4">
      <c r="A55" s="29" t="s">
        <v>462</v>
      </c>
      <c r="B55" s="77"/>
      <c r="C55" s="147">
        <f>VLOOKUP($A55,Sample!$B$2:$F$29,4)</f>
        <v>4.6844382001700741E-2</v>
      </c>
      <c r="D55" s="138">
        <f>VLOOKUP($A55,Sample!$B$2:$F$29,5)</f>
        <v>9.4160838900986202E-3</v>
      </c>
      <c r="E55" s="138">
        <f>VLOOKUP($A55,Sample!$B$2:$F$29,2)</f>
        <v>1267</v>
      </c>
      <c r="F55" s="160">
        <f>E55*$K15</f>
        <v>6676.6629213483147</v>
      </c>
      <c r="G55" s="77"/>
      <c r="H55" s="31">
        <f t="shared" si="135"/>
        <v>4.6844382001700741E-2</v>
      </c>
      <c r="I55" s="31">
        <f t="shared" si="135"/>
        <v>5.1780198206397322E-2</v>
      </c>
      <c r="J55" s="30"/>
      <c r="K55" s="32">
        <v>5.2696629213483144</v>
      </c>
      <c r="L55" s="77"/>
      <c r="M55" s="34">
        <v>1523.2471910112358</v>
      </c>
      <c r="N55" s="34">
        <v>0.26428372092458891</v>
      </c>
      <c r="O55" s="77"/>
      <c r="P55" s="32">
        <v>5153.4157303370775</v>
      </c>
      <c r="Q55" s="32">
        <v>0.26428372092458891</v>
      </c>
      <c r="R55" s="77"/>
      <c r="S55" s="74">
        <f>S15*$E55</f>
        <v>128.84745762711864</v>
      </c>
      <c r="T55" s="74">
        <f>T15*$E55</f>
        <v>1138.1525423728815</v>
      </c>
      <c r="U55" s="77"/>
      <c r="V55" s="74">
        <f>V15*$M55</f>
        <v>42.707865168539321</v>
      </c>
      <c r="W55" s="74">
        <f t="shared" ref="W55:AE55" si="156">W15*$M55</f>
        <v>42.707865168539321</v>
      </c>
      <c r="X55" s="74">
        <f t="shared" si="156"/>
        <v>0</v>
      </c>
      <c r="Y55" s="74">
        <f t="shared" si="156"/>
        <v>42.707865168539321</v>
      </c>
      <c r="Z55" s="74">
        <f t="shared" si="156"/>
        <v>0</v>
      </c>
      <c r="AA55" s="74">
        <f t="shared" si="156"/>
        <v>0</v>
      </c>
      <c r="AB55" s="74">
        <f t="shared" si="156"/>
        <v>0</v>
      </c>
      <c r="AC55" s="74">
        <f t="shared" si="156"/>
        <v>14.235955056179773</v>
      </c>
      <c r="AD55" s="74">
        <f t="shared" si="156"/>
        <v>14.235955056179773</v>
      </c>
      <c r="AE55" s="74">
        <f t="shared" si="156"/>
        <v>0</v>
      </c>
      <c r="AF55" s="77"/>
      <c r="AG55" s="74">
        <f t="shared" ref="AG55:AH55" si="157">AG15*$E55</f>
        <v>28.471910112359549</v>
      </c>
      <c r="AH55" s="74">
        <f t="shared" si="157"/>
        <v>1238.5280898876404</v>
      </c>
      <c r="AI55" s="77"/>
      <c r="AJ55" s="74">
        <f>AJ15*$P55</f>
        <v>0</v>
      </c>
      <c r="AK55" s="74">
        <f t="shared" ref="AK55:AR55" si="158">AK15*$P55</f>
        <v>0</v>
      </c>
      <c r="AL55" s="74">
        <f t="shared" si="158"/>
        <v>0</v>
      </c>
      <c r="AM55" s="74">
        <f t="shared" si="158"/>
        <v>28.471910112359545</v>
      </c>
      <c r="AN55" s="74">
        <f t="shared" si="158"/>
        <v>0</v>
      </c>
      <c r="AO55" s="74">
        <f t="shared" si="158"/>
        <v>0</v>
      </c>
      <c r="AP55" s="74">
        <f t="shared" si="158"/>
        <v>0</v>
      </c>
      <c r="AQ55" s="74">
        <f t="shared" si="158"/>
        <v>0</v>
      </c>
      <c r="AR55" s="74">
        <f t="shared" si="158"/>
        <v>0</v>
      </c>
      <c r="AS55" s="77"/>
      <c r="AT55" s="74">
        <f t="shared" ref="AT55:AU55" si="159">AT15*$E55</f>
        <v>896.86516853932574</v>
      </c>
      <c r="AU55" s="74">
        <f t="shared" si="159"/>
        <v>370.13483146067415</v>
      </c>
      <c r="AV55" s="77"/>
      <c r="AW55" s="74">
        <f t="shared" ref="AW55:AX55" si="160">AW15*$E55</f>
        <v>355.89887640449439</v>
      </c>
      <c r="AX55" s="74">
        <f t="shared" si="160"/>
        <v>14.235955056179774</v>
      </c>
      <c r="AY55" s="74"/>
      <c r="AZ55" s="74">
        <f t="shared" ref="AZ55:BK55" si="161">AZ15*$E55</f>
        <v>14.235955056179774</v>
      </c>
      <c r="BA55" s="74">
        <f t="shared" si="161"/>
        <v>14.235955056179774</v>
      </c>
      <c r="BB55" s="74">
        <f t="shared" si="161"/>
        <v>0</v>
      </c>
      <c r="BC55" s="74">
        <f t="shared" si="161"/>
        <v>0</v>
      </c>
      <c r="BD55" s="74">
        <f t="shared" si="161"/>
        <v>14.235955056179774</v>
      </c>
      <c r="BE55" s="74">
        <f t="shared" si="161"/>
        <v>0</v>
      </c>
      <c r="BF55" s="74">
        <f t="shared" si="161"/>
        <v>0</v>
      </c>
      <c r="BG55" s="74">
        <f t="shared" si="161"/>
        <v>0</v>
      </c>
      <c r="BH55" s="74">
        <f t="shared" si="161"/>
        <v>0</v>
      </c>
      <c r="BI55" s="74">
        <f t="shared" si="161"/>
        <v>0</v>
      </c>
      <c r="BJ55" s="74">
        <f t="shared" si="161"/>
        <v>0</v>
      </c>
      <c r="BK55" s="74">
        <f t="shared" si="161"/>
        <v>0</v>
      </c>
      <c r="BL55" s="77"/>
      <c r="BM55" s="74">
        <f t="shared" ref="BM55:BN55" si="162">BM15*$E55</f>
        <v>217.97849462365593</v>
      </c>
      <c r="BN55" s="74">
        <f t="shared" si="162"/>
        <v>1049.0215053763441</v>
      </c>
      <c r="BO55" s="77"/>
      <c r="BP55" s="74">
        <f t="shared" si="131"/>
        <v>10.805970149253731</v>
      </c>
      <c r="BQ55" s="74">
        <f t="shared" si="131"/>
        <v>5.4029850746268657</v>
      </c>
      <c r="BR55" s="74">
        <f t="shared" si="131"/>
        <v>0</v>
      </c>
      <c r="BS55" s="74">
        <f t="shared" si="131"/>
        <v>13.507462686567164</v>
      </c>
      <c r="BT55" s="77"/>
      <c r="BU55" s="74">
        <f t="shared" ref="BU55:BX55" si="163">BU15*$E55</f>
        <v>230.36363636363637</v>
      </c>
      <c r="BV55" s="74">
        <f t="shared" si="163"/>
        <v>0</v>
      </c>
      <c r="BW55" s="74">
        <f t="shared" si="163"/>
        <v>115.18181818181819</v>
      </c>
      <c r="BX55" s="74">
        <f t="shared" si="163"/>
        <v>0</v>
      </c>
      <c r="BY55" s="77"/>
      <c r="BZ55" s="74">
        <f t="shared" ref="BZ55:CB55" si="164">BZ15*$M55</f>
        <v>883.80759368093777</v>
      </c>
      <c r="CA55" s="74">
        <f t="shared" si="164"/>
        <v>303.8088603278224</v>
      </c>
      <c r="CB55" s="74">
        <f t="shared" si="164"/>
        <v>335.63073700247571</v>
      </c>
      <c r="CC55" s="77"/>
      <c r="CD55" s="74">
        <f t="shared" ref="CD55:CF55" si="165">CD15*$M55</f>
        <v>399.27449035178239</v>
      </c>
      <c r="CE55" s="74">
        <f t="shared" si="165"/>
        <v>581.79997165545433</v>
      </c>
      <c r="CF55" s="74">
        <f t="shared" si="165"/>
        <v>542.17272900399917</v>
      </c>
      <c r="CG55" s="77"/>
    </row>
    <row r="56" spans="1:154" s="22" customFormat="1" ht="7.5" customHeight="1" x14ac:dyDescent="0.4">
      <c r="A56" s="37"/>
      <c r="B56" s="77"/>
      <c r="C56" s="149"/>
      <c r="D56" s="139"/>
      <c r="E56" s="139"/>
      <c r="F56" s="161"/>
      <c r="G56" s="77"/>
      <c r="H56" s="39"/>
      <c r="I56" s="39"/>
      <c r="J56" s="38"/>
      <c r="K56" s="40"/>
      <c r="L56" s="77"/>
      <c r="M56" s="41"/>
      <c r="N56" s="41"/>
      <c r="O56" s="77"/>
      <c r="P56" s="40"/>
      <c r="Q56" s="40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4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</row>
    <row r="57" spans="1:154" ht="20.25" customHeight="1" x14ac:dyDescent="0.4">
      <c r="A57" s="29" t="s">
        <v>463</v>
      </c>
      <c r="B57" s="77"/>
      <c r="C57" s="147">
        <f>VLOOKUP($A57,Sample!$B$2:$F$29,4)</f>
        <v>6.8731550425166323E-3</v>
      </c>
      <c r="D57" s="138">
        <f>VLOOKUP($A57,Sample!$B$2:$F$29,5)</f>
        <v>1.1593599738400826E-3</v>
      </c>
      <c r="E57" s="138">
        <f>VLOOKUP($A57,Sample!$B$2:$F$29,2)</f>
        <v>156</v>
      </c>
      <c r="F57" s="160">
        <f t="shared" ref="F57:F64" si="166">E57*$K17</f>
        <v>782.68965517241384</v>
      </c>
      <c r="G57" s="77"/>
      <c r="H57" s="31">
        <f>E57/SUM(E$17:E$27)</f>
        <v>6.8731550425166323E-3</v>
      </c>
      <c r="I57" s="31">
        <f>F57/SUM(F$17:F$27)</f>
        <v>5.6053960743793962E-3</v>
      </c>
      <c r="J57" s="30"/>
      <c r="K57" s="32">
        <v>5.0172413793103452</v>
      </c>
      <c r="L57" s="77"/>
      <c r="M57" s="34">
        <v>169.44827586206895</v>
      </c>
      <c r="N57" s="34">
        <v>8.3141316424077474E-2</v>
      </c>
      <c r="O57" s="77"/>
      <c r="P57" s="32">
        <v>613.24137931034477</v>
      </c>
      <c r="Q57" s="32">
        <v>8.3141316424077474E-2</v>
      </c>
      <c r="R57" s="77"/>
      <c r="S57" s="74">
        <f t="shared" ref="S57:T64" si="167">S17*$E57</f>
        <v>4.875</v>
      </c>
      <c r="T57" s="74">
        <f t="shared" si="167"/>
        <v>151.125</v>
      </c>
      <c r="U57" s="77"/>
      <c r="V57" s="74">
        <f t="shared" ref="V57:V64" si="168">V17*$M57</f>
        <v>0</v>
      </c>
      <c r="W57" s="74">
        <f t="shared" ref="W57:AE57" si="169">W17*$M57</f>
        <v>2.6896551724137927</v>
      </c>
      <c r="X57" s="74">
        <f t="shared" si="169"/>
        <v>0</v>
      </c>
      <c r="Y57" s="74">
        <f t="shared" si="169"/>
        <v>0</v>
      </c>
      <c r="Z57" s="74">
        <f t="shared" si="169"/>
        <v>0</v>
      </c>
      <c r="AA57" s="74">
        <f t="shared" si="169"/>
        <v>0</v>
      </c>
      <c r="AB57" s="74">
        <f t="shared" si="169"/>
        <v>0</v>
      </c>
      <c r="AC57" s="74">
        <f t="shared" si="169"/>
        <v>0</v>
      </c>
      <c r="AD57" s="74">
        <f t="shared" si="169"/>
        <v>0</v>
      </c>
      <c r="AE57" s="74">
        <f t="shared" si="169"/>
        <v>0</v>
      </c>
      <c r="AF57" s="77"/>
      <c r="AG57" s="74">
        <f t="shared" ref="AG57:AH57" si="170">AG17*$E57</f>
        <v>0</v>
      </c>
      <c r="AH57" s="74">
        <f t="shared" si="170"/>
        <v>156</v>
      </c>
      <c r="AI57" s="77"/>
      <c r="AJ57" s="74">
        <f t="shared" ref="AJ57:AJ64" si="171">AJ17*$P57</f>
        <v>0</v>
      </c>
      <c r="AK57" s="74">
        <f t="shared" ref="AK57:AR57" si="172">AK17*$P57</f>
        <v>0</v>
      </c>
      <c r="AL57" s="74">
        <f t="shared" si="172"/>
        <v>0</v>
      </c>
      <c r="AM57" s="74">
        <f t="shared" si="172"/>
        <v>0</v>
      </c>
      <c r="AN57" s="74">
        <f t="shared" si="172"/>
        <v>0</v>
      </c>
      <c r="AO57" s="74">
        <f t="shared" si="172"/>
        <v>0</v>
      </c>
      <c r="AP57" s="74">
        <f t="shared" si="172"/>
        <v>0</v>
      </c>
      <c r="AQ57" s="74">
        <f t="shared" si="172"/>
        <v>0</v>
      </c>
      <c r="AR57" s="74">
        <f t="shared" si="172"/>
        <v>0</v>
      </c>
      <c r="AS57" s="77"/>
      <c r="AT57" s="74">
        <f t="shared" ref="AT57:AU57" si="173">AT17*$E57</f>
        <v>80.689655172413794</v>
      </c>
      <c r="AU57" s="74">
        <f t="shared" si="173"/>
        <v>75.310344827586206</v>
      </c>
      <c r="AV57" s="77"/>
      <c r="AW57" s="74">
        <f t="shared" ref="AW57:AX57" si="174">AW17*$E57</f>
        <v>26.896551724137932</v>
      </c>
      <c r="AX57" s="74">
        <f t="shared" si="174"/>
        <v>48.413793103448278</v>
      </c>
      <c r="AY57" s="74"/>
      <c r="AZ57" s="74">
        <f t="shared" ref="AZ57:BK57" si="175">AZ17*$E57</f>
        <v>8.068965517241379</v>
      </c>
      <c r="BA57" s="74">
        <f t="shared" si="175"/>
        <v>18.827586206896552</v>
      </c>
      <c r="BB57" s="74">
        <f t="shared" si="175"/>
        <v>24.206896551724139</v>
      </c>
      <c r="BC57" s="74">
        <f t="shared" si="175"/>
        <v>16.137931034482758</v>
      </c>
      <c r="BD57" s="74">
        <f t="shared" si="175"/>
        <v>13.448275862068966</v>
      </c>
      <c r="BE57" s="74">
        <f t="shared" si="175"/>
        <v>18.827586206896552</v>
      </c>
      <c r="BF57" s="74">
        <f t="shared" si="175"/>
        <v>16.137931034482758</v>
      </c>
      <c r="BG57" s="74">
        <f t="shared" si="175"/>
        <v>8.068965517241379</v>
      </c>
      <c r="BH57" s="74">
        <f t="shared" si="175"/>
        <v>2.6896551724137931</v>
      </c>
      <c r="BI57" s="74">
        <f t="shared" si="175"/>
        <v>2.6896551724137931</v>
      </c>
      <c r="BJ57" s="74">
        <f t="shared" si="175"/>
        <v>8.068965517241379</v>
      </c>
      <c r="BK57" s="74">
        <f t="shared" si="175"/>
        <v>8.068965517241379</v>
      </c>
      <c r="BL57" s="77"/>
      <c r="BM57" s="74">
        <f t="shared" ref="BM57:BN57" si="176">BM17*$E57</f>
        <v>27.544554455445546</v>
      </c>
      <c r="BN57" s="74">
        <f t="shared" si="176"/>
        <v>128.45544554455446</v>
      </c>
      <c r="BO57" s="77"/>
      <c r="BP57" s="74">
        <f t="shared" ref="BP57:BS64" si="177">BP17*$E57</f>
        <v>0.53608247422680411</v>
      </c>
      <c r="BQ57" s="74">
        <f t="shared" si="177"/>
        <v>0.53608247422680411</v>
      </c>
      <c r="BR57" s="74">
        <f t="shared" si="177"/>
        <v>0.53608247422680411</v>
      </c>
      <c r="BS57" s="74">
        <f t="shared" si="177"/>
        <v>0.53608247422680411</v>
      </c>
      <c r="BT57" s="77"/>
      <c r="BU57" s="74">
        <f t="shared" ref="BU57:BX57" si="178">BU17*$E57</f>
        <v>0</v>
      </c>
      <c r="BV57" s="74">
        <f t="shared" si="178"/>
        <v>0</v>
      </c>
      <c r="BW57" s="74">
        <f t="shared" si="178"/>
        <v>0</v>
      </c>
      <c r="BX57" s="74">
        <f t="shared" si="178"/>
        <v>0</v>
      </c>
      <c r="BY57" s="77"/>
      <c r="BZ57" s="74">
        <f t="shared" ref="BZ57:CB57" si="179">BZ17*$M57</f>
        <v>52.168103448275858</v>
      </c>
      <c r="CA57" s="74">
        <f t="shared" si="179"/>
        <v>21.965517241379306</v>
      </c>
      <c r="CB57" s="74">
        <f t="shared" si="179"/>
        <v>95.314655172413779</v>
      </c>
      <c r="CC57" s="77"/>
      <c r="CD57" s="74">
        <f t="shared" ref="CD57:CF57" si="180">CD17*$M57</f>
        <v>40.008620689655167</v>
      </c>
      <c r="CE57" s="74">
        <f t="shared" si="180"/>
        <v>23.53448275862069</v>
      </c>
      <c r="CF57" s="74">
        <f t="shared" si="180"/>
        <v>105.9051724137931</v>
      </c>
      <c r="CG57" s="77"/>
    </row>
    <row r="58" spans="1:154" ht="20.25" customHeight="1" x14ac:dyDescent="0.4">
      <c r="A58" s="29" t="s">
        <v>464</v>
      </c>
      <c r="B58" s="77"/>
      <c r="C58" s="147">
        <f>VLOOKUP($A58,Sample!$B$2:$F$29,4)</f>
        <v>2.2029343084989206E-3</v>
      </c>
      <c r="D58" s="138">
        <f>VLOOKUP($A58,Sample!$B$2:$F$29,5)</f>
        <v>3.715897352051547E-4</v>
      </c>
      <c r="E58" s="138">
        <f>VLOOKUP($A58,Sample!$B$2:$F$29,2)</f>
        <v>50</v>
      </c>
      <c r="F58" s="160">
        <f t="shared" si="166"/>
        <v>252.94117647058823</v>
      </c>
      <c r="G58" s="77"/>
      <c r="H58" s="31">
        <f t="shared" ref="H58:I64" si="181">E58/SUM(E$17:E$27)</f>
        <v>2.2029343084989206E-3</v>
      </c>
      <c r="I58" s="31">
        <f t="shared" si="181"/>
        <v>1.8114912702210369E-3</v>
      </c>
      <c r="J58" s="30"/>
      <c r="K58" s="32">
        <v>5.0588235294117645</v>
      </c>
      <c r="L58" s="77"/>
      <c r="M58" s="34">
        <v>80.882352941176464</v>
      </c>
      <c r="N58" s="34">
        <v>8.3830379285081552E-2</v>
      </c>
      <c r="O58" s="77"/>
      <c r="P58" s="32">
        <v>172.05882352941177</v>
      </c>
      <c r="Q58" s="32">
        <v>8.3830379285081552E-2</v>
      </c>
      <c r="R58" s="77"/>
      <c r="S58" s="74">
        <f t="shared" si="167"/>
        <v>3.7037037037037033</v>
      </c>
      <c r="T58" s="74">
        <f t="shared" si="167"/>
        <v>46.296296296296298</v>
      </c>
      <c r="U58" s="77"/>
      <c r="V58" s="74">
        <f t="shared" si="168"/>
        <v>0</v>
      </c>
      <c r="W58" s="74">
        <f t="shared" ref="W58:AE58" si="182">W18*$M58</f>
        <v>0</v>
      </c>
      <c r="X58" s="74">
        <f t="shared" si="182"/>
        <v>0</v>
      </c>
      <c r="Y58" s="74">
        <f t="shared" si="182"/>
        <v>2.9411764705882351</v>
      </c>
      <c r="Z58" s="74">
        <f t="shared" si="182"/>
        <v>0</v>
      </c>
      <c r="AA58" s="74">
        <f t="shared" si="182"/>
        <v>2.9411764705882351</v>
      </c>
      <c r="AB58" s="74">
        <f t="shared" si="182"/>
        <v>0</v>
      </c>
      <c r="AC58" s="74">
        <f t="shared" si="182"/>
        <v>0</v>
      </c>
      <c r="AD58" s="74">
        <f t="shared" si="182"/>
        <v>2.9411764705882351</v>
      </c>
      <c r="AE58" s="74">
        <f t="shared" si="182"/>
        <v>0</v>
      </c>
      <c r="AF58" s="77"/>
      <c r="AG58" s="74">
        <f t="shared" ref="AG58:AH58" si="183">AG18*$E58</f>
        <v>2.9411764705882351</v>
      </c>
      <c r="AH58" s="74">
        <f t="shared" si="183"/>
        <v>47.058823529411761</v>
      </c>
      <c r="AI58" s="77"/>
      <c r="AJ58" s="74">
        <f t="shared" si="171"/>
        <v>0</v>
      </c>
      <c r="AK58" s="74">
        <f t="shared" ref="AK58:AR58" si="184">AK18*$P58</f>
        <v>0</v>
      </c>
      <c r="AL58" s="74">
        <f t="shared" si="184"/>
        <v>1.4705882352941178</v>
      </c>
      <c r="AM58" s="74">
        <f t="shared" si="184"/>
        <v>2.9411764705882355</v>
      </c>
      <c r="AN58" s="74">
        <f t="shared" si="184"/>
        <v>0</v>
      </c>
      <c r="AO58" s="74">
        <f t="shared" si="184"/>
        <v>0</v>
      </c>
      <c r="AP58" s="74">
        <f t="shared" si="184"/>
        <v>2.9411764705882355</v>
      </c>
      <c r="AQ58" s="74">
        <f t="shared" si="184"/>
        <v>2.9411764705882355</v>
      </c>
      <c r="AR58" s="74">
        <f t="shared" si="184"/>
        <v>0</v>
      </c>
      <c r="AS58" s="77"/>
      <c r="AT58" s="74">
        <f t="shared" ref="AT58:AU58" si="185">AT18*$E58</f>
        <v>23.52941176470588</v>
      </c>
      <c r="AU58" s="74">
        <f t="shared" si="185"/>
        <v>26.47058823529412</v>
      </c>
      <c r="AV58" s="77"/>
      <c r="AW58" s="74">
        <f t="shared" ref="AW58:AX58" si="186">AW18*$E58</f>
        <v>10.294117647058824</v>
      </c>
      <c r="AX58" s="74">
        <f t="shared" si="186"/>
        <v>16.176470588235293</v>
      </c>
      <c r="AY58" s="74"/>
      <c r="AZ58" s="74">
        <f t="shared" ref="AZ58:BK58" si="187">AZ18*$E58</f>
        <v>7.3529411764705888</v>
      </c>
      <c r="BA58" s="74">
        <f t="shared" si="187"/>
        <v>4.4117647058823524</v>
      </c>
      <c r="BB58" s="74">
        <f t="shared" si="187"/>
        <v>7.3529411764705888</v>
      </c>
      <c r="BC58" s="74">
        <f t="shared" si="187"/>
        <v>2.9411764705882355</v>
      </c>
      <c r="BD58" s="74">
        <f t="shared" si="187"/>
        <v>1.4705882352941178</v>
      </c>
      <c r="BE58" s="74">
        <f t="shared" si="187"/>
        <v>8.8235294117647047</v>
      </c>
      <c r="BF58" s="74">
        <f t="shared" si="187"/>
        <v>7.3529411764705888</v>
      </c>
      <c r="BG58" s="74">
        <f t="shared" si="187"/>
        <v>0</v>
      </c>
      <c r="BH58" s="74">
        <f t="shared" si="187"/>
        <v>1.4705882352941178</v>
      </c>
      <c r="BI58" s="74">
        <f t="shared" si="187"/>
        <v>1.4705882352941178</v>
      </c>
      <c r="BJ58" s="74">
        <f t="shared" si="187"/>
        <v>1.4705882352941178</v>
      </c>
      <c r="BK58" s="74">
        <f t="shared" si="187"/>
        <v>2.9411764705882355</v>
      </c>
      <c r="BL58" s="77"/>
      <c r="BM58" s="74">
        <f t="shared" ref="BM58:BN58" si="188">BM18*$E58</f>
        <v>1.7241379310344827</v>
      </c>
      <c r="BN58" s="74">
        <f t="shared" si="188"/>
        <v>48.275862068965516</v>
      </c>
      <c r="BO58" s="77"/>
      <c r="BP58" s="74">
        <f t="shared" si="177"/>
        <v>0</v>
      </c>
      <c r="BQ58" s="74">
        <f t="shared" si="177"/>
        <v>0</v>
      </c>
      <c r="BR58" s="74">
        <f t="shared" si="177"/>
        <v>0.29069767441860467</v>
      </c>
      <c r="BS58" s="74">
        <f t="shared" si="177"/>
        <v>0.29069767441860467</v>
      </c>
      <c r="BT58" s="77"/>
      <c r="BU58" s="74">
        <f t="shared" ref="BU58:BX58" si="189">BU18*$E58</f>
        <v>0</v>
      </c>
      <c r="BV58" s="74">
        <f t="shared" si="189"/>
        <v>0</v>
      </c>
      <c r="BW58" s="74">
        <f t="shared" si="189"/>
        <v>0</v>
      </c>
      <c r="BX58" s="74">
        <f t="shared" si="189"/>
        <v>0</v>
      </c>
      <c r="BY58" s="77"/>
      <c r="BZ58" s="74">
        <f t="shared" ref="BZ58:CB58" si="190">BZ18*$M58</f>
        <v>13.480392156862743</v>
      </c>
      <c r="CA58" s="74">
        <f t="shared" si="190"/>
        <v>4.4934640522875808</v>
      </c>
      <c r="CB58" s="74">
        <f t="shared" si="190"/>
        <v>62.908496732026137</v>
      </c>
      <c r="CC58" s="77"/>
      <c r="CD58" s="74">
        <f t="shared" ref="CD58:CF58" si="191">CD18*$M58</f>
        <v>7.4891067538126377</v>
      </c>
      <c r="CE58" s="74">
        <f t="shared" si="191"/>
        <v>7.4891067538126377</v>
      </c>
      <c r="CF58" s="74">
        <f t="shared" si="191"/>
        <v>65.904139433551194</v>
      </c>
      <c r="CG58" s="77"/>
    </row>
    <row r="59" spans="1:154" ht="20.25" customHeight="1" x14ac:dyDescent="0.4">
      <c r="A59" s="29" t="s">
        <v>465</v>
      </c>
      <c r="B59" s="77"/>
      <c r="C59" s="147">
        <f>VLOOKUP($A59,Sample!$B$2:$F$29,4)</f>
        <v>5.5513944574172795E-2</v>
      </c>
      <c r="D59" s="138">
        <f>VLOOKUP($A59,Sample!$B$2:$F$29,5)</f>
        <v>9.3640613271698987E-3</v>
      </c>
      <c r="E59" s="138">
        <f>VLOOKUP($A59,Sample!$B$2:$F$29,2)</f>
        <v>1260</v>
      </c>
      <c r="F59" s="160">
        <f t="shared" si="166"/>
        <v>6972</v>
      </c>
      <c r="G59" s="77"/>
      <c r="H59" s="31">
        <f t="shared" si="181"/>
        <v>5.5513944574172795E-2</v>
      </c>
      <c r="I59" s="31">
        <f t="shared" si="181"/>
        <v>4.9931439839925158E-2</v>
      </c>
      <c r="J59" s="30"/>
      <c r="K59" s="32">
        <v>5.5333333333333332</v>
      </c>
      <c r="L59" s="77"/>
      <c r="M59" s="34">
        <v>1960</v>
      </c>
      <c r="N59" s="34">
        <v>9.1693538892441917E-2</v>
      </c>
      <c r="O59" s="77"/>
      <c r="P59" s="32">
        <v>5012</v>
      </c>
      <c r="Q59" s="32">
        <v>9.1693538892441917E-2</v>
      </c>
      <c r="R59" s="77"/>
      <c r="S59" s="74">
        <f t="shared" si="167"/>
        <v>182.60869565217391</v>
      </c>
      <c r="T59" s="74">
        <f t="shared" si="167"/>
        <v>1077.391304347826</v>
      </c>
      <c r="U59" s="77"/>
      <c r="V59" s="74">
        <f t="shared" si="168"/>
        <v>0</v>
      </c>
      <c r="W59" s="74">
        <f t="shared" ref="W59:AE59" si="192">W19*$M59</f>
        <v>28</v>
      </c>
      <c r="X59" s="74">
        <f t="shared" si="192"/>
        <v>0</v>
      </c>
      <c r="Y59" s="74">
        <f t="shared" si="192"/>
        <v>14</v>
      </c>
      <c r="Z59" s="74">
        <f t="shared" si="192"/>
        <v>28</v>
      </c>
      <c r="AA59" s="74">
        <f t="shared" si="192"/>
        <v>14</v>
      </c>
      <c r="AB59" s="74">
        <f t="shared" si="192"/>
        <v>0</v>
      </c>
      <c r="AC59" s="74">
        <f t="shared" si="192"/>
        <v>56</v>
      </c>
      <c r="AD59" s="74">
        <f t="shared" si="192"/>
        <v>0</v>
      </c>
      <c r="AE59" s="74">
        <f t="shared" si="192"/>
        <v>0</v>
      </c>
      <c r="AF59" s="77"/>
      <c r="AG59" s="74">
        <f t="shared" ref="AG59:AH59" si="193">AG19*$E59</f>
        <v>168</v>
      </c>
      <c r="AH59" s="74">
        <f t="shared" si="193"/>
        <v>1092</v>
      </c>
      <c r="AI59" s="77"/>
      <c r="AJ59" s="74">
        <f t="shared" si="171"/>
        <v>0</v>
      </c>
      <c r="AK59" s="74">
        <f t="shared" ref="AK59:AR59" si="194">AK19*$P59</f>
        <v>0</v>
      </c>
      <c r="AL59" s="74">
        <f t="shared" si="194"/>
        <v>14</v>
      </c>
      <c r="AM59" s="74">
        <f t="shared" si="194"/>
        <v>28</v>
      </c>
      <c r="AN59" s="74">
        <f t="shared" si="194"/>
        <v>0</v>
      </c>
      <c r="AO59" s="74">
        <f t="shared" si="194"/>
        <v>112</v>
      </c>
      <c r="AP59" s="74">
        <f t="shared" si="194"/>
        <v>0</v>
      </c>
      <c r="AQ59" s="74">
        <f t="shared" si="194"/>
        <v>42</v>
      </c>
      <c r="AR59" s="74">
        <f t="shared" si="194"/>
        <v>0</v>
      </c>
      <c r="AS59" s="77"/>
      <c r="AT59" s="74">
        <f t="shared" ref="AT59:AU59" si="195">AT19*$E59</f>
        <v>546</v>
      </c>
      <c r="AU59" s="74">
        <f t="shared" si="195"/>
        <v>714</v>
      </c>
      <c r="AV59" s="77"/>
      <c r="AW59" s="74">
        <f t="shared" ref="AW59:AX59" si="196">AW19*$E59</f>
        <v>168</v>
      </c>
      <c r="AX59" s="74">
        <f t="shared" si="196"/>
        <v>546</v>
      </c>
      <c r="AY59" s="74"/>
      <c r="AZ59" s="74">
        <f t="shared" ref="AZ59:BK59" si="197">AZ19*$E59</f>
        <v>125.99999999999999</v>
      </c>
      <c r="BA59" s="74">
        <f t="shared" si="197"/>
        <v>251.99999999999997</v>
      </c>
      <c r="BB59" s="74">
        <f t="shared" si="197"/>
        <v>223.99999999999997</v>
      </c>
      <c r="BC59" s="74">
        <f t="shared" si="197"/>
        <v>111.99999999999999</v>
      </c>
      <c r="BD59" s="74">
        <f t="shared" si="197"/>
        <v>307.99999999999994</v>
      </c>
      <c r="BE59" s="74">
        <f t="shared" si="197"/>
        <v>168</v>
      </c>
      <c r="BF59" s="74">
        <f t="shared" si="197"/>
        <v>55.999999999999993</v>
      </c>
      <c r="BG59" s="74">
        <f t="shared" si="197"/>
        <v>27.999999999999996</v>
      </c>
      <c r="BH59" s="74">
        <f t="shared" si="197"/>
        <v>210</v>
      </c>
      <c r="BI59" s="74">
        <f t="shared" si="197"/>
        <v>69.999999999999986</v>
      </c>
      <c r="BJ59" s="74">
        <f t="shared" si="197"/>
        <v>42</v>
      </c>
      <c r="BK59" s="74">
        <f t="shared" si="197"/>
        <v>42</v>
      </c>
      <c r="BL59" s="77"/>
      <c r="BM59" s="74">
        <f t="shared" ref="BM59:BN59" si="198">BM19*$E59</f>
        <v>37.058823529411761</v>
      </c>
      <c r="BN59" s="74">
        <f t="shared" si="198"/>
        <v>1222.9411764705883</v>
      </c>
      <c r="BO59" s="77"/>
      <c r="BP59" s="74">
        <f t="shared" si="177"/>
        <v>45.542168674698793</v>
      </c>
      <c r="BQ59" s="74">
        <f t="shared" si="177"/>
        <v>10.120481927710843</v>
      </c>
      <c r="BR59" s="74">
        <f t="shared" si="177"/>
        <v>17.710843373493976</v>
      </c>
      <c r="BS59" s="74">
        <f t="shared" si="177"/>
        <v>20.240963855421686</v>
      </c>
      <c r="BT59" s="77"/>
      <c r="BU59" s="74">
        <f t="shared" ref="BU59:BX59" si="199">BU19*$E59</f>
        <v>0</v>
      </c>
      <c r="BV59" s="74">
        <f t="shared" si="199"/>
        <v>0</v>
      </c>
      <c r="BW59" s="74">
        <f t="shared" si="199"/>
        <v>132.63157894736841</v>
      </c>
      <c r="BX59" s="74">
        <f t="shared" si="199"/>
        <v>132.63157894736841</v>
      </c>
      <c r="BY59" s="77"/>
      <c r="BZ59" s="74">
        <f t="shared" ref="BZ59:CB59" si="200">BZ19*$M59</f>
        <v>734.45091887046158</v>
      </c>
      <c r="CA59" s="74">
        <f t="shared" si="200"/>
        <v>515.40415359330643</v>
      </c>
      <c r="CB59" s="74">
        <f t="shared" si="200"/>
        <v>710.14492753623188</v>
      </c>
      <c r="CC59" s="77"/>
      <c r="CD59" s="74">
        <f t="shared" ref="CD59:CF59" si="201">CD19*$M59</f>
        <v>676.46795159121473</v>
      </c>
      <c r="CE59" s="74">
        <f t="shared" si="201"/>
        <v>516.57552666965489</v>
      </c>
      <c r="CF59" s="74">
        <f t="shared" si="201"/>
        <v>766.95652173913049</v>
      </c>
      <c r="CG59" s="77"/>
    </row>
    <row r="60" spans="1:154" ht="20.25" customHeight="1" x14ac:dyDescent="0.4">
      <c r="A60" s="29" t="s">
        <v>466</v>
      </c>
      <c r="B60" s="77"/>
      <c r="C60" s="147">
        <f>VLOOKUP($A60,Sample!$B$2:$F$29,4)</f>
        <v>7.8865048244261354E-2</v>
      </c>
      <c r="D60" s="138">
        <f>VLOOKUP($A60,Sample!$B$2:$F$29,5)</f>
        <v>1.3302912520344538E-2</v>
      </c>
      <c r="E60" s="138">
        <f>VLOOKUP($A60,Sample!$B$2:$F$29,2)</f>
        <v>1790</v>
      </c>
      <c r="F60" s="160">
        <f t="shared" si="166"/>
        <v>14221.648351648351</v>
      </c>
      <c r="G60" s="77"/>
      <c r="H60" s="31">
        <f t="shared" si="181"/>
        <v>7.8865048244261354E-2</v>
      </c>
      <c r="I60" s="31">
        <f t="shared" si="181"/>
        <v>0.10185131656553363</v>
      </c>
      <c r="J60" s="30"/>
      <c r="K60" s="32">
        <v>7.9450549450549453</v>
      </c>
      <c r="L60" s="77"/>
      <c r="M60" s="34">
        <v>2970.2197802197798</v>
      </c>
      <c r="N60" s="34">
        <v>0.13165847071210546</v>
      </c>
      <c r="O60" s="77"/>
      <c r="P60" s="32">
        <v>11251.428571428571</v>
      </c>
      <c r="Q60" s="32">
        <v>0.13165847071210546</v>
      </c>
      <c r="R60" s="77"/>
      <c r="S60" s="74">
        <f t="shared" si="167"/>
        <v>25.571428571428569</v>
      </c>
      <c r="T60" s="74">
        <f t="shared" si="167"/>
        <v>1764.4285714285716</v>
      </c>
      <c r="U60" s="77"/>
      <c r="V60" s="74">
        <f t="shared" si="168"/>
        <v>0</v>
      </c>
      <c r="W60" s="74">
        <f t="shared" ref="W60:AE60" si="202">W20*$M60</f>
        <v>0</v>
      </c>
      <c r="X60" s="74">
        <f t="shared" si="202"/>
        <v>0</v>
      </c>
      <c r="Y60" s="74">
        <f t="shared" si="202"/>
        <v>19.670329670329668</v>
      </c>
      <c r="Z60" s="74">
        <f t="shared" si="202"/>
        <v>0</v>
      </c>
      <c r="AA60" s="74">
        <f t="shared" si="202"/>
        <v>19.670329670329668</v>
      </c>
      <c r="AB60" s="74">
        <f t="shared" si="202"/>
        <v>0</v>
      </c>
      <c r="AC60" s="74">
        <f t="shared" si="202"/>
        <v>0</v>
      </c>
      <c r="AD60" s="74">
        <f t="shared" si="202"/>
        <v>0</v>
      </c>
      <c r="AE60" s="74">
        <f t="shared" si="202"/>
        <v>0</v>
      </c>
      <c r="AF60" s="77"/>
      <c r="AG60" s="74">
        <f t="shared" ref="AG60:AH60" si="203">AG20*$E60</f>
        <v>0</v>
      </c>
      <c r="AH60" s="74">
        <f t="shared" si="203"/>
        <v>1790</v>
      </c>
      <c r="AI60" s="77"/>
      <c r="AJ60" s="74">
        <f t="shared" si="171"/>
        <v>0</v>
      </c>
      <c r="AK60" s="74">
        <f t="shared" ref="AK60:AR60" si="204">AK20*$P60</f>
        <v>0</v>
      </c>
      <c r="AL60" s="74">
        <f t="shared" si="204"/>
        <v>0</v>
      </c>
      <c r="AM60" s="74">
        <f t="shared" si="204"/>
        <v>0</v>
      </c>
      <c r="AN60" s="74">
        <f t="shared" si="204"/>
        <v>0</v>
      </c>
      <c r="AO60" s="74">
        <f t="shared" si="204"/>
        <v>0</v>
      </c>
      <c r="AP60" s="74">
        <f t="shared" si="204"/>
        <v>0</v>
      </c>
      <c r="AQ60" s="74">
        <f t="shared" si="204"/>
        <v>0</v>
      </c>
      <c r="AR60" s="74">
        <f t="shared" si="204"/>
        <v>0</v>
      </c>
      <c r="AS60" s="77"/>
      <c r="AT60" s="74">
        <f t="shared" ref="AT60:AU60" si="205">AT20*$E60</f>
        <v>1003.1868131868132</v>
      </c>
      <c r="AU60" s="74">
        <f t="shared" si="205"/>
        <v>786.8131868131868</v>
      </c>
      <c r="AV60" s="77"/>
      <c r="AW60" s="74">
        <f t="shared" ref="AW60:AX60" si="206">AW20*$E60</f>
        <v>668.79120879120876</v>
      </c>
      <c r="AX60" s="74">
        <f t="shared" si="206"/>
        <v>118.02197802197803</v>
      </c>
      <c r="AY60" s="74"/>
      <c r="AZ60" s="74">
        <f t="shared" ref="AZ60:BK60" si="207">AZ20*$E60</f>
        <v>19.670329670329668</v>
      </c>
      <c r="BA60" s="74">
        <f t="shared" si="207"/>
        <v>0</v>
      </c>
      <c r="BB60" s="74">
        <f t="shared" si="207"/>
        <v>59.010989010989015</v>
      </c>
      <c r="BC60" s="74">
        <f t="shared" si="207"/>
        <v>78.681318681318672</v>
      </c>
      <c r="BD60" s="74">
        <f t="shared" si="207"/>
        <v>0</v>
      </c>
      <c r="BE60" s="74">
        <f t="shared" si="207"/>
        <v>39.340659340659336</v>
      </c>
      <c r="BF60" s="74">
        <f t="shared" si="207"/>
        <v>19.670329670329668</v>
      </c>
      <c r="BG60" s="74">
        <f t="shared" si="207"/>
        <v>19.670329670329668</v>
      </c>
      <c r="BH60" s="74">
        <f t="shared" si="207"/>
        <v>59.010989010989015</v>
      </c>
      <c r="BI60" s="74">
        <f t="shared" si="207"/>
        <v>0</v>
      </c>
      <c r="BJ60" s="74">
        <f t="shared" si="207"/>
        <v>0</v>
      </c>
      <c r="BK60" s="74">
        <f t="shared" si="207"/>
        <v>39.340659340659336</v>
      </c>
      <c r="BL60" s="77"/>
      <c r="BM60" s="74">
        <f t="shared" ref="BM60:BN60" si="208">BM20*$E60</f>
        <v>437.55555555555554</v>
      </c>
      <c r="BN60" s="74">
        <f t="shared" si="208"/>
        <v>1352.4444444444443</v>
      </c>
      <c r="BO60" s="77"/>
      <c r="BP60" s="74">
        <f t="shared" si="177"/>
        <v>4.9515905947441219</v>
      </c>
      <c r="BQ60" s="74">
        <f t="shared" si="177"/>
        <v>0</v>
      </c>
      <c r="BR60" s="74">
        <f t="shared" si="177"/>
        <v>0</v>
      </c>
      <c r="BS60" s="74">
        <f t="shared" si="177"/>
        <v>7.4273858921161828</v>
      </c>
      <c r="BT60" s="77"/>
      <c r="BU60" s="74">
        <f t="shared" ref="BU60:BX60" si="209">BU20*$E60</f>
        <v>0</v>
      </c>
      <c r="BV60" s="74">
        <f t="shared" si="209"/>
        <v>0</v>
      </c>
      <c r="BW60" s="74">
        <f t="shared" si="209"/>
        <v>0</v>
      </c>
      <c r="BX60" s="74">
        <f t="shared" si="209"/>
        <v>447.5</v>
      </c>
      <c r="BY60" s="77"/>
      <c r="BZ60" s="74">
        <f t="shared" ref="BZ60:CB60" si="210">BZ20*$M60</f>
        <v>307.97209702739656</v>
      </c>
      <c r="CA60" s="74">
        <f t="shared" si="210"/>
        <v>328.50357016255629</v>
      </c>
      <c r="CB60" s="74">
        <f t="shared" si="210"/>
        <v>2333.7441130298271</v>
      </c>
      <c r="CC60" s="77"/>
      <c r="CD60" s="74">
        <f t="shared" ref="CD60:CF60" si="211">CD20*$M60</f>
        <v>172.46437433534203</v>
      </c>
      <c r="CE60" s="74">
        <f t="shared" si="211"/>
        <v>421.57958170861383</v>
      </c>
      <c r="CF60" s="74">
        <f t="shared" si="211"/>
        <v>2376.1758241758239</v>
      </c>
      <c r="CG60" s="77"/>
    </row>
    <row r="61" spans="1:154" ht="20.25" customHeight="1" x14ac:dyDescent="0.4">
      <c r="A61" s="29" t="s">
        <v>470</v>
      </c>
      <c r="B61" s="77"/>
      <c r="C61" s="147">
        <f>VLOOKUP($A61,Sample!$B$2:$F$29,4)</f>
        <v>0.42142133321584352</v>
      </c>
      <c r="D61" s="138">
        <f>VLOOKUP($A61,Sample!$B$2:$F$29,5)</f>
        <v>7.1085116344746097E-2</v>
      </c>
      <c r="E61" s="138">
        <f>VLOOKUP($A61,Sample!$B$2:$F$29,2)</f>
        <v>9565</v>
      </c>
      <c r="F61" s="160">
        <f t="shared" si="166"/>
        <v>55435.860215053763</v>
      </c>
      <c r="G61" s="77"/>
      <c r="H61" s="31">
        <f t="shared" si="181"/>
        <v>0.42142133321584352</v>
      </c>
      <c r="I61" s="31">
        <f t="shared" si="181"/>
        <v>0.39701553633139092</v>
      </c>
      <c r="J61" s="30"/>
      <c r="K61" s="32">
        <v>5.795698924731183</v>
      </c>
      <c r="L61" s="77"/>
      <c r="M61" s="34">
        <v>10696.344086021509</v>
      </c>
      <c r="N61" s="34">
        <v>9.6041230981395637E-2</v>
      </c>
      <c r="O61" s="77"/>
      <c r="P61" s="32">
        <v>44739.516129032272</v>
      </c>
      <c r="Q61" s="32">
        <v>9.6041230981395637E-2</v>
      </c>
      <c r="R61" s="77"/>
      <c r="S61" s="74">
        <f t="shared" si="167"/>
        <v>1537.2321428571429</v>
      </c>
      <c r="T61" s="74">
        <f t="shared" si="167"/>
        <v>8027.7678571428569</v>
      </c>
      <c r="U61" s="77"/>
      <c r="V61" s="74">
        <f t="shared" si="168"/>
        <v>514.24731182795722</v>
      </c>
      <c r="W61" s="74">
        <f t="shared" ref="W61:AE61" si="212">W21*$M61</f>
        <v>514.24731182795722</v>
      </c>
      <c r="X61" s="74">
        <f t="shared" si="212"/>
        <v>308.54838709677432</v>
      </c>
      <c r="Y61" s="74">
        <f t="shared" si="212"/>
        <v>102.84946236559144</v>
      </c>
      <c r="Z61" s="74">
        <f t="shared" si="212"/>
        <v>102.84946236559144</v>
      </c>
      <c r="AA61" s="74">
        <f t="shared" si="212"/>
        <v>0</v>
      </c>
      <c r="AB61" s="74">
        <f t="shared" si="212"/>
        <v>0</v>
      </c>
      <c r="AC61" s="74">
        <f t="shared" si="212"/>
        <v>0</v>
      </c>
      <c r="AD61" s="74">
        <f t="shared" si="212"/>
        <v>205.69892473118287</v>
      </c>
      <c r="AE61" s="74">
        <f t="shared" si="212"/>
        <v>102.84946236559144</v>
      </c>
      <c r="AF61" s="77"/>
      <c r="AG61" s="74">
        <f t="shared" ref="AG61:AH61" si="213">AG21*$E61</f>
        <v>1234.1935483870968</v>
      </c>
      <c r="AH61" s="74">
        <f t="shared" si="213"/>
        <v>8330.8064516129034</v>
      </c>
      <c r="AI61" s="77"/>
      <c r="AJ61" s="74">
        <f t="shared" si="171"/>
        <v>514.24731182795711</v>
      </c>
      <c r="AK61" s="74">
        <f t="shared" ref="AK61:AR61" si="214">AK21*$P61</f>
        <v>514.24731182795711</v>
      </c>
      <c r="AL61" s="74">
        <f t="shared" si="214"/>
        <v>308.54838709677426</v>
      </c>
      <c r="AM61" s="74">
        <f t="shared" si="214"/>
        <v>102.84946236559144</v>
      </c>
      <c r="AN61" s="74">
        <f t="shared" si="214"/>
        <v>205.69892473118287</v>
      </c>
      <c r="AO61" s="74">
        <f t="shared" si="214"/>
        <v>514.24731182795711</v>
      </c>
      <c r="AP61" s="74">
        <f t="shared" si="214"/>
        <v>0</v>
      </c>
      <c r="AQ61" s="74">
        <f t="shared" si="214"/>
        <v>0</v>
      </c>
      <c r="AR61" s="74">
        <f t="shared" si="214"/>
        <v>102.84946236559144</v>
      </c>
      <c r="AS61" s="77"/>
      <c r="AT61" s="74">
        <f t="shared" ref="AT61:AU61" si="215">AT21*$E61</f>
        <v>4731.0752688172042</v>
      </c>
      <c r="AU61" s="74">
        <f t="shared" si="215"/>
        <v>4833.9247311827958</v>
      </c>
      <c r="AV61" s="77"/>
      <c r="AW61" s="74">
        <f t="shared" ref="AW61:AX61" si="216">AW21*$E61</f>
        <v>3362.7302477793364</v>
      </c>
      <c r="AX61" s="74">
        <f t="shared" si="216"/>
        <v>1471.1944834034598</v>
      </c>
      <c r="AY61" s="74"/>
      <c r="AZ61" s="74">
        <f t="shared" ref="AZ61:BK61" si="217">AZ21*$E61</f>
        <v>420.34128097241705</v>
      </c>
      <c r="BA61" s="74">
        <f t="shared" si="217"/>
        <v>420.34128097241705</v>
      </c>
      <c r="BB61" s="74">
        <f t="shared" si="217"/>
        <v>420.34128097241705</v>
      </c>
      <c r="BC61" s="74">
        <f t="shared" si="217"/>
        <v>105.08532024310426</v>
      </c>
      <c r="BD61" s="74">
        <f t="shared" si="217"/>
        <v>105.08532024310426</v>
      </c>
      <c r="BE61" s="74">
        <f t="shared" si="217"/>
        <v>210.17064048620853</v>
      </c>
      <c r="BF61" s="74">
        <f t="shared" si="217"/>
        <v>105.08532024310426</v>
      </c>
      <c r="BG61" s="74">
        <f t="shared" si="217"/>
        <v>105.08532024310426</v>
      </c>
      <c r="BH61" s="74">
        <f t="shared" si="217"/>
        <v>105.08532024310426</v>
      </c>
      <c r="BI61" s="74">
        <f t="shared" si="217"/>
        <v>525.42660121552126</v>
      </c>
      <c r="BJ61" s="74">
        <f t="shared" si="217"/>
        <v>315.25596072931273</v>
      </c>
      <c r="BK61" s="74">
        <f t="shared" si="217"/>
        <v>105.08532024310426</v>
      </c>
      <c r="BL61" s="77"/>
      <c r="BM61" s="74">
        <f t="shared" ref="BM61:BN61" si="218">BM21*$E61</f>
        <v>525.54945054945051</v>
      </c>
      <c r="BN61" s="74">
        <f t="shared" si="218"/>
        <v>9039.4505494505484</v>
      </c>
      <c r="BO61" s="77"/>
      <c r="BP61" s="74">
        <f t="shared" si="177"/>
        <v>88.729128014842303</v>
      </c>
      <c r="BQ61" s="74">
        <f t="shared" si="177"/>
        <v>17.745825602968459</v>
      </c>
      <c r="BR61" s="74">
        <f t="shared" si="177"/>
        <v>124.22077922077924</v>
      </c>
      <c r="BS61" s="74">
        <f t="shared" si="177"/>
        <v>141.96660482374767</v>
      </c>
      <c r="BT61" s="77"/>
      <c r="BU61" s="74">
        <f t="shared" ref="BU61:BX61" si="219">BU21*$E61</f>
        <v>0</v>
      </c>
      <c r="BV61" s="74">
        <f t="shared" si="219"/>
        <v>0</v>
      </c>
      <c r="BW61" s="74">
        <f t="shared" si="219"/>
        <v>735.76923076923083</v>
      </c>
      <c r="BX61" s="74">
        <f t="shared" si="219"/>
        <v>735.76923076923083</v>
      </c>
      <c r="BY61" s="77"/>
      <c r="BZ61" s="74">
        <f t="shared" ref="BZ61:CB61" si="220">BZ21*$M61</f>
        <v>3557.9575916388071</v>
      </c>
      <c r="CA61" s="74">
        <f t="shared" si="220"/>
        <v>1217.1960181922234</v>
      </c>
      <c r="CB61" s="74">
        <f t="shared" si="220"/>
        <v>5921.190476190478</v>
      </c>
      <c r="CC61" s="77"/>
      <c r="CD61" s="74">
        <f t="shared" ref="CD61:CF61" si="221">CD21*$M61</f>
        <v>2067.3606216680223</v>
      </c>
      <c r="CE61" s="74">
        <f t="shared" si="221"/>
        <v>2325.7806993765257</v>
      </c>
      <c r="CF61" s="74">
        <f t="shared" si="221"/>
        <v>6303.2027649769607</v>
      </c>
      <c r="CG61" s="77"/>
    </row>
    <row r="62" spans="1:154" ht="20.25" customHeight="1" x14ac:dyDescent="0.4">
      <c r="A62" s="29" t="s">
        <v>614</v>
      </c>
      <c r="B62" s="77"/>
      <c r="C62" s="147">
        <f>VLOOKUP($A62,Sample!$B$2:$F$29,4)</f>
        <v>3.828699828171124E-2</v>
      </c>
      <c r="D62" s="138">
        <f>VLOOKUP($A62,Sample!$B$2:$F$29,5)</f>
        <v>6.4582295978655889E-3</v>
      </c>
      <c r="E62" s="138">
        <f>VLOOKUP($A62,Sample!$B$2:$F$29,2)</f>
        <v>869</v>
      </c>
      <c r="F62" s="160">
        <f t="shared" si="166"/>
        <v>5483.6896551724139</v>
      </c>
      <c r="G62" s="77"/>
      <c r="H62" s="31">
        <f t="shared" si="181"/>
        <v>3.828699828171124E-2</v>
      </c>
      <c r="I62" s="31">
        <f t="shared" si="181"/>
        <v>3.9272593246996744E-2</v>
      </c>
      <c r="J62" s="30"/>
      <c r="K62" s="32">
        <v>6.3103448275862073</v>
      </c>
      <c r="L62" s="77"/>
      <c r="M62" s="34">
        <v>1328.4712643678163</v>
      </c>
      <c r="N62" s="34">
        <v>0.10456949076017992</v>
      </c>
      <c r="O62" s="77"/>
      <c r="P62" s="32">
        <v>4155.2183908045981</v>
      </c>
      <c r="Q62" s="32">
        <v>0.10456949076017992</v>
      </c>
      <c r="R62" s="77"/>
      <c r="S62" s="74">
        <f t="shared" si="167"/>
        <v>42.048387096774192</v>
      </c>
      <c r="T62" s="74">
        <f t="shared" si="167"/>
        <v>826.95161290322585</v>
      </c>
      <c r="U62" s="77"/>
      <c r="V62" s="74">
        <f t="shared" si="168"/>
        <v>29.965517241379313</v>
      </c>
      <c r="W62" s="74">
        <f t="shared" ref="W62:AE62" si="222">W22*$M62</f>
        <v>49.942528735632187</v>
      </c>
      <c r="X62" s="74">
        <f t="shared" si="222"/>
        <v>19.977011494252874</v>
      </c>
      <c r="Y62" s="74">
        <f t="shared" si="222"/>
        <v>0</v>
      </c>
      <c r="Z62" s="74">
        <f t="shared" si="222"/>
        <v>9.9885057471264371</v>
      </c>
      <c r="AA62" s="74">
        <f t="shared" si="222"/>
        <v>0</v>
      </c>
      <c r="AB62" s="74">
        <f t="shared" si="222"/>
        <v>0</v>
      </c>
      <c r="AC62" s="74">
        <f t="shared" si="222"/>
        <v>9.9885057471264371</v>
      </c>
      <c r="AD62" s="74">
        <f t="shared" si="222"/>
        <v>0</v>
      </c>
      <c r="AE62" s="74">
        <f t="shared" si="222"/>
        <v>0</v>
      </c>
      <c r="AF62" s="77"/>
      <c r="AG62" s="74">
        <f t="shared" ref="AG62:AH62" si="223">AG22*$E62</f>
        <v>9.9885057471264371</v>
      </c>
      <c r="AH62" s="74">
        <f t="shared" si="223"/>
        <v>859.0114942528736</v>
      </c>
      <c r="AI62" s="77"/>
      <c r="AJ62" s="74">
        <f t="shared" si="171"/>
        <v>9.9885057471264389</v>
      </c>
      <c r="AK62" s="74">
        <f t="shared" ref="AK62:AR62" si="224">AK22*$P62</f>
        <v>0</v>
      </c>
      <c r="AL62" s="74">
        <f t="shared" si="224"/>
        <v>0</v>
      </c>
      <c r="AM62" s="74">
        <f t="shared" si="224"/>
        <v>0</v>
      </c>
      <c r="AN62" s="74">
        <f t="shared" si="224"/>
        <v>0</v>
      </c>
      <c r="AO62" s="74">
        <f t="shared" si="224"/>
        <v>0</v>
      </c>
      <c r="AP62" s="74">
        <f t="shared" si="224"/>
        <v>0</v>
      </c>
      <c r="AQ62" s="74">
        <f t="shared" si="224"/>
        <v>0</v>
      </c>
      <c r="AR62" s="74">
        <f t="shared" si="224"/>
        <v>0</v>
      </c>
      <c r="AS62" s="77"/>
      <c r="AT62" s="74">
        <f t="shared" ref="AT62:AU62" si="225">AT22*$E62</f>
        <v>529.39080459770116</v>
      </c>
      <c r="AU62" s="74">
        <f t="shared" si="225"/>
        <v>339.60919540229889</v>
      </c>
      <c r="AV62" s="77"/>
      <c r="AW62" s="74">
        <f t="shared" ref="AW62:AX62" si="226">AW22*$E62</f>
        <v>269.68965517241378</v>
      </c>
      <c r="AX62" s="74">
        <f t="shared" si="226"/>
        <v>69.919540229885058</v>
      </c>
      <c r="AY62" s="74"/>
      <c r="AZ62" s="74">
        <f t="shared" ref="AZ62:BK62" si="227">AZ22*$E62</f>
        <v>29.96551724137931</v>
      </c>
      <c r="BA62" s="74">
        <f t="shared" si="227"/>
        <v>29.96551724137931</v>
      </c>
      <c r="BB62" s="74">
        <f t="shared" si="227"/>
        <v>19.977011494252874</v>
      </c>
      <c r="BC62" s="74">
        <f t="shared" si="227"/>
        <v>0</v>
      </c>
      <c r="BD62" s="74">
        <f t="shared" si="227"/>
        <v>9.9885057471264371</v>
      </c>
      <c r="BE62" s="74">
        <f t="shared" si="227"/>
        <v>19.977011494252874</v>
      </c>
      <c r="BF62" s="74">
        <f t="shared" si="227"/>
        <v>0</v>
      </c>
      <c r="BG62" s="74">
        <f t="shared" si="227"/>
        <v>0</v>
      </c>
      <c r="BH62" s="74">
        <f t="shared" si="227"/>
        <v>0</v>
      </c>
      <c r="BI62" s="74">
        <f t="shared" si="227"/>
        <v>0</v>
      </c>
      <c r="BJ62" s="74">
        <f t="shared" si="227"/>
        <v>0</v>
      </c>
      <c r="BK62" s="74">
        <f t="shared" si="227"/>
        <v>0</v>
      </c>
      <c r="BL62" s="77"/>
      <c r="BM62" s="74">
        <f t="shared" ref="BM62:BN62" si="228">BM22*$E62</f>
        <v>130.81720430107526</v>
      </c>
      <c r="BN62" s="74">
        <f t="shared" si="228"/>
        <v>738.18279569892479</v>
      </c>
      <c r="BO62" s="77"/>
      <c r="BP62" s="74">
        <f t="shared" si="177"/>
        <v>11.080145719489982</v>
      </c>
      <c r="BQ62" s="74">
        <f t="shared" si="177"/>
        <v>1.5828779599271403</v>
      </c>
      <c r="BR62" s="74">
        <f t="shared" si="177"/>
        <v>6.3315118397085612</v>
      </c>
      <c r="BS62" s="74">
        <f t="shared" si="177"/>
        <v>22.160291438979964</v>
      </c>
      <c r="BT62" s="77"/>
      <c r="BU62" s="74">
        <f t="shared" ref="BU62:BX62" si="229">BU22*$E62</f>
        <v>200.53846153846155</v>
      </c>
      <c r="BV62" s="74">
        <f t="shared" si="229"/>
        <v>0</v>
      </c>
      <c r="BW62" s="74">
        <f t="shared" si="229"/>
        <v>200.53846153846155</v>
      </c>
      <c r="BX62" s="74">
        <f t="shared" si="229"/>
        <v>401.07692307692309</v>
      </c>
      <c r="BY62" s="77"/>
      <c r="BZ62" s="74">
        <f t="shared" ref="BZ62:CB62" si="230">BZ22*$M62</f>
        <v>578.8213286198262</v>
      </c>
      <c r="CA62" s="74">
        <f t="shared" si="230"/>
        <v>149.69517119478269</v>
      </c>
      <c r="CB62" s="74">
        <f t="shared" si="230"/>
        <v>599.95476455320738</v>
      </c>
      <c r="CC62" s="77"/>
      <c r="CD62" s="74">
        <f t="shared" ref="CD62:CF62" si="231">CD22*$M62</f>
        <v>79.83742463721741</v>
      </c>
      <c r="CE62" s="74">
        <f t="shared" si="231"/>
        <v>648.67907517739138</v>
      </c>
      <c r="CF62" s="74">
        <f t="shared" si="231"/>
        <v>599.95476455320738</v>
      </c>
      <c r="CG62" s="77"/>
    </row>
    <row r="63" spans="1:154" ht="20.25" customHeight="1" x14ac:dyDescent="0.4">
      <c r="A63" s="29" t="s">
        <v>467</v>
      </c>
      <c r="B63" s="77"/>
      <c r="C63" s="147">
        <f>VLOOKUP($A63,Sample!$B$2:$F$29,4)</f>
        <v>9.1642067233555103E-3</v>
      </c>
      <c r="D63" s="138">
        <f>VLOOKUP($A63,Sample!$B$2:$F$29,5)</f>
        <v>1.5458132984534434E-3</v>
      </c>
      <c r="E63" s="138">
        <f>VLOOKUP($A63,Sample!$B$2:$F$29,2)</f>
        <v>208</v>
      </c>
      <c r="F63" s="160">
        <f t="shared" si="166"/>
        <v>1208.2352941176471</v>
      </c>
      <c r="G63" s="77"/>
      <c r="H63" s="31">
        <f t="shared" si="181"/>
        <v>9.1642067233555103E-3</v>
      </c>
      <c r="I63" s="31">
        <f t="shared" si="181"/>
        <v>8.6530303931023483E-3</v>
      </c>
      <c r="J63" s="30"/>
      <c r="K63" s="32">
        <v>5.8088235294117645</v>
      </c>
      <c r="L63" s="77"/>
      <c r="M63" s="34">
        <v>260.00000000000006</v>
      </c>
      <c r="N63" s="34">
        <v>9.6258720400020967E-2</v>
      </c>
      <c r="O63" s="77"/>
      <c r="P63" s="32">
        <v>948.23529411764719</v>
      </c>
      <c r="Q63" s="32">
        <v>9.6258720400020967E-2</v>
      </c>
      <c r="R63" s="77"/>
      <c r="S63" s="74">
        <f t="shared" si="167"/>
        <v>0</v>
      </c>
      <c r="T63" s="74">
        <f t="shared" si="167"/>
        <v>208</v>
      </c>
      <c r="U63" s="77"/>
      <c r="V63" s="74">
        <f t="shared" si="168"/>
        <v>0</v>
      </c>
      <c r="W63" s="74">
        <f t="shared" ref="W63:AE63" si="232">W23*$M63</f>
        <v>0</v>
      </c>
      <c r="X63" s="74">
        <f t="shared" si="232"/>
        <v>0</v>
      </c>
      <c r="Y63" s="74">
        <f t="shared" si="232"/>
        <v>0</v>
      </c>
      <c r="Z63" s="74">
        <f t="shared" si="232"/>
        <v>0</v>
      </c>
      <c r="AA63" s="74">
        <f t="shared" si="232"/>
        <v>0</v>
      </c>
      <c r="AB63" s="74">
        <f t="shared" si="232"/>
        <v>0</v>
      </c>
      <c r="AC63" s="74">
        <f t="shared" si="232"/>
        <v>0</v>
      </c>
      <c r="AD63" s="74">
        <f t="shared" si="232"/>
        <v>0</v>
      </c>
      <c r="AE63" s="74">
        <f t="shared" si="232"/>
        <v>0</v>
      </c>
      <c r="AF63" s="77"/>
      <c r="AG63" s="74">
        <f t="shared" ref="AG63:AH63" si="233">AG23*$E63</f>
        <v>3.0588235294117645</v>
      </c>
      <c r="AH63" s="74">
        <f t="shared" si="233"/>
        <v>204.94117647058823</v>
      </c>
      <c r="AI63" s="77"/>
      <c r="AJ63" s="74">
        <f t="shared" si="171"/>
        <v>0</v>
      </c>
      <c r="AK63" s="74">
        <f t="shared" ref="AK63:AR63" si="234">AK23*$P63</f>
        <v>24.47058823529412</v>
      </c>
      <c r="AL63" s="74">
        <f t="shared" si="234"/>
        <v>0</v>
      </c>
      <c r="AM63" s="74">
        <f t="shared" si="234"/>
        <v>0</v>
      </c>
      <c r="AN63" s="74">
        <f t="shared" si="234"/>
        <v>0</v>
      </c>
      <c r="AO63" s="74">
        <f t="shared" si="234"/>
        <v>0</v>
      </c>
      <c r="AP63" s="74">
        <f t="shared" si="234"/>
        <v>0</v>
      </c>
      <c r="AQ63" s="74">
        <f t="shared" si="234"/>
        <v>0</v>
      </c>
      <c r="AR63" s="74">
        <f t="shared" si="234"/>
        <v>0</v>
      </c>
      <c r="AS63" s="77"/>
      <c r="AT63" s="74">
        <f t="shared" ref="AT63:AU63" si="235">AT23*$E63</f>
        <v>140.70588235294119</v>
      </c>
      <c r="AU63" s="74">
        <f t="shared" si="235"/>
        <v>67.294117647058826</v>
      </c>
      <c r="AV63" s="77"/>
      <c r="AW63" s="74">
        <f t="shared" ref="AW63:AX63" si="236">AW23*$E63</f>
        <v>33.647058823529413</v>
      </c>
      <c r="AX63" s="74">
        <f t="shared" si="236"/>
        <v>33.647058823529413</v>
      </c>
      <c r="AY63" s="74"/>
      <c r="AZ63" s="74">
        <f t="shared" ref="AZ63:BK63" si="237">AZ23*$E63</f>
        <v>3.0588235294117649</v>
      </c>
      <c r="BA63" s="74">
        <f t="shared" si="237"/>
        <v>15.294117647058824</v>
      </c>
      <c r="BB63" s="74">
        <f t="shared" si="237"/>
        <v>15.294117647058824</v>
      </c>
      <c r="BC63" s="74">
        <f t="shared" si="237"/>
        <v>3.0588235294117649</v>
      </c>
      <c r="BD63" s="74">
        <f t="shared" si="237"/>
        <v>15.294117647058824</v>
      </c>
      <c r="BE63" s="74">
        <f t="shared" si="237"/>
        <v>15.294117647058824</v>
      </c>
      <c r="BF63" s="74">
        <f t="shared" si="237"/>
        <v>9.1764705882352935</v>
      </c>
      <c r="BG63" s="74">
        <f t="shared" si="237"/>
        <v>3.0588235294117649</v>
      </c>
      <c r="BH63" s="74">
        <f t="shared" si="237"/>
        <v>3.0588235294117649</v>
      </c>
      <c r="BI63" s="74">
        <f t="shared" si="237"/>
        <v>15.294117647058824</v>
      </c>
      <c r="BJ63" s="74">
        <f t="shared" si="237"/>
        <v>0</v>
      </c>
      <c r="BK63" s="74">
        <f t="shared" si="237"/>
        <v>3.0588235294117649</v>
      </c>
      <c r="BL63" s="77"/>
      <c r="BM63" s="74">
        <f t="shared" ref="BM63:BN63" si="238">BM23*$E63</f>
        <v>64.551724137931032</v>
      </c>
      <c r="BN63" s="74">
        <f t="shared" si="238"/>
        <v>143.44827586206898</v>
      </c>
      <c r="BO63" s="77"/>
      <c r="BP63" s="74">
        <f t="shared" si="177"/>
        <v>0.52658227848101269</v>
      </c>
      <c r="BQ63" s="74">
        <f t="shared" si="177"/>
        <v>0.52658227848101269</v>
      </c>
      <c r="BR63" s="74">
        <f t="shared" si="177"/>
        <v>0.52658227848101269</v>
      </c>
      <c r="BS63" s="74">
        <f t="shared" si="177"/>
        <v>1.0531645569620254</v>
      </c>
      <c r="BT63" s="77"/>
      <c r="BU63" s="74">
        <f t="shared" ref="BU63:BX63" si="239">BU23*$E63</f>
        <v>23.111111111111111</v>
      </c>
      <c r="BV63" s="74">
        <f t="shared" si="239"/>
        <v>0</v>
      </c>
      <c r="BW63" s="74">
        <f t="shared" si="239"/>
        <v>46.222222222222221</v>
      </c>
      <c r="BX63" s="74">
        <f t="shared" si="239"/>
        <v>23.111111111111111</v>
      </c>
      <c r="BY63" s="77"/>
      <c r="BZ63" s="74">
        <f t="shared" ref="BZ63:CB63" si="240">BZ23*$M63</f>
        <v>53.64281108961962</v>
      </c>
      <c r="CA63" s="74">
        <f t="shared" si="240"/>
        <v>34.867827208252749</v>
      </c>
      <c r="CB63" s="74">
        <f t="shared" si="240"/>
        <v>171.4893617021277</v>
      </c>
      <c r="CC63" s="77"/>
      <c r="CD63" s="74">
        <f t="shared" ref="CD63:CF63" si="241">CD23*$M63</f>
        <v>45.596389426176671</v>
      </c>
      <c r="CE63" s="74">
        <f t="shared" si="241"/>
        <v>48.446163765312704</v>
      </c>
      <c r="CF63" s="74">
        <f t="shared" si="241"/>
        <v>165.9574468085107</v>
      </c>
      <c r="CG63" s="77"/>
    </row>
    <row r="64" spans="1:154" ht="20.25" customHeight="1" x14ac:dyDescent="0.4">
      <c r="A64" s="29" t="s">
        <v>468</v>
      </c>
      <c r="B64" s="77"/>
      <c r="C64" s="147">
        <f>VLOOKUP($A64,Sample!$B$2:$F$29,4)</f>
        <v>7.397453407939375E-2</v>
      </c>
      <c r="D64" s="138">
        <f>VLOOKUP($A64,Sample!$B$2:$F$29,5)</f>
        <v>1.2477983308189094E-2</v>
      </c>
      <c r="E64" s="138">
        <f>VLOOKUP($A64,Sample!$B$2:$F$29,2)</f>
        <v>1679</v>
      </c>
      <c r="F64" s="160">
        <f t="shared" si="166"/>
        <v>10666.588235294117</v>
      </c>
      <c r="G64" s="77"/>
      <c r="H64" s="31">
        <f t="shared" si="181"/>
        <v>7.397453407939375E-2</v>
      </c>
      <c r="I64" s="31">
        <f t="shared" si="181"/>
        <v>7.6391008142260713E-2</v>
      </c>
      <c r="J64" s="30"/>
      <c r="K64" s="32">
        <v>6.3529411764705879</v>
      </c>
      <c r="L64" s="77"/>
      <c r="M64" s="34">
        <v>1995.0470588235298</v>
      </c>
      <c r="N64" s="34">
        <v>0.10527536003242799</v>
      </c>
      <c r="O64" s="77"/>
      <c r="P64" s="32">
        <v>8671.5411764705914</v>
      </c>
      <c r="Q64" s="32">
        <v>0.10527536003242799</v>
      </c>
      <c r="R64" s="77"/>
      <c r="S64" s="74">
        <f t="shared" si="167"/>
        <v>335.8</v>
      </c>
      <c r="T64" s="74">
        <f t="shared" si="167"/>
        <v>1343.2</v>
      </c>
      <c r="U64" s="77"/>
      <c r="V64" s="74">
        <f t="shared" si="168"/>
        <v>98.76470588235297</v>
      </c>
      <c r="W64" s="74">
        <f t="shared" ref="W64:AE64" si="242">W24*$M64</f>
        <v>158.02352941176474</v>
      </c>
      <c r="X64" s="74">
        <f t="shared" si="242"/>
        <v>39.505882352941185</v>
      </c>
      <c r="Y64" s="74">
        <f t="shared" si="242"/>
        <v>0</v>
      </c>
      <c r="Z64" s="74">
        <f t="shared" si="242"/>
        <v>59.258823529411771</v>
      </c>
      <c r="AA64" s="74">
        <f t="shared" si="242"/>
        <v>39.505882352941185</v>
      </c>
      <c r="AB64" s="74">
        <f t="shared" si="242"/>
        <v>0</v>
      </c>
      <c r="AC64" s="74">
        <f t="shared" si="242"/>
        <v>0</v>
      </c>
      <c r="AD64" s="74">
        <f t="shared" si="242"/>
        <v>0</v>
      </c>
      <c r="AE64" s="74">
        <f t="shared" si="242"/>
        <v>79.011764705882371</v>
      </c>
      <c r="AF64" s="77"/>
      <c r="AG64" s="74">
        <f t="shared" ref="AG64:AH64" si="243">AG24*$E64</f>
        <v>138.27058823529413</v>
      </c>
      <c r="AH64" s="74">
        <f t="shared" si="243"/>
        <v>1540.7294117647059</v>
      </c>
      <c r="AI64" s="77"/>
      <c r="AJ64" s="74">
        <f t="shared" si="171"/>
        <v>59.258823529411785</v>
      </c>
      <c r="AK64" s="74">
        <f t="shared" ref="AK64:AR64" si="244">AK24*$P64</f>
        <v>39.505882352941192</v>
      </c>
      <c r="AL64" s="74">
        <f t="shared" si="244"/>
        <v>0</v>
      </c>
      <c r="AM64" s="74">
        <f t="shared" si="244"/>
        <v>19.752941176470596</v>
      </c>
      <c r="AN64" s="74">
        <f t="shared" si="244"/>
        <v>0</v>
      </c>
      <c r="AO64" s="74">
        <f t="shared" si="244"/>
        <v>0</v>
      </c>
      <c r="AP64" s="74">
        <f t="shared" si="244"/>
        <v>19.752941176470596</v>
      </c>
      <c r="AQ64" s="74">
        <f t="shared" si="244"/>
        <v>0</v>
      </c>
      <c r="AR64" s="74">
        <f t="shared" si="244"/>
        <v>39.505882352941192</v>
      </c>
      <c r="AS64" s="77"/>
      <c r="AT64" s="74">
        <f t="shared" ref="AT64:AU64" si="245">AT24*$E64</f>
        <v>1145.6705882352942</v>
      </c>
      <c r="AU64" s="74">
        <f t="shared" si="245"/>
        <v>533.32941176470581</v>
      </c>
      <c r="AV64" s="77"/>
      <c r="AW64" s="74">
        <f t="shared" ref="AW64:AX64" si="246">AW24*$E64</f>
        <v>335.79999999999995</v>
      </c>
      <c r="AX64" s="74">
        <f t="shared" si="246"/>
        <v>197.52941176470586</v>
      </c>
      <c r="AY64" s="74"/>
      <c r="AZ64" s="74">
        <f t="shared" ref="AZ64:BK64" si="247">AZ24*$E64</f>
        <v>138.2705882352941</v>
      </c>
      <c r="BA64" s="74">
        <f t="shared" si="247"/>
        <v>39.505882352941178</v>
      </c>
      <c r="BB64" s="74">
        <f t="shared" si="247"/>
        <v>39.505882352941178</v>
      </c>
      <c r="BC64" s="74">
        <f t="shared" si="247"/>
        <v>19.752941176470589</v>
      </c>
      <c r="BD64" s="74">
        <f t="shared" si="247"/>
        <v>19.752941176470589</v>
      </c>
      <c r="BE64" s="74">
        <f t="shared" si="247"/>
        <v>0</v>
      </c>
      <c r="BF64" s="74">
        <f t="shared" si="247"/>
        <v>19.752941176470589</v>
      </c>
      <c r="BG64" s="74">
        <f t="shared" si="247"/>
        <v>19.752941176470589</v>
      </c>
      <c r="BH64" s="74">
        <f t="shared" si="247"/>
        <v>0</v>
      </c>
      <c r="BI64" s="74">
        <f t="shared" si="247"/>
        <v>19.752941176470589</v>
      </c>
      <c r="BJ64" s="74">
        <f t="shared" si="247"/>
        <v>0</v>
      </c>
      <c r="BK64" s="74">
        <f t="shared" si="247"/>
        <v>0</v>
      </c>
      <c r="BL64" s="77"/>
      <c r="BM64" s="74">
        <f t="shared" ref="BM64:BN64" si="248">BM24*$E64</f>
        <v>148.14705882352942</v>
      </c>
      <c r="BN64" s="74">
        <f t="shared" si="248"/>
        <v>1530.8529411764705</v>
      </c>
      <c r="BO64" s="77"/>
      <c r="BP64" s="74">
        <f t="shared" si="177"/>
        <v>27.983333333333334</v>
      </c>
      <c r="BQ64" s="74">
        <f t="shared" si="177"/>
        <v>3.1092592592592592</v>
      </c>
      <c r="BR64" s="74">
        <f t="shared" si="177"/>
        <v>15.546296296296296</v>
      </c>
      <c r="BS64" s="74">
        <f t="shared" si="177"/>
        <v>40.420370370370371</v>
      </c>
      <c r="BT64" s="77"/>
      <c r="BU64" s="74">
        <f t="shared" ref="BU64:BX64" si="249">BU24*$E64</f>
        <v>763.18181818181813</v>
      </c>
      <c r="BV64" s="74">
        <f t="shared" si="249"/>
        <v>0</v>
      </c>
      <c r="BW64" s="74">
        <f t="shared" si="249"/>
        <v>305.27272727272731</v>
      </c>
      <c r="BX64" s="74">
        <f t="shared" si="249"/>
        <v>457.90909090909088</v>
      </c>
      <c r="BY64" s="77"/>
      <c r="BZ64" s="74">
        <f t="shared" ref="BZ64:CB64" si="250">BZ24*$M64</f>
        <v>1506.6761642156866</v>
      </c>
      <c r="CA64" s="74">
        <f t="shared" si="250"/>
        <v>421.86932598039226</v>
      </c>
      <c r="CB64" s="74">
        <f t="shared" si="250"/>
        <v>66.501568627450993</v>
      </c>
      <c r="CC64" s="77"/>
      <c r="CD64" s="74">
        <f t="shared" ref="CD64:CF64" si="251">CD24*$M64</f>
        <v>277.08986928104582</v>
      </c>
      <c r="CE64" s="74">
        <f t="shared" si="251"/>
        <v>1385.4493464052291</v>
      </c>
      <c r="CF64" s="74">
        <f t="shared" si="251"/>
        <v>332.50784313725495</v>
      </c>
      <c r="CG64" s="77"/>
    </row>
    <row r="65" spans="1:154" s="22" customFormat="1" ht="7.5" customHeight="1" x14ac:dyDescent="0.4">
      <c r="A65" s="37"/>
      <c r="B65" s="77"/>
      <c r="C65" s="149"/>
      <c r="D65" s="139"/>
      <c r="E65" s="139"/>
      <c r="F65" s="161"/>
      <c r="G65" s="77"/>
      <c r="H65" s="39"/>
      <c r="I65" s="39"/>
      <c r="J65" s="38"/>
      <c r="K65" s="40"/>
      <c r="L65" s="77"/>
      <c r="M65" s="41"/>
      <c r="N65" s="41"/>
      <c r="O65" s="77"/>
      <c r="P65" s="40"/>
      <c r="Q65" s="40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4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</row>
    <row r="66" spans="1:154" ht="20.25" customHeight="1" x14ac:dyDescent="0.4">
      <c r="A66" s="29" t="s">
        <v>127</v>
      </c>
      <c r="B66" s="77"/>
      <c r="C66" s="147">
        <f>VLOOKUP($A66,Sample!$B$2:$F$29,4)</f>
        <v>0.11314270608450457</v>
      </c>
      <c r="D66" s="138">
        <f>VLOOKUP($A66,Sample!$B$2:$F$29,5)</f>
        <v>1.9084848800136747E-2</v>
      </c>
      <c r="E66" s="138">
        <f>VLOOKUP($A66,Sample!$B$2:$F$29,2)</f>
        <v>2568</v>
      </c>
      <c r="F66" s="160">
        <f>E66*$K26</f>
        <v>16050</v>
      </c>
      <c r="G66" s="77"/>
      <c r="H66" s="31">
        <f t="shared" ref="H66:H67" si="252">E66/SUM(E$17:E$27)</f>
        <v>0.11314270608450457</v>
      </c>
      <c r="I66" s="31">
        <f>F66/SUM(F$17:F$27)</f>
        <v>0.11494544025111858</v>
      </c>
      <c r="J66" s="30"/>
      <c r="K66" s="32">
        <v>6.25</v>
      </c>
      <c r="L66" s="77"/>
      <c r="M66" s="34">
        <v>2568</v>
      </c>
      <c r="N66" s="34">
        <v>0.10356950929116181</v>
      </c>
      <c r="O66" s="77"/>
      <c r="P66" s="32">
        <v>13482</v>
      </c>
      <c r="Q66" s="32">
        <v>0.10356950929116181</v>
      </c>
      <c r="R66" s="77"/>
      <c r="S66" s="74">
        <f t="shared" ref="S66:T67" si="253">S26*$E66</f>
        <v>550.28571428571422</v>
      </c>
      <c r="T66" s="74">
        <f t="shared" si="253"/>
        <v>2017.7142857142858</v>
      </c>
      <c r="U66" s="77"/>
      <c r="V66" s="74">
        <f>V26*$M66</f>
        <v>58.363636363636367</v>
      </c>
      <c r="W66" s="74">
        <f t="shared" ref="W66:AE66" si="254">W26*$M66</f>
        <v>87.545454545454533</v>
      </c>
      <c r="X66" s="74">
        <f t="shared" si="254"/>
        <v>116.72727272727273</v>
      </c>
      <c r="Y66" s="74">
        <f t="shared" si="254"/>
        <v>29.181818181818183</v>
      </c>
      <c r="Z66" s="74">
        <f t="shared" si="254"/>
        <v>116.72727272727273</v>
      </c>
      <c r="AA66" s="74">
        <f t="shared" si="254"/>
        <v>0</v>
      </c>
      <c r="AB66" s="74">
        <f t="shared" si="254"/>
        <v>116.72727272727273</v>
      </c>
      <c r="AC66" s="74">
        <f t="shared" si="254"/>
        <v>0</v>
      </c>
      <c r="AD66" s="74">
        <f t="shared" si="254"/>
        <v>0</v>
      </c>
      <c r="AE66" s="74">
        <f t="shared" si="254"/>
        <v>58.363636363636367</v>
      </c>
      <c r="AF66" s="77"/>
      <c r="AG66" s="74">
        <f t="shared" ref="AG66:AH66" si="255">AG26*$E66</f>
        <v>496.09090909090907</v>
      </c>
      <c r="AH66" s="74">
        <f t="shared" si="255"/>
        <v>2071.909090909091</v>
      </c>
      <c r="AI66" s="77"/>
      <c r="AJ66" s="74">
        <f>AJ26*$P66</f>
        <v>291.81818181818181</v>
      </c>
      <c r="AK66" s="74">
        <f t="shared" ref="AK66:AR66" si="256">AK26*$P66</f>
        <v>175.09090909090909</v>
      </c>
      <c r="AL66" s="74">
        <f t="shared" si="256"/>
        <v>116.72727272727273</v>
      </c>
      <c r="AM66" s="74">
        <f t="shared" si="256"/>
        <v>29.181818181818183</v>
      </c>
      <c r="AN66" s="74">
        <f t="shared" si="256"/>
        <v>29.181818181818183</v>
      </c>
      <c r="AO66" s="74">
        <f t="shared" si="256"/>
        <v>29.181818181818183</v>
      </c>
      <c r="AP66" s="74">
        <f t="shared" si="256"/>
        <v>58.363636363636367</v>
      </c>
      <c r="AQ66" s="74">
        <f t="shared" si="256"/>
        <v>0</v>
      </c>
      <c r="AR66" s="74">
        <f t="shared" si="256"/>
        <v>0</v>
      </c>
      <c r="AS66" s="77"/>
      <c r="AT66" s="74">
        <f t="shared" ref="AT66:AU66" si="257">AT26*$E66</f>
        <v>1750.9090909090908</v>
      </c>
      <c r="AU66" s="74">
        <f t="shared" si="257"/>
        <v>817.09090909090912</v>
      </c>
      <c r="AV66" s="77"/>
      <c r="AW66" s="74">
        <f t="shared" ref="AW66:AX66" si="258">AW26*$E66</f>
        <v>262.63636363636363</v>
      </c>
      <c r="AX66" s="74">
        <f t="shared" si="258"/>
        <v>554.4545454545455</v>
      </c>
      <c r="AY66" s="74"/>
      <c r="AZ66" s="74">
        <f t="shared" ref="AZ66:BK66" si="259">AZ26*$E66</f>
        <v>321</v>
      </c>
      <c r="BA66" s="74">
        <f t="shared" si="259"/>
        <v>87.545454545454533</v>
      </c>
      <c r="BB66" s="74">
        <f t="shared" si="259"/>
        <v>175.09090909090907</v>
      </c>
      <c r="BC66" s="74">
        <f t="shared" si="259"/>
        <v>87.545454545454533</v>
      </c>
      <c r="BD66" s="74">
        <f t="shared" si="259"/>
        <v>29.181818181818183</v>
      </c>
      <c r="BE66" s="74">
        <f t="shared" si="259"/>
        <v>0</v>
      </c>
      <c r="BF66" s="74">
        <f t="shared" si="259"/>
        <v>145.90909090909091</v>
      </c>
      <c r="BG66" s="74">
        <f t="shared" si="259"/>
        <v>116.72727272727273</v>
      </c>
      <c r="BH66" s="74">
        <f t="shared" si="259"/>
        <v>29.181818181818183</v>
      </c>
      <c r="BI66" s="74">
        <f t="shared" si="259"/>
        <v>0</v>
      </c>
      <c r="BJ66" s="74">
        <f t="shared" si="259"/>
        <v>0</v>
      </c>
      <c r="BK66" s="74">
        <f t="shared" si="259"/>
        <v>0</v>
      </c>
      <c r="BL66" s="77"/>
      <c r="BM66" s="74">
        <f t="shared" ref="BM66:BN66" si="260">BM26*$E66</f>
        <v>870.03278688524586</v>
      </c>
      <c r="BN66" s="74">
        <f t="shared" si="260"/>
        <v>1697.967213114754</v>
      </c>
      <c r="BO66" s="77"/>
      <c r="BP66" s="74">
        <f t="shared" ref="BP66:BS67" si="261">BP26*$E66</f>
        <v>56.029090909090911</v>
      </c>
      <c r="BQ66" s="74">
        <f t="shared" si="261"/>
        <v>14.007272727272728</v>
      </c>
      <c r="BR66" s="74">
        <f t="shared" si="261"/>
        <v>18.676363636363636</v>
      </c>
      <c r="BS66" s="74">
        <f t="shared" si="261"/>
        <v>74.705454545454543</v>
      </c>
      <c r="BT66" s="77"/>
      <c r="BU66" s="74">
        <f t="shared" ref="BU66:BX66" si="262">BU26*$E66</f>
        <v>342.4</v>
      </c>
      <c r="BV66" s="74">
        <f t="shared" si="262"/>
        <v>171.2</v>
      </c>
      <c r="BW66" s="74">
        <f t="shared" si="262"/>
        <v>171.2</v>
      </c>
      <c r="BX66" s="74">
        <f t="shared" si="262"/>
        <v>770.4</v>
      </c>
      <c r="BY66" s="77"/>
      <c r="BZ66" s="74">
        <f t="shared" ref="BZ66:CB66" si="263">BZ26*$M66</f>
        <v>1884.3596059113299</v>
      </c>
      <c r="CA66" s="74">
        <f t="shared" si="263"/>
        <v>637.78325123152706</v>
      </c>
      <c r="CB66" s="74">
        <f t="shared" si="263"/>
        <v>45.857142857142854</v>
      </c>
      <c r="CC66" s="77"/>
      <c r="CD66" s="74">
        <f t="shared" ref="CD66:CF66" si="264">CD26*$M66</f>
        <v>697.34482758620697</v>
      </c>
      <c r="CE66" s="74">
        <f t="shared" si="264"/>
        <v>1549.655172413793</v>
      </c>
      <c r="CF66" s="74">
        <f t="shared" si="264"/>
        <v>321</v>
      </c>
      <c r="CG66" s="77"/>
    </row>
    <row r="67" spans="1:154" ht="20.25" customHeight="1" x14ac:dyDescent="0.4">
      <c r="A67" s="29" t="s">
        <v>126</v>
      </c>
      <c r="B67" s="77"/>
      <c r="C67" s="147">
        <f>VLOOKUP($A67,Sample!$B$2:$F$29,4)</f>
        <v>0.20055513944574171</v>
      </c>
      <c r="D67" s="138">
        <f>VLOOKUP($A67,Sample!$B$2:$F$29,5)</f>
        <v>3.3829529493077284E-2</v>
      </c>
      <c r="E67" s="138">
        <f>VLOOKUP($A67,Sample!$B$2:$F$29,2)</f>
        <v>4552</v>
      </c>
      <c r="F67" s="160">
        <f>E67*$K27</f>
        <v>28557.810526315789</v>
      </c>
      <c r="G67" s="77"/>
      <c r="H67" s="31">
        <f t="shared" si="252"/>
        <v>0.20055513944574171</v>
      </c>
      <c r="I67" s="31">
        <f>F67/SUM(F$17:F$27)</f>
        <v>0.20452274788507147</v>
      </c>
      <c r="J67" s="30"/>
      <c r="K67" s="32">
        <v>6.2736842105263158</v>
      </c>
      <c r="L67" s="77"/>
      <c r="M67" s="34">
        <v>5845.726315789474</v>
      </c>
      <c r="N67" s="34">
        <v>0.10396198322110725</v>
      </c>
      <c r="O67" s="77"/>
      <c r="P67" s="32">
        <v>22712.084210526315</v>
      </c>
      <c r="Q67" s="32">
        <v>0.10396198322110725</v>
      </c>
      <c r="R67" s="77"/>
      <c r="S67" s="74">
        <f t="shared" si="253"/>
        <v>1950.8571428571427</v>
      </c>
      <c r="T67" s="74">
        <f t="shared" si="253"/>
        <v>2601.1428571428569</v>
      </c>
      <c r="U67" s="77"/>
      <c r="V67" s="74">
        <f>V27*$M67</f>
        <v>910.40000000000009</v>
      </c>
      <c r="W67" s="74">
        <f t="shared" ref="W67:AE67" si="265">W27*$M67</f>
        <v>910.40000000000009</v>
      </c>
      <c r="X67" s="74">
        <f t="shared" si="265"/>
        <v>287.49473684210528</v>
      </c>
      <c r="Y67" s="74">
        <f t="shared" si="265"/>
        <v>47.915789473684214</v>
      </c>
      <c r="Z67" s="74">
        <f t="shared" si="265"/>
        <v>191.66315789473686</v>
      </c>
      <c r="AA67" s="74">
        <f t="shared" si="265"/>
        <v>0</v>
      </c>
      <c r="AB67" s="74">
        <f t="shared" si="265"/>
        <v>191.66315789473686</v>
      </c>
      <c r="AC67" s="74">
        <f t="shared" si="265"/>
        <v>0</v>
      </c>
      <c r="AD67" s="74">
        <f t="shared" si="265"/>
        <v>0</v>
      </c>
      <c r="AE67" s="74">
        <f t="shared" si="265"/>
        <v>143.74736842105264</v>
      </c>
      <c r="AF67" s="77"/>
      <c r="AG67" s="74">
        <f t="shared" ref="AG67:AH67" si="266">AG27*$E67</f>
        <v>910.40000000000009</v>
      </c>
      <c r="AH67" s="74">
        <f t="shared" si="266"/>
        <v>3641.6000000000004</v>
      </c>
      <c r="AI67" s="77"/>
      <c r="AJ67" s="74">
        <f>AJ27*$P67</f>
        <v>431.2421052631579</v>
      </c>
      <c r="AK67" s="74">
        <f t="shared" ref="AK67:AR67" si="267">AK27*$P67</f>
        <v>143.74736842105261</v>
      </c>
      <c r="AL67" s="74">
        <f t="shared" si="267"/>
        <v>95.831578947368413</v>
      </c>
      <c r="AM67" s="74">
        <f t="shared" si="267"/>
        <v>0</v>
      </c>
      <c r="AN67" s="74">
        <f t="shared" si="267"/>
        <v>47.915789473684207</v>
      </c>
      <c r="AO67" s="74">
        <f t="shared" si="267"/>
        <v>0</v>
      </c>
      <c r="AP67" s="74">
        <f t="shared" si="267"/>
        <v>47.915789473684207</v>
      </c>
      <c r="AQ67" s="74">
        <f t="shared" si="267"/>
        <v>47.915789473684207</v>
      </c>
      <c r="AR67" s="74">
        <f t="shared" si="267"/>
        <v>95.831578947368413</v>
      </c>
      <c r="AS67" s="77"/>
      <c r="AT67" s="74">
        <f t="shared" ref="AT67:AU67" si="268">AT27*$E67</f>
        <v>3162.4421052631583</v>
      </c>
      <c r="AU67" s="74">
        <f t="shared" si="268"/>
        <v>1389.5578947368422</v>
      </c>
      <c r="AV67" s="77"/>
      <c r="AW67" s="74">
        <f t="shared" ref="AW67:AX67" si="269">AW27*$E67</f>
        <v>622.90526315789475</v>
      </c>
      <c r="AX67" s="74">
        <f t="shared" si="269"/>
        <v>766.65263157894731</v>
      </c>
      <c r="AY67" s="74"/>
      <c r="AZ67" s="74">
        <f t="shared" ref="AZ67:BK67" si="270">AZ27*$E67</f>
        <v>574.98947368421057</v>
      </c>
      <c r="BA67" s="74">
        <f t="shared" si="270"/>
        <v>95.831578947368413</v>
      </c>
      <c r="BB67" s="74">
        <f t="shared" si="270"/>
        <v>143.74736842105264</v>
      </c>
      <c r="BC67" s="74">
        <f t="shared" si="270"/>
        <v>239.57894736842104</v>
      </c>
      <c r="BD67" s="74">
        <f t="shared" si="270"/>
        <v>95.831578947368413</v>
      </c>
      <c r="BE67" s="74">
        <f t="shared" si="270"/>
        <v>0</v>
      </c>
      <c r="BF67" s="74">
        <f t="shared" si="270"/>
        <v>143.74736842105264</v>
      </c>
      <c r="BG67" s="74">
        <f t="shared" si="270"/>
        <v>143.74736842105264</v>
      </c>
      <c r="BH67" s="74">
        <f t="shared" si="270"/>
        <v>0</v>
      </c>
      <c r="BI67" s="74">
        <f t="shared" si="270"/>
        <v>0</v>
      </c>
      <c r="BJ67" s="74">
        <f t="shared" si="270"/>
        <v>47.915789473684207</v>
      </c>
      <c r="BK67" s="74">
        <f t="shared" si="270"/>
        <v>0</v>
      </c>
      <c r="BL67" s="77"/>
      <c r="BM67" s="74">
        <f t="shared" ref="BM67:BN67" si="271">BM27*$E67</f>
        <v>1603.5454545454547</v>
      </c>
      <c r="BN67" s="74">
        <f t="shared" si="271"/>
        <v>2948.4545454545455</v>
      </c>
      <c r="BO67" s="77"/>
      <c r="BP67" s="74">
        <f t="shared" si="261"/>
        <v>45.825503355704697</v>
      </c>
      <c r="BQ67" s="74">
        <f t="shared" si="261"/>
        <v>0</v>
      </c>
      <c r="BR67" s="74">
        <f t="shared" si="261"/>
        <v>45.825503355704697</v>
      </c>
      <c r="BS67" s="74">
        <f t="shared" si="261"/>
        <v>99.288590604026851</v>
      </c>
      <c r="BT67" s="77"/>
      <c r="BU67" s="74">
        <f t="shared" ref="BU67:BX67" si="272">BU27*$E67</f>
        <v>1213.8666666666666</v>
      </c>
      <c r="BV67" s="74">
        <f t="shared" si="272"/>
        <v>910.40000000000009</v>
      </c>
      <c r="BW67" s="74">
        <f t="shared" si="272"/>
        <v>910.40000000000009</v>
      </c>
      <c r="BX67" s="74">
        <f t="shared" si="272"/>
        <v>1213.8666666666666</v>
      </c>
      <c r="BY67" s="77"/>
      <c r="BZ67" s="74">
        <f t="shared" ref="BZ67:CB67" si="273">BZ27*$M67</f>
        <v>4231.4991224618025</v>
      </c>
      <c r="CA67" s="74">
        <f t="shared" si="273"/>
        <v>1521.437886727839</v>
      </c>
      <c r="CB67" s="74">
        <f t="shared" si="273"/>
        <v>92.789306599832912</v>
      </c>
      <c r="CC67" s="77"/>
      <c r="CD67" s="74">
        <f t="shared" ref="CD67:CF67" si="274">CD27*$M67</f>
        <v>1945.508023502282</v>
      </c>
      <c r="CE67" s="74">
        <f t="shared" si="274"/>
        <v>3529.0610658878609</v>
      </c>
      <c r="CF67" s="74">
        <f t="shared" si="274"/>
        <v>371.15722639933165</v>
      </c>
      <c r="CG67" s="77"/>
    </row>
    <row r="68" spans="1:154" s="22" customFormat="1" ht="7.5" customHeight="1" x14ac:dyDescent="0.4">
      <c r="A68" s="37"/>
      <c r="B68" s="77"/>
      <c r="C68" s="139"/>
      <c r="D68" s="139"/>
      <c r="E68" s="139"/>
      <c r="F68" s="161"/>
      <c r="G68" s="77"/>
      <c r="H68" s="43"/>
      <c r="I68" s="43"/>
      <c r="J68" s="38"/>
      <c r="K68" s="42"/>
      <c r="L68" s="77"/>
      <c r="M68" s="41"/>
      <c r="N68" s="41"/>
      <c r="O68" s="77"/>
      <c r="P68" s="42"/>
      <c r="Q68" s="42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4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</row>
    <row r="69" spans="1:154" s="82" customFormat="1" ht="20.25" hidden="1" customHeight="1" x14ac:dyDescent="0.4">
      <c r="A69" s="49" t="s">
        <v>457</v>
      </c>
      <c r="B69" s="19"/>
      <c r="C69" s="140"/>
      <c r="D69" s="140"/>
      <c r="E69" s="140"/>
      <c r="F69" s="164"/>
      <c r="G69" s="19"/>
      <c r="H69" s="50">
        <v>0.50366327311245807</v>
      </c>
      <c r="I69" s="50">
        <v>0.50366327311245807</v>
      </c>
      <c r="J69" s="38"/>
      <c r="K69" s="51">
        <v>5.8151204277492949</v>
      </c>
      <c r="L69" s="19"/>
      <c r="M69" s="53"/>
      <c r="N69" s="53">
        <v>0.50366327311245807</v>
      </c>
      <c r="O69" s="19"/>
      <c r="P69" s="51"/>
      <c r="Q69" s="51">
        <v>0.50366327311245807</v>
      </c>
      <c r="R69" s="19"/>
      <c r="S69" s="79">
        <v>44364.220589617747</v>
      </c>
      <c r="T69" s="79">
        <v>44364.220589617747</v>
      </c>
      <c r="U69" s="19"/>
      <c r="V69" s="79">
        <v>44364.220589617747</v>
      </c>
      <c r="W69" s="79">
        <v>44364.220589617747</v>
      </c>
      <c r="X69" s="79">
        <v>44364.220589617747</v>
      </c>
      <c r="Y69" s="79">
        <v>44364.220589617747</v>
      </c>
      <c r="Z69" s="79">
        <v>44364.220589617747</v>
      </c>
      <c r="AA69" s="79">
        <v>44364.220589617747</v>
      </c>
      <c r="AB69" s="79">
        <v>44364.220589617747</v>
      </c>
      <c r="AC69" s="79">
        <v>44364.220589617747</v>
      </c>
      <c r="AD69" s="79">
        <v>44364.220589617747</v>
      </c>
      <c r="AE69" s="79">
        <v>44364.220589617747</v>
      </c>
      <c r="AF69" s="19"/>
      <c r="AG69" s="79">
        <v>44364.220589617747</v>
      </c>
      <c r="AH69" s="79">
        <v>44364.220589617747</v>
      </c>
      <c r="AI69" s="19"/>
      <c r="AJ69" s="79">
        <v>44364.220589617747</v>
      </c>
      <c r="AK69" s="79">
        <v>44364.220589617747</v>
      </c>
      <c r="AL69" s="79">
        <v>44364.220589617747</v>
      </c>
      <c r="AM69" s="79">
        <v>44364.220589617747</v>
      </c>
      <c r="AN69" s="79">
        <v>44364.220589617747</v>
      </c>
      <c r="AO69" s="79">
        <v>44364.220589617747</v>
      </c>
      <c r="AP69" s="79">
        <v>44364.220589617747</v>
      </c>
      <c r="AQ69" s="79">
        <v>44364.220589617747</v>
      </c>
      <c r="AR69" s="79">
        <v>44364.220589617747</v>
      </c>
      <c r="AS69" s="19"/>
      <c r="AT69" s="79">
        <v>44364.220589617747</v>
      </c>
      <c r="AU69" s="79">
        <v>44364.220589617747</v>
      </c>
      <c r="AV69" s="19"/>
      <c r="AW69" s="79">
        <v>44364.220589617747</v>
      </c>
      <c r="AX69" s="79">
        <v>44364.220589617747</v>
      </c>
      <c r="AY69" s="80"/>
      <c r="AZ69" s="79">
        <v>44364.220589617747</v>
      </c>
      <c r="BA69" s="79">
        <v>44364.220589617747</v>
      </c>
      <c r="BB69" s="79">
        <v>44364.220589617747</v>
      </c>
      <c r="BC69" s="79">
        <v>44364.220589617747</v>
      </c>
      <c r="BD69" s="79">
        <v>44364.220589617747</v>
      </c>
      <c r="BE69" s="79">
        <v>44364.220589617747</v>
      </c>
      <c r="BF69" s="79">
        <v>44364.220589617747</v>
      </c>
      <c r="BG69" s="79">
        <v>44364.220589617747</v>
      </c>
      <c r="BH69" s="79">
        <v>44364.220589617747</v>
      </c>
      <c r="BI69" s="79">
        <v>44364.220589617747</v>
      </c>
      <c r="BJ69" s="79">
        <v>44364.220589617747</v>
      </c>
      <c r="BK69" s="79">
        <v>44364.220589617747</v>
      </c>
      <c r="BL69" s="19"/>
      <c r="BM69" s="79">
        <v>44364.220589617747</v>
      </c>
      <c r="BN69" s="79">
        <v>44364.220589617747</v>
      </c>
      <c r="BO69" s="19"/>
      <c r="BP69" s="79">
        <v>44364.220589617747</v>
      </c>
      <c r="BQ69" s="79">
        <v>44364.220589617747</v>
      </c>
      <c r="BR69" s="79">
        <v>44364.220589617747</v>
      </c>
      <c r="BS69" s="79">
        <v>44364.220589617747</v>
      </c>
      <c r="BT69" s="19"/>
      <c r="BU69" s="79">
        <v>44364.220589617747</v>
      </c>
      <c r="BV69" s="79">
        <v>44364.220589617747</v>
      </c>
      <c r="BW69" s="79">
        <v>44364.220589617747</v>
      </c>
      <c r="BX69" s="79">
        <v>44364.220589617747</v>
      </c>
      <c r="BY69" s="19"/>
      <c r="BZ69" s="79">
        <v>44364.220589617747</v>
      </c>
      <c r="CA69" s="79">
        <v>44364.220589617747</v>
      </c>
      <c r="CB69" s="79">
        <v>44364.220589617747</v>
      </c>
      <c r="CC69" s="19"/>
      <c r="CD69" s="79">
        <v>44364.220589617747</v>
      </c>
      <c r="CE69" s="79">
        <v>44364.220589617747</v>
      </c>
      <c r="CF69" s="79">
        <v>44364.220589617747</v>
      </c>
      <c r="CG69" s="19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</row>
    <row r="70" spans="1:154" s="82" customFormat="1" ht="20.25" hidden="1" customHeight="1" x14ac:dyDescent="0.4">
      <c r="A70" s="49" t="s">
        <v>469</v>
      </c>
      <c r="B70" s="19"/>
      <c r="C70" s="140"/>
      <c r="D70" s="140"/>
      <c r="E70" s="140"/>
      <c r="F70" s="164"/>
      <c r="G70" s="19"/>
      <c r="H70" s="50">
        <v>0.14463308421114576</v>
      </c>
      <c r="I70" s="50">
        <v>0.14463308421114576</v>
      </c>
      <c r="J70" s="38"/>
      <c r="K70" s="51">
        <v>6.1047298048075858</v>
      </c>
      <c r="L70" s="19"/>
      <c r="M70" s="53"/>
      <c r="N70" s="53">
        <v>0.14463308421114576</v>
      </c>
      <c r="O70" s="19"/>
      <c r="P70" s="51"/>
      <c r="Q70" s="51">
        <v>0.14463308421114576</v>
      </c>
      <c r="R70" s="19"/>
      <c r="S70" s="79">
        <v>11232.301892777836</v>
      </c>
      <c r="T70" s="79">
        <v>11232.301892777836</v>
      </c>
      <c r="U70" s="19"/>
      <c r="V70" s="79">
        <v>11232.301892777836</v>
      </c>
      <c r="W70" s="79">
        <v>11232.301892777836</v>
      </c>
      <c r="X70" s="79">
        <v>11232.301892777836</v>
      </c>
      <c r="Y70" s="79">
        <v>11232.301892777836</v>
      </c>
      <c r="Z70" s="79">
        <v>11232.301892777836</v>
      </c>
      <c r="AA70" s="79">
        <v>11232.301892777836</v>
      </c>
      <c r="AB70" s="79">
        <v>11232.301892777836</v>
      </c>
      <c r="AC70" s="79">
        <v>11232.301892777836</v>
      </c>
      <c r="AD70" s="79">
        <v>11232.301892777836</v>
      </c>
      <c r="AE70" s="79">
        <v>11232.301892777836</v>
      </c>
      <c r="AF70" s="19"/>
      <c r="AG70" s="79">
        <v>11232.301892777836</v>
      </c>
      <c r="AH70" s="79">
        <v>11232.301892777836</v>
      </c>
      <c r="AI70" s="19"/>
      <c r="AJ70" s="79">
        <v>11232.301892777836</v>
      </c>
      <c r="AK70" s="79">
        <v>11232.301892777836</v>
      </c>
      <c r="AL70" s="79">
        <v>11232.301892777836</v>
      </c>
      <c r="AM70" s="79">
        <v>11232.301892777836</v>
      </c>
      <c r="AN70" s="79">
        <v>11232.301892777836</v>
      </c>
      <c r="AO70" s="79">
        <v>11232.301892777836</v>
      </c>
      <c r="AP70" s="79">
        <v>11232.301892777836</v>
      </c>
      <c r="AQ70" s="79">
        <v>11232.301892777836</v>
      </c>
      <c r="AR70" s="79">
        <v>11232.301892777836</v>
      </c>
      <c r="AS70" s="19"/>
      <c r="AT70" s="79">
        <v>11232.301892777836</v>
      </c>
      <c r="AU70" s="79">
        <v>11232.301892777836</v>
      </c>
      <c r="AV70" s="19"/>
      <c r="AW70" s="79">
        <v>11232.301892777836</v>
      </c>
      <c r="AX70" s="79">
        <v>11232.301892777836</v>
      </c>
      <c r="AY70" s="80"/>
      <c r="AZ70" s="79">
        <v>11232.301892777836</v>
      </c>
      <c r="BA70" s="79">
        <v>11232.301892777836</v>
      </c>
      <c r="BB70" s="79">
        <v>11232.301892777836</v>
      </c>
      <c r="BC70" s="79">
        <v>11232.301892777836</v>
      </c>
      <c r="BD70" s="79">
        <v>11232.301892777836</v>
      </c>
      <c r="BE70" s="79">
        <v>11232.301892777836</v>
      </c>
      <c r="BF70" s="79">
        <v>11232.301892777836</v>
      </c>
      <c r="BG70" s="79">
        <v>11232.301892777836</v>
      </c>
      <c r="BH70" s="79">
        <v>11232.301892777836</v>
      </c>
      <c r="BI70" s="79">
        <v>11232.301892777836</v>
      </c>
      <c r="BJ70" s="79">
        <v>11232.301892777836</v>
      </c>
      <c r="BK70" s="79">
        <v>11232.301892777836</v>
      </c>
      <c r="BL70" s="19"/>
      <c r="BM70" s="79">
        <v>11232.301892777836</v>
      </c>
      <c r="BN70" s="79">
        <v>11232.301892777836</v>
      </c>
      <c r="BO70" s="19"/>
      <c r="BP70" s="79">
        <v>11232.301892777836</v>
      </c>
      <c r="BQ70" s="79">
        <v>11232.301892777836</v>
      </c>
      <c r="BR70" s="79">
        <v>11232.301892777836</v>
      </c>
      <c r="BS70" s="79">
        <v>11232.301892777836</v>
      </c>
      <c r="BT70" s="19"/>
      <c r="BU70" s="79">
        <v>11232.301892777836</v>
      </c>
      <c r="BV70" s="79">
        <v>11232.301892777836</v>
      </c>
      <c r="BW70" s="79">
        <v>11232.301892777836</v>
      </c>
      <c r="BX70" s="79">
        <v>11232.301892777836</v>
      </c>
      <c r="BY70" s="19"/>
      <c r="BZ70" s="79">
        <v>11232.301892777836</v>
      </c>
      <c r="CA70" s="79">
        <v>11232.301892777836</v>
      </c>
      <c r="CB70" s="79">
        <v>11232.301892777836</v>
      </c>
      <c r="CC70" s="19"/>
      <c r="CD70" s="79">
        <v>11232.301892777836</v>
      </c>
      <c r="CE70" s="79">
        <v>11232.301892777836</v>
      </c>
      <c r="CF70" s="79">
        <v>11232.301892777836</v>
      </c>
      <c r="CG70" s="19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</row>
    <row r="71" spans="1:154" s="82" customFormat="1" ht="20.25" hidden="1" customHeight="1" x14ac:dyDescent="0.4">
      <c r="A71" s="49" t="s">
        <v>459</v>
      </c>
      <c r="B71" s="19"/>
      <c r="C71" s="140"/>
      <c r="D71" s="140"/>
      <c r="E71" s="140"/>
      <c r="F71" s="164"/>
      <c r="G71" s="19"/>
      <c r="H71" s="50">
        <v>0.18075089742835285</v>
      </c>
      <c r="I71" s="50">
        <v>0.18075089742835285</v>
      </c>
      <c r="J71" s="38"/>
      <c r="K71" s="51">
        <v>4.8265291601136102</v>
      </c>
      <c r="L71" s="19"/>
      <c r="M71" s="53"/>
      <c r="N71" s="53">
        <v>0.18075089742835285</v>
      </c>
      <c r="O71" s="19"/>
      <c r="P71" s="51"/>
      <c r="Q71" s="51">
        <v>0.18075089742835285</v>
      </c>
      <c r="R71" s="19"/>
      <c r="S71" s="79">
        <v>12306.889316296183</v>
      </c>
      <c r="T71" s="79">
        <v>12306.889316296183</v>
      </c>
      <c r="U71" s="19"/>
      <c r="V71" s="79">
        <v>12306.889316296183</v>
      </c>
      <c r="W71" s="79">
        <v>12306.889316296183</v>
      </c>
      <c r="X71" s="79">
        <v>12306.889316296183</v>
      </c>
      <c r="Y71" s="79">
        <v>12306.889316296183</v>
      </c>
      <c r="Z71" s="79">
        <v>12306.889316296183</v>
      </c>
      <c r="AA71" s="79">
        <v>12306.889316296183</v>
      </c>
      <c r="AB71" s="79">
        <v>12306.889316296183</v>
      </c>
      <c r="AC71" s="79">
        <v>12306.889316296183</v>
      </c>
      <c r="AD71" s="79">
        <v>12306.889316296183</v>
      </c>
      <c r="AE71" s="79">
        <v>12306.889316296183</v>
      </c>
      <c r="AF71" s="19"/>
      <c r="AG71" s="79">
        <v>12306.889316296183</v>
      </c>
      <c r="AH71" s="79">
        <v>12306.889316296183</v>
      </c>
      <c r="AI71" s="19"/>
      <c r="AJ71" s="79">
        <v>12306.889316296183</v>
      </c>
      <c r="AK71" s="79">
        <v>12306.889316296183</v>
      </c>
      <c r="AL71" s="79">
        <v>12306.889316296183</v>
      </c>
      <c r="AM71" s="79">
        <v>12306.889316296183</v>
      </c>
      <c r="AN71" s="79">
        <v>12306.889316296183</v>
      </c>
      <c r="AO71" s="79">
        <v>12306.889316296183</v>
      </c>
      <c r="AP71" s="79">
        <v>12306.889316296183</v>
      </c>
      <c r="AQ71" s="79">
        <v>12306.889316296183</v>
      </c>
      <c r="AR71" s="79">
        <v>12306.889316296183</v>
      </c>
      <c r="AS71" s="19"/>
      <c r="AT71" s="79">
        <v>12306.889316296183</v>
      </c>
      <c r="AU71" s="79">
        <v>12306.889316296183</v>
      </c>
      <c r="AV71" s="19"/>
      <c r="AW71" s="79">
        <v>12306.889316296183</v>
      </c>
      <c r="AX71" s="79">
        <v>12306.889316296183</v>
      </c>
      <c r="AY71" s="80"/>
      <c r="AZ71" s="79">
        <v>12306.889316296183</v>
      </c>
      <c r="BA71" s="79">
        <v>12306.889316296183</v>
      </c>
      <c r="BB71" s="79">
        <v>12306.889316296183</v>
      </c>
      <c r="BC71" s="79">
        <v>12306.889316296183</v>
      </c>
      <c r="BD71" s="79">
        <v>12306.889316296183</v>
      </c>
      <c r="BE71" s="79">
        <v>12306.889316296183</v>
      </c>
      <c r="BF71" s="79">
        <v>12306.889316296183</v>
      </c>
      <c r="BG71" s="79">
        <v>12306.889316296183</v>
      </c>
      <c r="BH71" s="79">
        <v>12306.889316296183</v>
      </c>
      <c r="BI71" s="79">
        <v>12306.889316296183</v>
      </c>
      <c r="BJ71" s="79">
        <v>12306.889316296183</v>
      </c>
      <c r="BK71" s="79">
        <v>12306.889316296183</v>
      </c>
      <c r="BL71" s="19"/>
      <c r="BM71" s="79">
        <v>12306.889316296183</v>
      </c>
      <c r="BN71" s="79">
        <v>12306.889316296183</v>
      </c>
      <c r="BO71" s="19"/>
      <c r="BP71" s="79">
        <v>12306.889316296183</v>
      </c>
      <c r="BQ71" s="79">
        <v>12306.889316296183</v>
      </c>
      <c r="BR71" s="79">
        <v>12306.889316296183</v>
      </c>
      <c r="BS71" s="79">
        <v>12306.889316296183</v>
      </c>
      <c r="BT71" s="19"/>
      <c r="BU71" s="79">
        <v>12306.889316296183</v>
      </c>
      <c r="BV71" s="79">
        <v>12306.889316296183</v>
      </c>
      <c r="BW71" s="79">
        <v>12306.889316296183</v>
      </c>
      <c r="BX71" s="79">
        <v>12306.889316296183</v>
      </c>
      <c r="BY71" s="19"/>
      <c r="BZ71" s="79">
        <v>12306.889316296183</v>
      </c>
      <c r="CA71" s="79">
        <v>12306.889316296183</v>
      </c>
      <c r="CB71" s="79">
        <v>12306.889316296183</v>
      </c>
      <c r="CC71" s="19"/>
      <c r="CD71" s="79">
        <v>12306.889316296183</v>
      </c>
      <c r="CE71" s="79">
        <v>12306.889316296183</v>
      </c>
      <c r="CF71" s="79">
        <v>12306.889316296183</v>
      </c>
      <c r="CG71" s="19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</row>
    <row r="72" spans="1:154" s="82" customFormat="1" ht="20.25" hidden="1" customHeight="1" x14ac:dyDescent="0.4">
      <c r="A72" s="49" t="s">
        <v>470</v>
      </c>
      <c r="B72" s="19"/>
      <c r="C72" s="140"/>
      <c r="D72" s="140"/>
      <c r="E72" s="140"/>
      <c r="F72" s="164"/>
      <c r="G72" s="19"/>
      <c r="H72" s="50">
        <v>0.11795298063908669</v>
      </c>
      <c r="I72" s="50">
        <v>0.11795298063908669</v>
      </c>
      <c r="J72" s="38"/>
      <c r="K72" s="51">
        <v>6.1047020923049002</v>
      </c>
      <c r="L72" s="19"/>
      <c r="M72" s="53"/>
      <c r="N72" s="53">
        <v>0.11795298063908669</v>
      </c>
      <c r="O72" s="19"/>
      <c r="P72" s="51"/>
      <c r="Q72" s="51">
        <v>0.11795298063908669</v>
      </c>
      <c r="R72" s="19"/>
      <c r="S72" s="79">
        <v>12005.988593407807</v>
      </c>
      <c r="T72" s="79">
        <v>12005.988593407807</v>
      </c>
      <c r="U72" s="19"/>
      <c r="V72" s="79">
        <v>12005.988593407807</v>
      </c>
      <c r="W72" s="79">
        <v>12005.988593407807</v>
      </c>
      <c r="X72" s="79">
        <v>12005.988593407807</v>
      </c>
      <c r="Y72" s="79">
        <v>12005.988593407807</v>
      </c>
      <c r="Z72" s="79">
        <v>12005.988593407807</v>
      </c>
      <c r="AA72" s="79">
        <v>12005.988593407807</v>
      </c>
      <c r="AB72" s="79">
        <v>12005.988593407807</v>
      </c>
      <c r="AC72" s="79">
        <v>12005.988593407807</v>
      </c>
      <c r="AD72" s="79">
        <v>12005.988593407807</v>
      </c>
      <c r="AE72" s="79">
        <v>12005.988593407807</v>
      </c>
      <c r="AF72" s="19"/>
      <c r="AG72" s="79">
        <v>12005.988593407807</v>
      </c>
      <c r="AH72" s="79">
        <v>12005.988593407807</v>
      </c>
      <c r="AI72" s="19"/>
      <c r="AJ72" s="79">
        <v>12005.988593407807</v>
      </c>
      <c r="AK72" s="79">
        <v>12005.988593407807</v>
      </c>
      <c r="AL72" s="79">
        <v>12005.988593407807</v>
      </c>
      <c r="AM72" s="79">
        <v>12005.988593407807</v>
      </c>
      <c r="AN72" s="79">
        <v>12005.988593407807</v>
      </c>
      <c r="AO72" s="79">
        <v>12005.988593407807</v>
      </c>
      <c r="AP72" s="79">
        <v>12005.988593407807</v>
      </c>
      <c r="AQ72" s="79">
        <v>12005.988593407807</v>
      </c>
      <c r="AR72" s="79">
        <v>12005.988593407807</v>
      </c>
      <c r="AS72" s="19"/>
      <c r="AT72" s="79">
        <v>12005.988593407807</v>
      </c>
      <c r="AU72" s="79">
        <v>12005.988593407807</v>
      </c>
      <c r="AV72" s="19"/>
      <c r="AW72" s="79">
        <v>12005.988593407807</v>
      </c>
      <c r="AX72" s="79">
        <v>12005.988593407807</v>
      </c>
      <c r="AY72" s="80"/>
      <c r="AZ72" s="79">
        <v>12005.988593407807</v>
      </c>
      <c r="BA72" s="79">
        <v>12005.988593407807</v>
      </c>
      <c r="BB72" s="79">
        <v>12005.988593407807</v>
      </c>
      <c r="BC72" s="79">
        <v>12005.988593407807</v>
      </c>
      <c r="BD72" s="79">
        <v>12005.988593407807</v>
      </c>
      <c r="BE72" s="79">
        <v>12005.988593407807</v>
      </c>
      <c r="BF72" s="79">
        <v>12005.988593407807</v>
      </c>
      <c r="BG72" s="79">
        <v>12005.988593407807</v>
      </c>
      <c r="BH72" s="79">
        <v>12005.988593407807</v>
      </c>
      <c r="BI72" s="79">
        <v>12005.988593407807</v>
      </c>
      <c r="BJ72" s="79">
        <v>12005.988593407807</v>
      </c>
      <c r="BK72" s="79">
        <v>12005.988593407807</v>
      </c>
      <c r="BL72" s="19"/>
      <c r="BM72" s="79">
        <v>12005.988593407807</v>
      </c>
      <c r="BN72" s="79">
        <v>12005.988593407807</v>
      </c>
      <c r="BO72" s="19"/>
      <c r="BP72" s="79">
        <v>12005.988593407807</v>
      </c>
      <c r="BQ72" s="79">
        <v>12005.988593407807</v>
      </c>
      <c r="BR72" s="79">
        <v>12005.988593407807</v>
      </c>
      <c r="BS72" s="79">
        <v>12005.988593407807</v>
      </c>
      <c r="BT72" s="19"/>
      <c r="BU72" s="79">
        <v>12005.988593407807</v>
      </c>
      <c r="BV72" s="79">
        <v>12005.988593407807</v>
      </c>
      <c r="BW72" s="79">
        <v>12005.988593407807</v>
      </c>
      <c r="BX72" s="79">
        <v>12005.988593407807</v>
      </c>
      <c r="BY72" s="19"/>
      <c r="BZ72" s="79">
        <v>12005.988593407807</v>
      </c>
      <c r="CA72" s="79">
        <v>12005.988593407807</v>
      </c>
      <c r="CB72" s="79">
        <v>12005.988593407807</v>
      </c>
      <c r="CC72" s="19"/>
      <c r="CD72" s="79">
        <v>12005.988593407807</v>
      </c>
      <c r="CE72" s="79">
        <v>12005.988593407807</v>
      </c>
      <c r="CF72" s="79">
        <v>12005.988593407807</v>
      </c>
      <c r="CG72" s="19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</row>
    <row r="73" spans="1:154" s="82" customFormat="1" ht="20.25" hidden="1" customHeight="1" x14ac:dyDescent="0.4">
      <c r="A73" s="49" t="s">
        <v>471</v>
      </c>
      <c r="B73" s="19"/>
      <c r="C73" s="140"/>
      <c r="D73" s="140"/>
      <c r="E73" s="140"/>
      <c r="F73" s="164"/>
      <c r="G73" s="19"/>
      <c r="H73" s="50">
        <v>5.2999764608956626E-2</v>
      </c>
      <c r="I73" s="50">
        <v>5.2999764608956626E-2</v>
      </c>
      <c r="J73" s="38"/>
      <c r="K73" s="51">
        <v>6.2652427042623913</v>
      </c>
      <c r="L73" s="19"/>
      <c r="M73" s="53"/>
      <c r="N73" s="53">
        <v>5.2999764608956626E-2</v>
      </c>
      <c r="O73" s="19"/>
      <c r="P73" s="51"/>
      <c r="Q73" s="51">
        <v>5.2999764608956626E-2</v>
      </c>
      <c r="R73" s="19"/>
      <c r="S73" s="79">
        <v>4620.7198211624436</v>
      </c>
      <c r="T73" s="79">
        <v>4620.7198211624436</v>
      </c>
      <c r="U73" s="19"/>
      <c r="V73" s="79">
        <v>4620.7198211624436</v>
      </c>
      <c r="W73" s="79">
        <v>4620.7198211624436</v>
      </c>
      <c r="X73" s="79">
        <v>4620.7198211624436</v>
      </c>
      <c r="Y73" s="79">
        <v>4620.7198211624436</v>
      </c>
      <c r="Z73" s="79">
        <v>4620.7198211624436</v>
      </c>
      <c r="AA73" s="79">
        <v>4620.7198211624436</v>
      </c>
      <c r="AB73" s="79">
        <v>4620.7198211624436</v>
      </c>
      <c r="AC73" s="79">
        <v>4620.7198211624436</v>
      </c>
      <c r="AD73" s="79">
        <v>4620.7198211624436</v>
      </c>
      <c r="AE73" s="79">
        <v>4620.7198211624436</v>
      </c>
      <c r="AF73" s="19"/>
      <c r="AG73" s="79">
        <v>4620.7198211624436</v>
      </c>
      <c r="AH73" s="79">
        <v>4620.7198211624436</v>
      </c>
      <c r="AI73" s="19"/>
      <c r="AJ73" s="79">
        <v>4620.7198211624436</v>
      </c>
      <c r="AK73" s="79">
        <v>4620.7198211624436</v>
      </c>
      <c r="AL73" s="79">
        <v>4620.7198211624436</v>
      </c>
      <c r="AM73" s="79">
        <v>4620.7198211624436</v>
      </c>
      <c r="AN73" s="79">
        <v>4620.7198211624436</v>
      </c>
      <c r="AO73" s="79">
        <v>4620.7198211624436</v>
      </c>
      <c r="AP73" s="79">
        <v>4620.7198211624436</v>
      </c>
      <c r="AQ73" s="79">
        <v>4620.7198211624436</v>
      </c>
      <c r="AR73" s="79">
        <v>4620.7198211624436</v>
      </c>
      <c r="AS73" s="19"/>
      <c r="AT73" s="79">
        <v>4620.7198211624436</v>
      </c>
      <c r="AU73" s="79">
        <v>4620.7198211624436</v>
      </c>
      <c r="AV73" s="19"/>
      <c r="AW73" s="79">
        <v>4620.7198211624436</v>
      </c>
      <c r="AX73" s="79">
        <v>4620.7198211624436</v>
      </c>
      <c r="AY73" s="80"/>
      <c r="AZ73" s="79">
        <v>4620.7198211624436</v>
      </c>
      <c r="BA73" s="79">
        <v>4620.7198211624436</v>
      </c>
      <c r="BB73" s="79">
        <v>4620.7198211624436</v>
      </c>
      <c r="BC73" s="79">
        <v>4620.7198211624436</v>
      </c>
      <c r="BD73" s="79">
        <v>4620.7198211624436</v>
      </c>
      <c r="BE73" s="79">
        <v>4620.7198211624436</v>
      </c>
      <c r="BF73" s="79">
        <v>4620.7198211624436</v>
      </c>
      <c r="BG73" s="79">
        <v>4620.7198211624436</v>
      </c>
      <c r="BH73" s="79">
        <v>4620.7198211624436</v>
      </c>
      <c r="BI73" s="79">
        <v>4620.7198211624436</v>
      </c>
      <c r="BJ73" s="79">
        <v>4620.7198211624436</v>
      </c>
      <c r="BK73" s="79">
        <v>4620.7198211624436</v>
      </c>
      <c r="BL73" s="19"/>
      <c r="BM73" s="79">
        <v>4620.7198211624436</v>
      </c>
      <c r="BN73" s="79">
        <v>4620.7198211624436</v>
      </c>
      <c r="BO73" s="19"/>
      <c r="BP73" s="79">
        <v>4620.7198211624436</v>
      </c>
      <c r="BQ73" s="79">
        <v>4620.7198211624436</v>
      </c>
      <c r="BR73" s="79">
        <v>4620.7198211624436</v>
      </c>
      <c r="BS73" s="79">
        <v>4620.7198211624436</v>
      </c>
      <c r="BT73" s="19"/>
      <c r="BU73" s="79">
        <v>4620.7198211624436</v>
      </c>
      <c r="BV73" s="79">
        <v>4620.7198211624436</v>
      </c>
      <c r="BW73" s="79">
        <v>4620.7198211624436</v>
      </c>
      <c r="BX73" s="79">
        <v>4620.7198211624436</v>
      </c>
      <c r="BY73" s="19"/>
      <c r="BZ73" s="79">
        <v>4620.7198211624436</v>
      </c>
      <c r="CA73" s="79">
        <v>4620.7198211624436</v>
      </c>
      <c r="CB73" s="79">
        <v>4620.7198211624436</v>
      </c>
      <c r="CC73" s="19"/>
      <c r="CD73" s="79">
        <v>4620.7198211624436</v>
      </c>
      <c r="CE73" s="79">
        <v>4620.7198211624436</v>
      </c>
      <c r="CF73" s="79">
        <v>4620.7198211624436</v>
      </c>
      <c r="CG73" s="19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</row>
    <row r="74" spans="1:154" s="21" customFormat="1" ht="7.5" hidden="1" customHeight="1" x14ac:dyDescent="0.4">
      <c r="A74" s="17"/>
      <c r="B74" s="19"/>
      <c r="C74" s="137"/>
      <c r="D74" s="137"/>
      <c r="E74" s="137"/>
      <c r="F74" s="165"/>
      <c r="G74" s="19"/>
      <c r="H74" s="58"/>
      <c r="I74" s="58"/>
      <c r="J74" s="57"/>
      <c r="K74" s="57"/>
      <c r="L74" s="19"/>
      <c r="M74" s="46"/>
      <c r="N74" s="46"/>
      <c r="O74" s="19"/>
      <c r="P74" s="57"/>
      <c r="Q74" s="57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80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</row>
    <row r="75" spans="1:154" s="85" customFormat="1" ht="20.25" customHeight="1" x14ac:dyDescent="0.4">
      <c r="A75" s="59" t="s">
        <v>480</v>
      </c>
      <c r="B75" s="75"/>
      <c r="C75" s="141"/>
      <c r="D75" s="163"/>
      <c r="E75" s="141">
        <f>SUM(E44:E50)</f>
        <v>84813</v>
      </c>
      <c r="F75" s="163">
        <f>SUM(F44:F50)</f>
        <v>500744.22527130082</v>
      </c>
      <c r="G75" s="75"/>
      <c r="H75" s="60">
        <f>E75/E$39</f>
        <v>0.63031280423909575</v>
      </c>
      <c r="I75" s="60">
        <f>F75/F$39</f>
        <v>0.65089360849584466</v>
      </c>
      <c r="J75" s="38"/>
      <c r="K75" s="61">
        <f>SUM(K44*$C44,K45*$C45,K46*$C46,K47*$C47,K49*$C49,K50*$C50)</f>
        <v>5.904097547207396</v>
      </c>
      <c r="L75" s="75"/>
      <c r="M75" s="63">
        <v>99783.479230852623</v>
      </c>
      <c r="N75" s="63">
        <v>0.68145462050144634</v>
      </c>
      <c r="O75" s="75"/>
      <c r="P75" s="61">
        <v>400960.7460404482</v>
      </c>
      <c r="Q75" s="61">
        <v>0.6437094245433691</v>
      </c>
      <c r="R75" s="75"/>
      <c r="S75" s="83">
        <f t="shared" ref="S75:T75" si="275">SUM(S44:S50)</f>
        <v>4902.6966340586441</v>
      </c>
      <c r="T75" s="83">
        <f t="shared" si="275"/>
        <v>79910.303365941349</v>
      </c>
      <c r="U75" s="75"/>
      <c r="V75" s="83">
        <f t="shared" ref="V75:AE75" si="276">SUM(V44:V50)</f>
        <v>2811.6049307754174</v>
      </c>
      <c r="W75" s="83">
        <f t="shared" si="276"/>
        <v>1616.8378940406374</v>
      </c>
      <c r="X75" s="83">
        <f t="shared" si="276"/>
        <v>1008.4676071622355</v>
      </c>
      <c r="Y75" s="83">
        <f t="shared" si="276"/>
        <v>148.76423096576394</v>
      </c>
      <c r="Z75" s="83">
        <f t="shared" si="276"/>
        <v>0</v>
      </c>
      <c r="AA75" s="83">
        <f t="shared" si="276"/>
        <v>0</v>
      </c>
      <c r="AB75" s="83">
        <f t="shared" si="276"/>
        <v>96.58947368421056</v>
      </c>
      <c r="AC75" s="83">
        <f t="shared" si="276"/>
        <v>0</v>
      </c>
      <c r="AD75" s="83">
        <f t="shared" si="276"/>
        <v>0</v>
      </c>
      <c r="AE75" s="83">
        <f t="shared" si="276"/>
        <v>104.34951456310678</v>
      </c>
      <c r="AF75" s="75"/>
      <c r="AG75" s="83">
        <f t="shared" ref="AG75:AH75" si="277">SUM(AG44:AG50)</f>
        <v>3720.5684957085259</v>
      </c>
      <c r="AH75" s="83">
        <f t="shared" si="277"/>
        <v>81092.431504291468</v>
      </c>
      <c r="AI75" s="75"/>
      <c r="AJ75" s="83">
        <f t="shared" ref="AJ75:AR75" si="278">SUM(AJ44:AJ50)</f>
        <v>1589.080683077086</v>
      </c>
      <c r="AK75" s="83">
        <f t="shared" si="278"/>
        <v>415.88309061488678</v>
      </c>
      <c r="AL75" s="83">
        <f t="shared" si="278"/>
        <v>1308.1734233854688</v>
      </c>
      <c r="AM75" s="83">
        <f t="shared" si="278"/>
        <v>67.061224489795933</v>
      </c>
      <c r="AN75" s="83">
        <f t="shared" si="278"/>
        <v>646.54909209955622</v>
      </c>
      <c r="AO75" s="83">
        <f t="shared" si="278"/>
        <v>0</v>
      </c>
      <c r="AP75" s="83">
        <f t="shared" si="278"/>
        <v>453.61705326460481</v>
      </c>
      <c r="AQ75" s="83">
        <f t="shared" si="278"/>
        <v>52.17475728155339</v>
      </c>
      <c r="AR75" s="83">
        <f t="shared" si="278"/>
        <v>0</v>
      </c>
      <c r="AS75" s="75"/>
      <c r="AT75" s="83">
        <f t="shared" ref="AT75:AU75" si="279">SUM(AT44:AT50)</f>
        <v>64872.268738870443</v>
      </c>
      <c r="AU75" s="83">
        <f t="shared" si="279"/>
        <v>19940.731261129557</v>
      </c>
      <c r="AV75" s="75"/>
      <c r="AW75" s="83">
        <f t="shared" ref="AW75:AX75" si="280">SUM(AW44:AW50)</f>
        <v>12910.945188761545</v>
      </c>
      <c r="AX75" s="83">
        <f t="shared" si="280"/>
        <v>7029.7860723680133</v>
      </c>
      <c r="AY75" s="84"/>
      <c r="AZ75" s="83">
        <f t="shared" ref="AZ75:BK75" si="281">SUM(AZ44:AZ50)</f>
        <v>5822.35150254366</v>
      </c>
      <c r="BA75" s="83">
        <f t="shared" si="281"/>
        <v>935.6257620472818</v>
      </c>
      <c r="BB75" s="83">
        <f t="shared" si="281"/>
        <v>430.76955782312922</v>
      </c>
      <c r="BC75" s="83">
        <f t="shared" si="281"/>
        <v>1722.0779237515876</v>
      </c>
      <c r="BD75" s="83">
        <f t="shared" si="281"/>
        <v>408.75749429051132</v>
      </c>
      <c r="BE75" s="83">
        <f t="shared" si="281"/>
        <v>119.23598177134932</v>
      </c>
      <c r="BF75" s="83">
        <f t="shared" si="281"/>
        <v>861.53911564625844</v>
      </c>
      <c r="BG75" s="83">
        <f t="shared" si="281"/>
        <v>96.589473684210517</v>
      </c>
      <c r="BH75" s="83">
        <f t="shared" si="281"/>
        <v>0</v>
      </c>
      <c r="BI75" s="83">
        <f t="shared" si="281"/>
        <v>0</v>
      </c>
      <c r="BJ75" s="83">
        <f t="shared" si="281"/>
        <v>271.76288659793812</v>
      </c>
      <c r="BK75" s="83">
        <f t="shared" si="281"/>
        <v>278.44364035087716</v>
      </c>
      <c r="BL75" s="75"/>
      <c r="BM75" s="83">
        <f t="shared" ref="BM75:BN75" si="282">SUM(BM44:BM50)</f>
        <v>14848.629825392793</v>
      </c>
      <c r="BN75" s="83">
        <f t="shared" si="282"/>
        <v>69964.370174607204</v>
      </c>
      <c r="BO75" s="75"/>
      <c r="BP75" s="83">
        <f t="shared" ref="BP75:BS75" si="283">SUM(BP44:BP50)</f>
        <v>792.23660582757111</v>
      </c>
      <c r="BQ75" s="83">
        <f t="shared" si="283"/>
        <v>251.85355087380375</v>
      </c>
      <c r="BR75" s="83">
        <f t="shared" si="283"/>
        <v>506.49026009975796</v>
      </c>
      <c r="BS75" s="83">
        <f t="shared" si="283"/>
        <v>890.23660084756</v>
      </c>
      <c r="BT75" s="75"/>
      <c r="BU75" s="83">
        <f t="shared" ref="BU75:BX75" si="284">SUM(BU44:BU50)</f>
        <v>13422.681210602263</v>
      </c>
      <c r="BV75" s="83">
        <f t="shared" si="284"/>
        <v>1882.9285714285713</v>
      </c>
      <c r="BW75" s="83">
        <f t="shared" si="284"/>
        <v>6456.9764183185234</v>
      </c>
      <c r="BX75" s="83">
        <f t="shared" si="284"/>
        <v>18817.994076099341</v>
      </c>
      <c r="BY75" s="75"/>
      <c r="BZ75" s="83">
        <f t="shared" ref="BZ75:CB75" si="285">SUM(BZ44:BZ50)</f>
        <v>83204.665111071372</v>
      </c>
      <c r="CA75" s="83">
        <f t="shared" si="285"/>
        <v>13471.053642752358</v>
      </c>
      <c r="CB75" s="83">
        <f t="shared" si="285"/>
        <v>3107.7604770288863</v>
      </c>
      <c r="CC75" s="75"/>
      <c r="CD75" s="83">
        <f t="shared" ref="CD75:CF75" si="286">SUM(CD44:CD50)</f>
        <v>53344.046588295838</v>
      </c>
      <c r="CE75" s="83">
        <f t="shared" si="286"/>
        <v>35636.711788514498</v>
      </c>
      <c r="CF75" s="83">
        <f t="shared" si="286"/>
        <v>10802.720854042285</v>
      </c>
      <c r="CG75" s="75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</row>
    <row r="76" spans="1:154" s="85" customFormat="1" ht="20.25" customHeight="1" x14ac:dyDescent="0.4">
      <c r="A76" s="59" t="s">
        <v>459</v>
      </c>
      <c r="B76" s="75"/>
      <c r="C76" s="141"/>
      <c r="D76" s="163"/>
      <c r="E76" s="141">
        <f>SUM(E52:E55)</f>
        <v>27047</v>
      </c>
      <c r="F76" s="163">
        <f>SUM(F52:F55)</f>
        <v>128942.39791695947</v>
      </c>
      <c r="G76" s="75"/>
      <c r="H76" s="60">
        <f t="shared" ref="H76:I77" si="287">E76/E$39</f>
        <v>0.20100775136187637</v>
      </c>
      <c r="I76" s="60">
        <f t="shared" si="287"/>
        <v>0.16760609195803539</v>
      </c>
      <c r="J76" s="38"/>
      <c r="K76" s="61">
        <f>SUM(K52*$C52,K53*$C53,K54*$C54,K55*$C55)</f>
        <v>4.7673456544888335</v>
      </c>
      <c r="L76" s="75"/>
      <c r="M76" s="63">
        <v>18769.562886644329</v>
      </c>
      <c r="N76" s="63">
        <v>0.1281835976505161</v>
      </c>
      <c r="O76" s="75"/>
      <c r="P76" s="61">
        <v>110172.83503031515</v>
      </c>
      <c r="Q76" s="61">
        <v>0.17687340453651665</v>
      </c>
      <c r="R76" s="75"/>
      <c r="S76" s="83">
        <f t="shared" ref="S76:T76" si="288">SUM(S52:S55)</f>
        <v>9829.5832042334532</v>
      </c>
      <c r="T76" s="83">
        <f t="shared" si="288"/>
        <v>17217.416795766545</v>
      </c>
      <c r="U76" s="75"/>
      <c r="V76" s="83">
        <f t="shared" ref="V76:AE76" si="289">SUM(V52:V55)</f>
        <v>3129.8405730904187</v>
      </c>
      <c r="W76" s="83">
        <f t="shared" si="289"/>
        <v>2051.0423642907695</v>
      </c>
      <c r="X76" s="83">
        <f t="shared" si="289"/>
        <v>1187.9348392582842</v>
      </c>
      <c r="Y76" s="83">
        <f t="shared" si="289"/>
        <v>854.3252943982958</v>
      </c>
      <c r="Z76" s="83">
        <f t="shared" si="289"/>
        <v>359.73790322580658</v>
      </c>
      <c r="AA76" s="83">
        <f t="shared" si="289"/>
        <v>74.838709677419359</v>
      </c>
      <c r="AB76" s="83">
        <f t="shared" si="289"/>
        <v>0</v>
      </c>
      <c r="AC76" s="83">
        <f t="shared" si="289"/>
        <v>89.644118321485905</v>
      </c>
      <c r="AD76" s="83">
        <f t="shared" si="289"/>
        <v>14.235955056179773</v>
      </c>
      <c r="AE76" s="83">
        <f t="shared" si="289"/>
        <v>24.946236559139784</v>
      </c>
      <c r="AF76" s="75"/>
      <c r="AG76" s="83">
        <f t="shared" ref="AG76:AH76" si="290">SUM(AG52:AG55)</f>
        <v>3133.8924856006192</v>
      </c>
      <c r="AH76" s="83">
        <f t="shared" si="290"/>
        <v>23913.10751439938</v>
      </c>
      <c r="AI76" s="75"/>
      <c r="AJ76" s="83">
        <f t="shared" ref="AJ76:AR76" si="291">SUM(AJ52:AJ55)</f>
        <v>1456.8239795918371</v>
      </c>
      <c r="AK76" s="83">
        <f t="shared" si="291"/>
        <v>971.21598639455806</v>
      </c>
      <c r="AL76" s="83">
        <f t="shared" si="291"/>
        <v>778.3044629141981</v>
      </c>
      <c r="AM76" s="83">
        <f t="shared" si="291"/>
        <v>773.46340671099915</v>
      </c>
      <c r="AN76" s="83">
        <f t="shared" si="291"/>
        <v>417.99710610050482</v>
      </c>
      <c r="AO76" s="83">
        <f t="shared" si="291"/>
        <v>0</v>
      </c>
      <c r="AP76" s="83">
        <f t="shared" si="291"/>
        <v>485.60799319727903</v>
      </c>
      <c r="AQ76" s="83">
        <f t="shared" si="291"/>
        <v>167.39583333333337</v>
      </c>
      <c r="AR76" s="83">
        <f t="shared" si="291"/>
        <v>167.39583333333337</v>
      </c>
      <c r="AS76" s="75"/>
      <c r="AT76" s="83">
        <f t="shared" ref="AT76:AU76" si="292">SUM(AT52:AT55)</f>
        <v>14624.995860332172</v>
      </c>
      <c r="AU76" s="83">
        <f t="shared" si="292"/>
        <v>12422.004139667828</v>
      </c>
      <c r="AV76" s="75"/>
      <c r="AW76" s="83">
        <f t="shared" ref="AW76:AX76" si="293">SUM(AW52:AW55)</f>
        <v>6924.7695698431608</v>
      </c>
      <c r="AX76" s="83">
        <f t="shared" si="293"/>
        <v>5497.2345698246681</v>
      </c>
      <c r="AY76" s="84"/>
      <c r="AZ76" s="83">
        <f t="shared" ref="AZ76:BK76" si="294">SUM(AZ52:AZ55)</f>
        <v>2977.7763873581325</v>
      </c>
      <c r="BA76" s="83">
        <f t="shared" si="294"/>
        <v>1596.2066183214861</v>
      </c>
      <c r="BB76" s="83">
        <f t="shared" si="294"/>
        <v>527.13373655913983</v>
      </c>
      <c r="BC76" s="83">
        <f t="shared" si="294"/>
        <v>1163.5580562870309</v>
      </c>
      <c r="BD76" s="83">
        <f t="shared" si="294"/>
        <v>759.22745165481922</v>
      </c>
      <c r="BE76" s="83">
        <f t="shared" si="294"/>
        <v>544.43664965986386</v>
      </c>
      <c r="BF76" s="83">
        <f t="shared" si="294"/>
        <v>1247.1789965986395</v>
      </c>
      <c r="BG76" s="83">
        <f t="shared" si="294"/>
        <v>1598.134669190257</v>
      </c>
      <c r="BH76" s="83">
        <f t="shared" si="294"/>
        <v>744.9914965986394</v>
      </c>
      <c r="BI76" s="83">
        <f t="shared" si="294"/>
        <v>469.02848639455777</v>
      </c>
      <c r="BJ76" s="83">
        <f t="shared" si="294"/>
        <v>820.39965986394554</v>
      </c>
      <c r="BK76" s="83">
        <f t="shared" si="294"/>
        <v>334.79166666666663</v>
      </c>
      <c r="BL76" s="75"/>
      <c r="BM76" s="83">
        <f t="shared" ref="BM76:BN76" si="295">SUM(BM52:BM55)</f>
        <v>8052.4146919749373</v>
      </c>
      <c r="BN76" s="83">
        <f t="shared" si="295"/>
        <v>18994.585308025067</v>
      </c>
      <c r="BO76" s="75"/>
      <c r="BP76" s="83">
        <f t="shared" ref="BP76:BS76" si="296">SUM(BP52:BP55)</f>
        <v>556.09909070396566</v>
      </c>
      <c r="BQ76" s="83">
        <f t="shared" si="296"/>
        <v>104.60561814611893</v>
      </c>
      <c r="BR76" s="83">
        <f t="shared" si="296"/>
        <v>446.28238717779578</v>
      </c>
      <c r="BS76" s="83">
        <f t="shared" si="296"/>
        <v>884.48552714684104</v>
      </c>
      <c r="BT76" s="75"/>
      <c r="BU76" s="83">
        <f t="shared" ref="BU76:BX76" si="297">SUM(BU52:BU55)</f>
        <v>7696.905303030303</v>
      </c>
      <c r="BV76" s="83">
        <f t="shared" si="297"/>
        <v>994.85416666666674</v>
      </c>
      <c r="BW76" s="83">
        <f t="shared" si="297"/>
        <v>4384.785984848485</v>
      </c>
      <c r="BX76" s="83">
        <f t="shared" si="297"/>
        <v>8751.2083333333339</v>
      </c>
      <c r="BY76" s="75"/>
      <c r="BZ76" s="83">
        <f t="shared" ref="BZ76:CB76" si="298">SUM(BZ52:BZ55)</f>
        <v>15234.265132445</v>
      </c>
      <c r="CA76" s="83">
        <f t="shared" si="298"/>
        <v>1533.9450578175711</v>
      </c>
      <c r="CB76" s="83">
        <f t="shared" si="298"/>
        <v>2001.3526963817612</v>
      </c>
      <c r="CC76" s="75"/>
      <c r="CD76" s="83">
        <f t="shared" ref="CD76:CF76" si="299">SUM(CD52:CD55)</f>
        <v>6543.1102360407185</v>
      </c>
      <c r="CE76" s="83">
        <f t="shared" si="299"/>
        <v>6076.5392375524762</v>
      </c>
      <c r="CF76" s="83">
        <f t="shared" si="299"/>
        <v>6149.9134130511366</v>
      </c>
      <c r="CG76" s="75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</row>
    <row r="77" spans="1:154" s="85" customFormat="1" ht="20.25" customHeight="1" x14ac:dyDescent="0.4">
      <c r="A77" s="59" t="s">
        <v>481</v>
      </c>
      <c r="B77" s="75"/>
      <c r="C77" s="141"/>
      <c r="D77" s="163"/>
      <c r="E77" s="141">
        <f>SUM(E57:E67)</f>
        <v>22697</v>
      </c>
      <c r="F77" s="163">
        <f>SUM(F57:F67)</f>
        <v>139631.46310924509</v>
      </c>
      <c r="G77" s="75"/>
      <c r="H77" s="60">
        <f t="shared" si="287"/>
        <v>0.16867944439902793</v>
      </c>
      <c r="I77" s="60">
        <f t="shared" si="287"/>
        <v>0.1815002995461201</v>
      </c>
      <c r="J77" s="38"/>
      <c r="K77" s="61">
        <f>SUM(K57*$C57,K58*$C58,K59*$C59,K60*$C60,K61*$C61,K62*$C62,K63*$C63,K64*$C64,K66*$C66,K67*$C67)</f>
        <v>6.1519788125851473</v>
      </c>
      <c r="L77" s="75"/>
      <c r="M77" s="63">
        <v>27874.139134025354</v>
      </c>
      <c r="N77" s="63">
        <v>0.19036178184803762</v>
      </c>
      <c r="O77" s="75"/>
      <c r="P77" s="61">
        <v>111757.32397521976</v>
      </c>
      <c r="Q77" s="61">
        <v>0.17941717092011417</v>
      </c>
      <c r="R77" s="75"/>
      <c r="S77" s="83">
        <f t="shared" ref="S77:T77" si="300">SUM(S57:S67)</f>
        <v>4632.9822150240798</v>
      </c>
      <c r="T77" s="83">
        <f t="shared" si="300"/>
        <v>18064.01778497592</v>
      </c>
      <c r="U77" s="75"/>
      <c r="V77" s="83">
        <f t="shared" ref="V77:AE77" si="301">SUM(V57:V67)</f>
        <v>1611.741171315326</v>
      </c>
      <c r="W77" s="83">
        <f t="shared" si="301"/>
        <v>1750.8484796932225</v>
      </c>
      <c r="X77" s="83">
        <f t="shared" si="301"/>
        <v>772.25329051334643</v>
      </c>
      <c r="Y77" s="83">
        <f t="shared" si="301"/>
        <v>216.55857616201175</v>
      </c>
      <c r="Z77" s="83">
        <f t="shared" si="301"/>
        <v>508.48722226413923</v>
      </c>
      <c r="AA77" s="83">
        <f t="shared" si="301"/>
        <v>76.117388493859096</v>
      </c>
      <c r="AB77" s="83">
        <f t="shared" si="301"/>
        <v>308.3904306220096</v>
      </c>
      <c r="AC77" s="83">
        <f t="shared" si="301"/>
        <v>65.988505747126439</v>
      </c>
      <c r="AD77" s="83">
        <f t="shared" si="301"/>
        <v>208.6401012017711</v>
      </c>
      <c r="AE77" s="83">
        <f t="shared" si="301"/>
        <v>383.97223185616281</v>
      </c>
      <c r="AF77" s="75"/>
      <c r="AG77" s="83">
        <f t="shared" ref="AG77:AH77" si="302">SUM(AG57:AG67)</f>
        <v>2962.9435514604265</v>
      </c>
      <c r="AH77" s="83">
        <f t="shared" si="302"/>
        <v>19734.056448539573</v>
      </c>
      <c r="AI77" s="75"/>
      <c r="AJ77" s="83">
        <f t="shared" ref="AJ77:AR77" si="303">SUM(AJ57:AJ67)</f>
        <v>1306.5549281858348</v>
      </c>
      <c r="AK77" s="83">
        <f t="shared" si="303"/>
        <v>897.06205992815421</v>
      </c>
      <c r="AL77" s="83">
        <f t="shared" si="303"/>
        <v>536.57782700670953</v>
      </c>
      <c r="AM77" s="83">
        <f t="shared" si="303"/>
        <v>182.72539819446845</v>
      </c>
      <c r="AN77" s="83">
        <f t="shared" si="303"/>
        <v>282.79653238668527</v>
      </c>
      <c r="AO77" s="83">
        <f t="shared" si="303"/>
        <v>655.42913000977524</v>
      </c>
      <c r="AP77" s="83">
        <f t="shared" si="303"/>
        <v>128.97354348437941</v>
      </c>
      <c r="AQ77" s="83">
        <f t="shared" si="303"/>
        <v>92.856965944272446</v>
      </c>
      <c r="AR77" s="83">
        <f t="shared" si="303"/>
        <v>238.18692366590102</v>
      </c>
      <c r="AS77" s="75"/>
      <c r="AT77" s="83">
        <f t="shared" ref="AT77:AU77" si="304">SUM(AT57:AT67)</f>
        <v>13113.599620299323</v>
      </c>
      <c r="AU77" s="83">
        <f t="shared" si="304"/>
        <v>9583.4003797006771</v>
      </c>
      <c r="AV77" s="75"/>
      <c r="AW77" s="83">
        <f t="shared" ref="AW77:AX77" si="305">SUM(AW57:AW67)</f>
        <v>5761.3904667319439</v>
      </c>
      <c r="AX77" s="83">
        <f t="shared" si="305"/>
        <v>3822.0099129687346</v>
      </c>
      <c r="AY77" s="84"/>
      <c r="AZ77" s="83">
        <f t="shared" ref="AZ77:BK77" si="306">SUM(AZ57:AZ67)</f>
        <v>1648.7179200267542</v>
      </c>
      <c r="BA77" s="83">
        <f t="shared" si="306"/>
        <v>963.72318261939813</v>
      </c>
      <c r="BB77" s="83">
        <f t="shared" si="306"/>
        <v>1128.5273967178155</v>
      </c>
      <c r="BC77" s="83">
        <f t="shared" si="306"/>
        <v>664.78191304925178</v>
      </c>
      <c r="BD77" s="83">
        <f t="shared" si="306"/>
        <v>598.0531460403098</v>
      </c>
      <c r="BE77" s="83">
        <f t="shared" si="306"/>
        <v>480.43354458684081</v>
      </c>
      <c r="BF77" s="83">
        <f t="shared" si="306"/>
        <v>522.83239321923668</v>
      </c>
      <c r="BG77" s="83">
        <f t="shared" si="306"/>
        <v>444.11102128488301</v>
      </c>
      <c r="BH77" s="83">
        <f t="shared" si="306"/>
        <v>410.49719437303116</v>
      </c>
      <c r="BI77" s="83">
        <f t="shared" si="306"/>
        <v>634.6339034467585</v>
      </c>
      <c r="BJ77" s="83">
        <f t="shared" si="306"/>
        <v>414.7113039555324</v>
      </c>
      <c r="BK77" s="83">
        <f t="shared" si="306"/>
        <v>200.49494510100499</v>
      </c>
      <c r="BL77" s="75"/>
      <c r="BM77" s="83">
        <f t="shared" ref="BM77:BN77" si="307">SUM(BM57:BM67)</f>
        <v>3846.5267507141343</v>
      </c>
      <c r="BN77" s="83">
        <f t="shared" si="307"/>
        <v>18850.473249285864</v>
      </c>
      <c r="BO77" s="75"/>
      <c r="BP77" s="83">
        <f t="shared" ref="BP77:BS77" si="308">SUM(BP57:BP67)</f>
        <v>281.20362535461197</v>
      </c>
      <c r="BQ77" s="83">
        <f t="shared" si="308"/>
        <v>47.628382229846245</v>
      </c>
      <c r="BR77" s="83">
        <f t="shared" si="308"/>
        <v>229.66466014947287</v>
      </c>
      <c r="BS77" s="83">
        <f t="shared" si="308"/>
        <v>408.08960623572472</v>
      </c>
      <c r="BT77" s="75"/>
      <c r="BU77" s="83">
        <f t="shared" ref="BU77:BX77" si="309">SUM(BU57:BU67)</f>
        <v>2543.0980574980576</v>
      </c>
      <c r="BV77" s="83">
        <f t="shared" si="309"/>
        <v>1081.6000000000001</v>
      </c>
      <c r="BW77" s="83">
        <f t="shared" si="309"/>
        <v>2502.0342207500103</v>
      </c>
      <c r="BX77" s="83">
        <f t="shared" si="309"/>
        <v>4182.2646014803913</v>
      </c>
      <c r="BY77" s="75"/>
      <c r="BZ77" s="83">
        <f t="shared" ref="BZ77:CB77" si="310">SUM(BZ57:BZ67)</f>
        <v>12921.028135440069</v>
      </c>
      <c r="CA77" s="83">
        <f t="shared" si="310"/>
        <v>4853.216185584547</v>
      </c>
      <c r="CB77" s="83">
        <f t="shared" si="310"/>
        <v>10099.894813000739</v>
      </c>
      <c r="CC77" s="75"/>
      <c r="CD77" s="83">
        <f t="shared" ref="CD77:CF77" si="311">SUM(CD57:CD67)</f>
        <v>6009.1672094709756</v>
      </c>
      <c r="CE77" s="83">
        <f t="shared" si="311"/>
        <v>10456.250220916816</v>
      </c>
      <c r="CF77" s="83">
        <f t="shared" si="311"/>
        <v>11408.721703637564</v>
      </c>
      <c r="CG77" s="75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</row>
    <row r="78" spans="1:154" s="21" customFormat="1" ht="7.5" customHeight="1" x14ac:dyDescent="0.4">
      <c r="A78" s="17"/>
      <c r="B78" s="19"/>
      <c r="C78" s="137"/>
      <c r="D78" s="137"/>
      <c r="E78" s="137"/>
      <c r="F78" s="165"/>
      <c r="G78" s="19"/>
      <c r="H78" s="58"/>
      <c r="I78" s="58"/>
      <c r="J78" s="57"/>
      <c r="K78" s="45"/>
      <c r="L78" s="19"/>
      <c r="M78" s="46"/>
      <c r="N78" s="46"/>
      <c r="O78" s="19"/>
      <c r="P78" s="45"/>
      <c r="Q78" s="45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80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</row>
    <row r="79" spans="1:154" s="87" customFormat="1" ht="20.25" customHeight="1" x14ac:dyDescent="0.4">
      <c r="A79" s="65" t="s">
        <v>472</v>
      </c>
      <c r="B79" s="19"/>
      <c r="C79" s="142"/>
      <c r="D79" s="142"/>
      <c r="E79" s="142">
        <f>SUM(E75:E77)</f>
        <v>134557</v>
      </c>
      <c r="F79" s="166">
        <f>SUM(F75:F77)</f>
        <v>769318.0862975053</v>
      </c>
      <c r="G79" s="19"/>
      <c r="H79" s="66">
        <v>1</v>
      </c>
      <c r="I79" s="66">
        <v>1</v>
      </c>
      <c r="J79" s="38"/>
      <c r="K79" s="67">
        <f>SUM(K44*$D44,K45*$D45,K46*$D46,K47*$D47,K49*$D49,K50*$D50,K52*$D52,K53*$D53,K54*$D54,K55*$D55,K57*$D57,K58*$D58,K59*$D59,K60*$D60,K61*$D61,K62*$D62,K63*$D63,K64*$D64,K66*$D66,K67*$D67)</f>
        <v>5.7174140795165282</v>
      </c>
      <c r="L79" s="19"/>
      <c r="M79" s="69">
        <v>146427.1812515223</v>
      </c>
      <c r="N79" s="69">
        <v>1</v>
      </c>
      <c r="O79" s="19"/>
      <c r="P79" s="67">
        <v>622890.90504598315</v>
      </c>
      <c r="Q79" s="67">
        <v>1</v>
      </c>
      <c r="R79" s="19"/>
      <c r="S79" s="86">
        <f t="shared" ref="S79:T79" si="312">SUM(S75:S77)</f>
        <v>19365.262053316175</v>
      </c>
      <c r="T79" s="86">
        <f t="shared" si="312"/>
        <v>115191.73794668382</v>
      </c>
      <c r="U79" s="19"/>
      <c r="V79" s="86">
        <f t="shared" ref="V79:AE79" si="313">SUM(V75:V77)</f>
        <v>7553.1866751811622</v>
      </c>
      <c r="W79" s="86">
        <f t="shared" si="313"/>
        <v>5418.7287380246289</v>
      </c>
      <c r="X79" s="86">
        <f t="shared" si="313"/>
        <v>2968.6557369338661</v>
      </c>
      <c r="Y79" s="86">
        <f t="shared" si="313"/>
        <v>1219.6481015260715</v>
      </c>
      <c r="Z79" s="86">
        <f t="shared" si="313"/>
        <v>868.22512548994587</v>
      </c>
      <c r="AA79" s="86">
        <f t="shared" si="313"/>
        <v>150.95609817127846</v>
      </c>
      <c r="AB79" s="86">
        <f t="shared" si="313"/>
        <v>404.97990430622019</v>
      </c>
      <c r="AC79" s="86">
        <f t="shared" si="313"/>
        <v>155.63262406861236</v>
      </c>
      <c r="AD79" s="86">
        <f t="shared" si="313"/>
        <v>222.87605625795086</v>
      </c>
      <c r="AE79" s="86">
        <f t="shared" si="313"/>
        <v>513.26798297840935</v>
      </c>
      <c r="AF79" s="19"/>
      <c r="AG79" s="86">
        <f t="shared" ref="AG79:AH79" si="314">SUM(AG75:AG77)</f>
        <v>9817.4045327695712</v>
      </c>
      <c r="AH79" s="86">
        <f t="shared" si="314"/>
        <v>124739.59546723042</v>
      </c>
      <c r="AI79" s="19"/>
      <c r="AJ79" s="86">
        <f t="shared" ref="AJ79:AR79" si="315">SUM(AJ75:AJ77)</f>
        <v>4352.4595908547581</v>
      </c>
      <c r="AK79" s="86">
        <f t="shared" si="315"/>
        <v>2284.1611369375992</v>
      </c>
      <c r="AL79" s="86">
        <f t="shared" si="315"/>
        <v>2623.0557133063762</v>
      </c>
      <c r="AM79" s="86">
        <f t="shared" si="315"/>
        <v>1023.2500293952635</v>
      </c>
      <c r="AN79" s="86">
        <f t="shared" si="315"/>
        <v>1347.3427305867463</v>
      </c>
      <c r="AO79" s="86">
        <f t="shared" si="315"/>
        <v>655.42913000977524</v>
      </c>
      <c r="AP79" s="86">
        <f t="shared" si="315"/>
        <v>1068.1985899462632</v>
      </c>
      <c r="AQ79" s="86">
        <f t="shared" si="315"/>
        <v>312.4275565591592</v>
      </c>
      <c r="AR79" s="86">
        <f t="shared" si="315"/>
        <v>405.58275699923439</v>
      </c>
      <c r="AS79" s="19"/>
      <c r="AT79" s="86">
        <f t="shared" ref="AT79:AU79" si="316">SUM(AT75:AT77)</f>
        <v>92610.864219501935</v>
      </c>
      <c r="AU79" s="86">
        <f t="shared" si="316"/>
        <v>41946.135780498065</v>
      </c>
      <c r="AV79" s="19"/>
      <c r="AW79" s="86">
        <f t="shared" ref="AW79:AX79" si="317">SUM(AW75:AW77)</f>
        <v>25597.105225336651</v>
      </c>
      <c r="AX79" s="86">
        <f t="shared" si="317"/>
        <v>16349.030555161416</v>
      </c>
      <c r="AY79" s="80"/>
      <c r="AZ79" s="86">
        <f t="shared" ref="AZ79:BK79" si="318">SUM(AZ75:AZ77)</f>
        <v>10448.845809928547</v>
      </c>
      <c r="BA79" s="86">
        <f t="shared" si="318"/>
        <v>3495.5555629881665</v>
      </c>
      <c r="BB79" s="86">
        <f t="shared" si="318"/>
        <v>2086.4306911000845</v>
      </c>
      <c r="BC79" s="86">
        <f t="shared" si="318"/>
        <v>3550.4178930878702</v>
      </c>
      <c r="BD79" s="86">
        <f t="shared" si="318"/>
        <v>1766.0380919856402</v>
      </c>
      <c r="BE79" s="86">
        <f t="shared" si="318"/>
        <v>1144.1061760180539</v>
      </c>
      <c r="BF79" s="86">
        <f t="shared" si="318"/>
        <v>2631.5505054641344</v>
      </c>
      <c r="BG79" s="86">
        <f t="shared" si="318"/>
        <v>2138.8351641593508</v>
      </c>
      <c r="BH79" s="86">
        <f t="shared" si="318"/>
        <v>1155.4886909716706</v>
      </c>
      <c r="BI79" s="86">
        <f t="shared" si="318"/>
        <v>1103.6623898413163</v>
      </c>
      <c r="BJ79" s="86">
        <f t="shared" si="318"/>
        <v>1506.8738504174162</v>
      </c>
      <c r="BK79" s="86">
        <f t="shared" si="318"/>
        <v>813.73025211854883</v>
      </c>
      <c r="BL79" s="19"/>
      <c r="BM79" s="86">
        <f t="shared" ref="BM79:BN79" si="319">SUM(BM75:BM77)</f>
        <v>26747.571268081861</v>
      </c>
      <c r="BN79" s="86">
        <f t="shared" si="319"/>
        <v>107809.42873191813</v>
      </c>
      <c r="BO79" s="19"/>
      <c r="BP79" s="86">
        <f t="shared" ref="BP79:BS79" si="320">SUM(BP75:BP77)</f>
        <v>1629.5393218861486</v>
      </c>
      <c r="BQ79" s="86">
        <f t="shared" si="320"/>
        <v>404.08755124976892</v>
      </c>
      <c r="BR79" s="86">
        <f t="shared" si="320"/>
        <v>1182.4373074270266</v>
      </c>
      <c r="BS79" s="86">
        <f t="shared" si="320"/>
        <v>2182.8117342301257</v>
      </c>
      <c r="BT79" s="19"/>
      <c r="BU79" s="86">
        <f t="shared" ref="BU79:BX79" si="321">SUM(BU75:BU77)</f>
        <v>23662.684571130623</v>
      </c>
      <c r="BV79" s="86">
        <f t="shared" si="321"/>
        <v>3959.382738095238</v>
      </c>
      <c r="BW79" s="86">
        <f t="shared" si="321"/>
        <v>13343.79662391702</v>
      </c>
      <c r="BX79" s="86">
        <f t="shared" si="321"/>
        <v>31751.467010913067</v>
      </c>
      <c r="BY79" s="19"/>
      <c r="BZ79" s="86">
        <f t="shared" ref="BZ79:CB79" si="322">SUM(BZ75:BZ77)</f>
        <v>111359.95837895643</v>
      </c>
      <c r="CA79" s="86">
        <f t="shared" si="322"/>
        <v>19858.214886154477</v>
      </c>
      <c r="CB79" s="86">
        <f t="shared" si="322"/>
        <v>15209.007986411387</v>
      </c>
      <c r="CC79" s="19"/>
      <c r="CD79" s="86">
        <f t="shared" ref="CD79:CF79" si="323">SUM(CD75:CD77)</f>
        <v>65896.324033807527</v>
      </c>
      <c r="CE79" s="86">
        <f t="shared" si="323"/>
        <v>52169.501246983789</v>
      </c>
      <c r="CF79" s="86">
        <f t="shared" si="323"/>
        <v>28361.355970730983</v>
      </c>
      <c r="CG79" s="19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</row>
    <row r="80" spans="1:154" s="21" customFormat="1" ht="7.5" customHeight="1" x14ac:dyDescent="0.4">
      <c r="A80" s="17"/>
      <c r="B80" s="19"/>
      <c r="C80" s="137"/>
      <c r="D80" s="137"/>
      <c r="E80" s="137"/>
      <c r="F80" s="165"/>
      <c r="G80" s="19"/>
      <c r="H80" s="58"/>
      <c r="I80" s="58"/>
      <c r="J80" s="57"/>
      <c r="K80" s="45"/>
      <c r="L80" s="19"/>
      <c r="M80" s="46"/>
      <c r="N80" s="46"/>
      <c r="O80" s="19"/>
      <c r="P80" s="45"/>
      <c r="Q80" s="45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80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</row>
    <row r="81" spans="1:76" ht="20.25" customHeight="1" x14ac:dyDescent="0.4">
      <c r="A81" s="95" t="s">
        <v>548</v>
      </c>
      <c r="C81" s="143"/>
      <c r="D81" s="143"/>
      <c r="E81" s="143"/>
      <c r="F81" s="143"/>
      <c r="S81" s="71"/>
      <c r="AK81" s="72"/>
      <c r="AL81" s="72"/>
      <c r="AM81" s="72"/>
      <c r="AN81" s="72"/>
      <c r="AS81" s="72"/>
      <c r="AT81" s="72"/>
      <c r="AU81" s="72"/>
      <c r="AV81" s="72"/>
      <c r="AW81" s="72"/>
      <c r="AX81" s="72"/>
      <c r="AY81" s="72"/>
      <c r="AZ81" s="72"/>
      <c r="BP81" s="28"/>
      <c r="BQ81" s="28"/>
      <c r="BR81" s="28"/>
      <c r="BS81" s="28"/>
      <c r="BU81" s="28"/>
      <c r="BV81" s="28"/>
      <c r="BW81" s="28"/>
      <c r="BX81" s="28"/>
    </row>
    <row r="82" spans="1:76" ht="20.25" customHeight="1" x14ac:dyDescent="0.4">
      <c r="A82" s="95" t="s">
        <v>550</v>
      </c>
      <c r="C82" s="143"/>
      <c r="D82" s="143"/>
      <c r="E82" s="143"/>
      <c r="F82" s="143"/>
      <c r="S82" s="71"/>
      <c r="AK82" s="72"/>
      <c r="AL82" s="72"/>
      <c r="AM82" s="72"/>
      <c r="AN82" s="72"/>
      <c r="AS82" s="72"/>
      <c r="AT82" s="72"/>
      <c r="AU82" s="72"/>
      <c r="AV82" s="72"/>
      <c r="AW82" s="72"/>
      <c r="AX82" s="72"/>
      <c r="AY82" s="72"/>
      <c r="AZ82" s="72"/>
      <c r="BP82" s="28"/>
      <c r="BQ82" s="28"/>
      <c r="BR82" s="28"/>
      <c r="BS82" s="28"/>
      <c r="BU82" s="28"/>
      <c r="BV82" s="28"/>
      <c r="BW82" s="28"/>
      <c r="BX82" s="28"/>
    </row>
    <row r="83" spans="1:76" ht="20.25" customHeight="1" x14ac:dyDescent="0.4">
      <c r="A83" s="29"/>
      <c r="S83" s="71"/>
      <c r="AK83" s="72"/>
      <c r="AL83" s="72"/>
      <c r="AM83" s="72"/>
      <c r="AN83" s="72"/>
      <c r="AS83" s="72"/>
      <c r="AT83" s="72"/>
      <c r="AU83" s="72"/>
      <c r="AV83" s="72"/>
      <c r="AW83" s="72"/>
      <c r="AX83" s="72"/>
      <c r="AY83" s="72"/>
      <c r="AZ83" s="72"/>
      <c r="BP83" s="28"/>
      <c r="BQ83" s="28"/>
      <c r="BR83" s="28"/>
      <c r="BS83" s="28"/>
      <c r="BU83" s="28"/>
      <c r="BV83" s="28"/>
      <c r="BW83" s="28"/>
      <c r="BX83" s="28"/>
    </row>
    <row r="84" spans="1:76" ht="20.25" customHeight="1" x14ac:dyDescent="0.4">
      <c r="A84" s="95" t="s">
        <v>646</v>
      </c>
      <c r="C84" s="143"/>
      <c r="D84" s="143"/>
      <c r="E84" s="143"/>
      <c r="F84" s="143"/>
      <c r="S84" s="71"/>
      <c r="AK84" s="72"/>
      <c r="AL84" s="72"/>
      <c r="AM84" s="72"/>
      <c r="AN84" s="72"/>
      <c r="AS84" s="72"/>
      <c r="AT84" s="72"/>
      <c r="AU84" s="72"/>
      <c r="AV84" s="72"/>
      <c r="AW84" s="72"/>
      <c r="AX84" s="72"/>
      <c r="AY84" s="72"/>
      <c r="AZ84" s="72"/>
      <c r="BP84" s="28"/>
      <c r="BQ84" s="28"/>
      <c r="BR84" s="28"/>
      <c r="BS84" s="28"/>
      <c r="BU84" s="28"/>
      <c r="BV84" s="28"/>
      <c r="BW84" s="28"/>
      <c r="BX84" s="28"/>
    </row>
    <row r="85" spans="1:76" ht="20.25" customHeight="1" x14ac:dyDescent="0.4">
      <c r="A85" s="95" t="s">
        <v>549</v>
      </c>
      <c r="C85" s="143"/>
      <c r="D85" s="143"/>
      <c r="E85" s="143"/>
      <c r="F85" s="143"/>
      <c r="S85" s="71"/>
      <c r="AK85" s="72"/>
      <c r="AL85" s="72"/>
      <c r="AM85" s="72"/>
      <c r="AN85" s="72"/>
      <c r="AS85" s="72"/>
      <c r="AT85" s="72"/>
      <c r="AU85" s="72"/>
      <c r="AV85" s="72"/>
      <c r="AW85" s="72"/>
      <c r="AX85" s="72"/>
      <c r="AY85" s="72"/>
      <c r="AZ85" s="72"/>
      <c r="BP85" s="28"/>
      <c r="BQ85" s="28"/>
      <c r="BR85" s="28"/>
      <c r="BS85" s="28"/>
      <c r="BU85" s="28"/>
      <c r="BV85" s="28"/>
      <c r="BW85" s="28"/>
      <c r="BX85" s="28"/>
    </row>
  </sheetData>
  <mergeCells count="26">
    <mergeCell ref="S41:T41"/>
    <mergeCell ref="BM41:BN41"/>
    <mergeCell ref="BP41:BS41"/>
    <mergeCell ref="BU41:BX41"/>
    <mergeCell ref="BZ41:CB41"/>
    <mergeCell ref="AG41:AH41"/>
    <mergeCell ref="AJ41:AR41"/>
    <mergeCell ref="AT41:AU41"/>
    <mergeCell ref="AW41:AX41"/>
    <mergeCell ref="AZ41:BK41"/>
    <mergeCell ref="H1:I1"/>
    <mergeCell ref="H41:I41"/>
    <mergeCell ref="BU1:BX1"/>
    <mergeCell ref="BZ1:CB1"/>
    <mergeCell ref="CD1:CF1"/>
    <mergeCell ref="S1:T1"/>
    <mergeCell ref="V1:AE1"/>
    <mergeCell ref="AG1:AH1"/>
    <mergeCell ref="AJ1:AR1"/>
    <mergeCell ref="AT1:AU1"/>
    <mergeCell ref="AW1:AX1"/>
    <mergeCell ref="AZ1:BK1"/>
    <mergeCell ref="BM1:BN1"/>
    <mergeCell ref="BP1:BS1"/>
    <mergeCell ref="CD41:CF41"/>
    <mergeCell ref="V41:AE41"/>
  </mergeCells>
  <pageMargins left="0.7" right="0.7" top="0.75" bottom="0.75" header="0.3" footer="0.3"/>
  <pageSetup paperSize="8" scale="51" fitToWidth="0" orientation="landscape" r:id="rId1"/>
  <colBreaks count="3" manualBreakCount="3">
    <brk id="48" max="1048575" man="1"/>
    <brk id="32" max="1048575" man="1"/>
    <brk id="6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FL85"/>
  <sheetViews>
    <sheetView topLeftCell="A22" zoomScale="50" zoomScaleNormal="50" workbookViewId="0">
      <pane xSplit="1" topLeftCell="B1" activePane="topRight" state="frozen"/>
      <selection activeCell="C4" sqref="C4"/>
      <selection pane="topRight" activeCell="A81" sqref="A81:A85"/>
    </sheetView>
  </sheetViews>
  <sheetFormatPr defaultColWidth="17.1796875" defaultRowHeight="20.25" customHeight="1" x14ac:dyDescent="0.4"/>
  <cols>
    <col min="1" max="1" width="48.453125" style="88" bestFit="1" customWidth="1"/>
    <col min="2" max="2" width="1.453125" style="28" customWidth="1"/>
    <col min="3" max="3" width="33.26953125" style="138" customWidth="1"/>
    <col min="4" max="4" width="19.26953125" style="138" bestFit="1" customWidth="1"/>
    <col min="5" max="6" width="19.26953125" style="138" customWidth="1"/>
    <col min="7" max="7" width="1.453125" style="28" customWidth="1"/>
    <col min="8" max="8" width="21.453125" style="71" bestFit="1" customWidth="1"/>
    <col min="9" max="9" width="21.453125" style="71" customWidth="1"/>
    <col min="10" max="10" width="1.453125" style="28" customWidth="1"/>
    <col min="11" max="11" width="24.81640625" style="28" bestFit="1" customWidth="1"/>
    <col min="12" max="12" width="1.453125" style="28" customWidth="1"/>
    <col min="13" max="18" width="15.453125" style="28" customWidth="1"/>
    <col min="19" max="19" width="1.453125" style="28" customWidth="1"/>
    <col min="20" max="20" width="32.453125" style="28" customWidth="1"/>
    <col min="21" max="24" width="18" style="28" customWidth="1"/>
    <col min="25" max="26" width="23.1796875" style="28" customWidth="1"/>
    <col min="27" max="29" width="18.26953125" style="28" customWidth="1"/>
    <col min="30" max="30" width="23.1796875" style="28" customWidth="1"/>
    <col min="31" max="31" width="1.453125" style="28" customWidth="1"/>
    <col min="32" max="42" width="30.54296875" style="28" customWidth="1"/>
    <col min="43" max="43" width="1.453125" style="28" customWidth="1"/>
    <col min="44" max="53" width="31.26953125" style="28" customWidth="1"/>
    <col min="54" max="54" width="1.453125" style="28" customWidth="1"/>
    <col min="55" max="65" width="23.26953125" style="28" customWidth="1"/>
    <col min="66" max="66" width="1.453125" style="28" customWidth="1"/>
    <col min="67" max="68" width="17.54296875" style="28" customWidth="1"/>
    <col min="69" max="69" width="1.453125" style="28" customWidth="1"/>
    <col min="70" max="72" width="21.453125" style="28" customWidth="1"/>
    <col min="73" max="73" width="1.453125" style="28" customWidth="1"/>
    <col min="74" max="75" width="20.1796875" style="28" customWidth="1"/>
    <col min="76" max="76" width="1.453125" style="28" customWidth="1"/>
    <col min="77" max="79" width="23.453125" style="28" customWidth="1"/>
    <col min="80" max="80" width="1.453125" style="28" customWidth="1"/>
    <col min="81" max="119" width="17.1796875" style="28"/>
    <col min="120" max="120" width="255.7265625" style="28" customWidth="1"/>
    <col min="121" max="16384" width="17.1796875" style="28"/>
  </cols>
  <sheetData>
    <row r="1" spans="1:168" s="3" customFormat="1" ht="74.25" customHeight="1" x14ac:dyDescent="0.35">
      <c r="A1" s="89" t="s">
        <v>511</v>
      </c>
      <c r="B1" s="1"/>
      <c r="C1" s="162" t="s">
        <v>615</v>
      </c>
      <c r="D1" s="162"/>
      <c r="E1" s="162"/>
      <c r="F1" s="162"/>
      <c r="G1" s="1"/>
      <c r="H1" s="215" t="s">
        <v>621</v>
      </c>
      <c r="I1" s="215"/>
      <c r="J1" s="1"/>
      <c r="K1" s="169"/>
      <c r="L1" s="1"/>
      <c r="M1" s="212" t="s">
        <v>539</v>
      </c>
      <c r="N1" s="212"/>
      <c r="O1" s="212"/>
      <c r="P1" s="212"/>
      <c r="Q1" s="212"/>
      <c r="R1" s="212"/>
      <c r="S1" s="1"/>
      <c r="T1" s="212" t="s">
        <v>98</v>
      </c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1"/>
      <c r="AF1" s="212" t="s">
        <v>99</v>
      </c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1"/>
      <c r="AR1" s="212" t="s">
        <v>100</v>
      </c>
      <c r="AS1" s="212"/>
      <c r="AT1" s="212"/>
      <c r="AU1" s="212"/>
      <c r="AV1" s="212"/>
      <c r="AW1" s="212"/>
      <c r="AX1" s="212"/>
      <c r="AY1" s="212"/>
      <c r="AZ1" s="212"/>
      <c r="BA1" s="212"/>
      <c r="BB1" s="1"/>
      <c r="BC1" s="212" t="s">
        <v>101</v>
      </c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1"/>
      <c r="BO1" s="212" t="s">
        <v>102</v>
      </c>
      <c r="BP1" s="212"/>
      <c r="BQ1" s="1"/>
      <c r="BR1" s="212" t="s">
        <v>103</v>
      </c>
      <c r="BS1" s="212"/>
      <c r="BT1" s="212"/>
      <c r="BU1" s="1"/>
      <c r="BV1" s="212" t="s">
        <v>104</v>
      </c>
      <c r="BW1" s="212"/>
      <c r="BX1" s="1"/>
      <c r="BY1" s="212" t="s">
        <v>105</v>
      </c>
      <c r="BZ1" s="212"/>
      <c r="CA1" s="212"/>
      <c r="CB1" s="1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</row>
    <row r="2" spans="1:168" s="9" customFormat="1" ht="39.75" customHeight="1" x14ac:dyDescent="0.4">
      <c r="A2" s="6" t="s">
        <v>483</v>
      </c>
      <c r="B2" s="7"/>
      <c r="C2" s="136" t="s">
        <v>616</v>
      </c>
      <c r="D2" s="136" t="s">
        <v>617</v>
      </c>
      <c r="E2" s="136" t="s">
        <v>618</v>
      </c>
      <c r="F2" s="136" t="s">
        <v>619</v>
      </c>
      <c r="G2" s="7"/>
      <c r="H2" s="170" t="s">
        <v>620</v>
      </c>
      <c r="I2" s="170" t="s">
        <v>622</v>
      </c>
      <c r="J2" s="7"/>
      <c r="K2" s="9" t="s">
        <v>493</v>
      </c>
      <c r="L2" s="7"/>
      <c r="M2" s="12" t="s">
        <v>366</v>
      </c>
      <c r="N2" s="12" t="s">
        <v>367</v>
      </c>
      <c r="O2" s="9" t="s">
        <v>499</v>
      </c>
      <c r="P2" s="9" t="s">
        <v>500</v>
      </c>
      <c r="Q2" s="12" t="s">
        <v>501</v>
      </c>
      <c r="R2" s="12" t="s">
        <v>502</v>
      </c>
      <c r="S2" s="7"/>
      <c r="T2" s="12" t="s">
        <v>425</v>
      </c>
      <c r="U2" s="12" t="s">
        <v>426</v>
      </c>
      <c r="V2" s="12" t="s">
        <v>427</v>
      </c>
      <c r="W2" s="12" t="s">
        <v>428</v>
      </c>
      <c r="X2" s="12" t="s">
        <v>429</v>
      </c>
      <c r="Y2" s="12" t="s">
        <v>430</v>
      </c>
      <c r="Z2" s="12" t="s">
        <v>431</v>
      </c>
      <c r="AA2" s="12" t="s">
        <v>432</v>
      </c>
      <c r="AB2" s="12" t="s">
        <v>433</v>
      </c>
      <c r="AC2" s="12" t="s">
        <v>434</v>
      </c>
      <c r="AD2" s="12" t="s">
        <v>435</v>
      </c>
      <c r="AE2" s="7"/>
      <c r="AF2" s="12" t="s">
        <v>426</v>
      </c>
      <c r="AG2" s="12" t="s">
        <v>436</v>
      </c>
      <c r="AH2" s="12" t="s">
        <v>427</v>
      </c>
      <c r="AI2" s="12" t="s">
        <v>428</v>
      </c>
      <c r="AJ2" s="12" t="s">
        <v>429</v>
      </c>
      <c r="AK2" s="12" t="s">
        <v>437</v>
      </c>
      <c r="AL2" s="12" t="s">
        <v>431</v>
      </c>
      <c r="AM2" s="12" t="s">
        <v>432</v>
      </c>
      <c r="AN2" s="12" t="s">
        <v>433</v>
      </c>
      <c r="AO2" s="12" t="s">
        <v>434</v>
      </c>
      <c r="AP2" s="12" t="s">
        <v>152</v>
      </c>
      <c r="AQ2" s="7"/>
      <c r="AR2" s="12" t="s">
        <v>428</v>
      </c>
      <c r="AS2" s="12" t="s">
        <v>429</v>
      </c>
      <c r="AT2" s="12" t="s">
        <v>425</v>
      </c>
      <c r="AU2" s="12" t="s">
        <v>430</v>
      </c>
      <c r="AV2" s="12" t="s">
        <v>432</v>
      </c>
      <c r="AW2" s="12" t="s">
        <v>152</v>
      </c>
      <c r="AX2" s="12" t="s">
        <v>431</v>
      </c>
      <c r="AY2" s="12" t="s">
        <v>427</v>
      </c>
      <c r="AZ2" s="12" t="s">
        <v>438</v>
      </c>
      <c r="BA2" s="12" t="s">
        <v>426</v>
      </c>
      <c r="BB2" s="7"/>
      <c r="BC2" s="12" t="s">
        <v>439</v>
      </c>
      <c r="BD2" s="12" t="s">
        <v>440</v>
      </c>
      <c r="BE2" s="12" t="s">
        <v>441</v>
      </c>
      <c r="BF2" s="12" t="s">
        <v>442</v>
      </c>
      <c r="BG2" s="12" t="s">
        <v>443</v>
      </c>
      <c r="BH2" s="12" t="s">
        <v>444</v>
      </c>
      <c r="BI2" s="12" t="s">
        <v>445</v>
      </c>
      <c r="BJ2" s="12" t="s">
        <v>446</v>
      </c>
      <c r="BK2" s="12" t="s">
        <v>447</v>
      </c>
      <c r="BL2" s="12" t="s">
        <v>448</v>
      </c>
      <c r="BM2" s="12" t="s">
        <v>449</v>
      </c>
      <c r="BN2" s="7"/>
      <c r="BO2" s="12" t="s">
        <v>145</v>
      </c>
      <c r="BP2" s="12" t="s">
        <v>146</v>
      </c>
      <c r="BQ2" s="7"/>
      <c r="BR2" s="12" t="s">
        <v>451</v>
      </c>
      <c r="BS2" s="12" t="s">
        <v>450</v>
      </c>
      <c r="BT2" s="12" t="s">
        <v>146</v>
      </c>
      <c r="BU2" s="7"/>
      <c r="BV2" s="12" t="s">
        <v>145</v>
      </c>
      <c r="BW2" s="12" t="s">
        <v>146</v>
      </c>
      <c r="BX2" s="7"/>
      <c r="BY2" s="12" t="s">
        <v>452</v>
      </c>
      <c r="BZ2" s="12" t="s">
        <v>453</v>
      </c>
      <c r="CA2" s="12" t="s">
        <v>454</v>
      </c>
      <c r="CB2" s="7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</row>
    <row r="3" spans="1:168" s="22" customFormat="1" ht="20.25" customHeight="1" x14ac:dyDescent="0.4">
      <c r="A3" s="17"/>
      <c r="B3" s="18"/>
      <c r="C3" s="137"/>
      <c r="D3" s="137"/>
      <c r="E3" s="137"/>
      <c r="F3" s="137"/>
      <c r="G3" s="18"/>
      <c r="H3" s="19"/>
      <c r="I3" s="19"/>
      <c r="J3" s="18"/>
      <c r="K3" s="20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4"/>
      <c r="AN3" s="24"/>
      <c r="AO3" s="24"/>
      <c r="AP3" s="24"/>
      <c r="AQ3" s="18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</row>
    <row r="4" spans="1:168" s="36" customFormat="1" ht="20.25" customHeight="1" x14ac:dyDescent="0.4">
      <c r="A4" s="29" t="s">
        <v>455</v>
      </c>
      <c r="B4" s="30"/>
      <c r="C4" s="145">
        <f>VLOOKUP($A4,Sample!$B$2:$F$29,4)</f>
        <v>0.20584108568261941</v>
      </c>
      <c r="D4" s="145">
        <f>VLOOKUP($A4,Sample!$B$2:$F$29,5)</f>
        <v>0.12974427194423183</v>
      </c>
      <c r="E4" s="138">
        <f>VLOOKUP($A4,Sample!$B$2:$F$29,2)</f>
        <v>17458</v>
      </c>
      <c r="F4" s="160">
        <f>E4*$K4</f>
        <v>98746.8125</v>
      </c>
      <c r="G4" s="30"/>
      <c r="H4" s="171">
        <f>E4/SUM(E$4:E$10)</f>
        <v>0.20584108568261941</v>
      </c>
      <c r="I4" s="171">
        <f>F4/SUM(F$4:F$10)</f>
        <v>0.19720010240058075</v>
      </c>
      <c r="J4" s="30"/>
      <c r="K4" s="32">
        <v>5.65625</v>
      </c>
      <c r="L4" s="30"/>
      <c r="M4" s="33">
        <v>0.66666666666666663</v>
      </c>
      <c r="N4" s="33">
        <v>0.625</v>
      </c>
      <c r="O4" s="33">
        <v>0.63541666666666663</v>
      </c>
      <c r="P4" s="33">
        <v>0.29166666666666669</v>
      </c>
      <c r="Q4" s="33">
        <v>0.60416666666666663</v>
      </c>
      <c r="R4" s="33">
        <v>0.57291666666666663</v>
      </c>
      <c r="S4" s="30"/>
      <c r="T4" s="33">
        <v>0.9375</v>
      </c>
      <c r="U4" s="33">
        <v>0.28125</v>
      </c>
      <c r="V4" s="33">
        <v>4.1666666666666664E-2</v>
      </c>
      <c r="W4" s="33">
        <v>0.23958333333333334</v>
      </c>
      <c r="X4" s="33">
        <v>5.2083333333333336E-2</v>
      </c>
      <c r="Y4" s="33">
        <v>0.13541666666666666</v>
      </c>
      <c r="Z4" s="33">
        <v>9.375E-2</v>
      </c>
      <c r="AA4" s="33">
        <v>0</v>
      </c>
      <c r="AB4" s="33">
        <v>0</v>
      </c>
      <c r="AC4" s="33">
        <v>1.0416666666666666E-2</v>
      </c>
      <c r="AD4" s="33">
        <v>0.13541666666666666</v>
      </c>
      <c r="AE4" s="30"/>
      <c r="AF4" s="33">
        <v>0.46875</v>
      </c>
      <c r="AG4" s="33">
        <v>0.61458333333333337</v>
      </c>
      <c r="AH4" s="33">
        <v>0.1875</v>
      </c>
      <c r="AI4" s="33">
        <v>0.17708333333333334</v>
      </c>
      <c r="AJ4" s="33">
        <v>5.2083333333333336E-2</v>
      </c>
      <c r="AK4" s="33">
        <v>0.19791666666666666</v>
      </c>
      <c r="AL4" s="33">
        <v>9.375E-2</v>
      </c>
      <c r="AM4" s="31">
        <v>2.0833333333333332E-2</v>
      </c>
      <c r="AN4" s="31">
        <v>0</v>
      </c>
      <c r="AO4" s="31">
        <v>0</v>
      </c>
      <c r="AP4" s="31">
        <v>0.14583333333333334</v>
      </c>
      <c r="AQ4" s="30"/>
      <c r="AR4" s="31">
        <v>0</v>
      </c>
      <c r="AS4" s="31">
        <v>1.0416666666666666E-2</v>
      </c>
      <c r="AT4" s="31">
        <v>8.3333333333333329E-2</v>
      </c>
      <c r="AU4" s="31">
        <v>0.125</v>
      </c>
      <c r="AV4" s="31">
        <v>0</v>
      </c>
      <c r="AW4" s="31">
        <v>5.2083333333333336E-2</v>
      </c>
      <c r="AX4" s="31">
        <v>4.1666666666666664E-2</v>
      </c>
      <c r="AY4" s="31">
        <v>1.0416666666666666E-2</v>
      </c>
      <c r="AZ4" s="31">
        <v>0</v>
      </c>
      <c r="BA4" s="31">
        <v>0.67708333333333337</v>
      </c>
      <c r="BB4" s="30"/>
      <c r="BC4" s="33">
        <v>0.65625</v>
      </c>
      <c r="BD4" s="33">
        <v>0.78125</v>
      </c>
      <c r="BE4" s="33">
        <v>0.45833333333333331</v>
      </c>
      <c r="BF4" s="33">
        <v>0.39583333333333331</v>
      </c>
      <c r="BG4" s="33">
        <v>0.21875</v>
      </c>
      <c r="BH4" s="33">
        <v>1.0416666666666666E-2</v>
      </c>
      <c r="BI4" s="33">
        <v>4.1666666666666664E-2</v>
      </c>
      <c r="BJ4" s="33">
        <v>0</v>
      </c>
      <c r="BK4" s="33">
        <v>4.1666666666666664E-2</v>
      </c>
      <c r="BL4" s="33">
        <v>6.25E-2</v>
      </c>
      <c r="BM4" s="33">
        <v>4.1666666666666664E-2</v>
      </c>
      <c r="BN4" s="30"/>
      <c r="BO4" s="33">
        <v>0.54166666666666663</v>
      </c>
      <c r="BP4" s="33">
        <v>0.45833333333333331</v>
      </c>
      <c r="BQ4" s="30"/>
      <c r="BR4" s="33">
        <v>0.52083333333333337</v>
      </c>
      <c r="BS4" s="33">
        <v>0.30208333333333331</v>
      </c>
      <c r="BT4" s="33">
        <v>0.17708333333333334</v>
      </c>
      <c r="BU4" s="30"/>
      <c r="BV4" s="33">
        <v>0</v>
      </c>
      <c r="BW4" s="33">
        <v>1</v>
      </c>
      <c r="BX4" s="30"/>
      <c r="BY4" s="35">
        <v>0</v>
      </c>
      <c r="BZ4" s="35">
        <v>0</v>
      </c>
      <c r="CA4" s="35">
        <v>0</v>
      </c>
      <c r="CB4" s="30"/>
    </row>
    <row r="5" spans="1:168" s="36" customFormat="1" ht="20.25" customHeight="1" x14ac:dyDescent="0.4">
      <c r="A5" s="29" t="s">
        <v>456</v>
      </c>
      <c r="B5" s="30"/>
      <c r="C5" s="145">
        <f>VLOOKUP($A5,Sample!$B$2:$F$29,4)</f>
        <v>0.31081320080648012</v>
      </c>
      <c r="D5" s="145">
        <f>VLOOKUP($A5,Sample!$B$2:$F$29,5)</f>
        <v>0.19590954019486165</v>
      </c>
      <c r="E5" s="138">
        <f>VLOOKUP($A5,Sample!$B$2:$F$29,2)</f>
        <v>26361</v>
      </c>
      <c r="F5" s="160">
        <f>E5*$K5</f>
        <v>153274.26804123711</v>
      </c>
      <c r="G5" s="30"/>
      <c r="H5" s="171">
        <f t="shared" ref="H5:I10" si="0">E5/SUM(E$4:E$10)</f>
        <v>0.31081320080648012</v>
      </c>
      <c r="I5" s="171">
        <f t="shared" si="0"/>
        <v>0.30609293189191317</v>
      </c>
      <c r="J5" s="30"/>
      <c r="K5" s="32">
        <v>5.8144329896907214</v>
      </c>
      <c r="L5" s="30"/>
      <c r="M5" s="33">
        <v>0.60824742268041232</v>
      </c>
      <c r="N5" s="33">
        <v>0.57731958762886593</v>
      </c>
      <c r="O5" s="33">
        <v>0.58762886597938147</v>
      </c>
      <c r="P5" s="33">
        <v>0.32989690721649484</v>
      </c>
      <c r="Q5" s="33">
        <v>0.54639175257731953</v>
      </c>
      <c r="R5" s="33">
        <v>0.46391752577319589</v>
      </c>
      <c r="S5" s="30"/>
      <c r="T5" s="33">
        <v>0.96907216494845361</v>
      </c>
      <c r="U5" s="33">
        <v>0.25773195876288657</v>
      </c>
      <c r="V5" s="33">
        <v>2.0618556701030927E-2</v>
      </c>
      <c r="W5" s="33">
        <v>0.27835051546391754</v>
      </c>
      <c r="X5" s="33">
        <v>0</v>
      </c>
      <c r="Y5" s="33">
        <v>0.22680412371134021</v>
      </c>
      <c r="Z5" s="33">
        <v>0</v>
      </c>
      <c r="AA5" s="33">
        <v>0</v>
      </c>
      <c r="AB5" s="33">
        <v>0</v>
      </c>
      <c r="AC5" s="33">
        <v>0</v>
      </c>
      <c r="AD5" s="33">
        <v>5.1546391752577317E-2</v>
      </c>
      <c r="AE5" s="30"/>
      <c r="AF5" s="33">
        <v>0.54639175257731953</v>
      </c>
      <c r="AG5" s="33">
        <v>0.42268041237113402</v>
      </c>
      <c r="AH5" s="33">
        <v>0.19587628865979381</v>
      </c>
      <c r="AI5" s="33">
        <v>0.15463917525773196</v>
      </c>
      <c r="AJ5" s="33">
        <v>1.0309278350515464E-2</v>
      </c>
      <c r="AK5" s="33">
        <v>0.35051546391752575</v>
      </c>
      <c r="AL5" s="33">
        <v>1.0309278350515464E-2</v>
      </c>
      <c r="AM5" s="31">
        <v>7.2164948453608241E-2</v>
      </c>
      <c r="AN5" s="31">
        <v>1.0309278350515464E-2</v>
      </c>
      <c r="AO5" s="31">
        <v>0</v>
      </c>
      <c r="AP5" s="31">
        <v>3.0927835051546393E-2</v>
      </c>
      <c r="AQ5" s="30"/>
      <c r="AR5" s="31">
        <v>1.0309278350515464E-2</v>
      </c>
      <c r="AS5" s="31">
        <v>2.0618556701030927E-2</v>
      </c>
      <c r="AT5" s="31">
        <v>0</v>
      </c>
      <c r="AU5" s="31">
        <v>0.26804123711340205</v>
      </c>
      <c r="AV5" s="31">
        <v>0</v>
      </c>
      <c r="AW5" s="31">
        <v>0.22680412371134021</v>
      </c>
      <c r="AX5" s="31">
        <v>3.0927835051546393E-2</v>
      </c>
      <c r="AY5" s="31">
        <v>0</v>
      </c>
      <c r="AZ5" s="31">
        <v>0</v>
      </c>
      <c r="BA5" s="31">
        <v>0.44329896907216493</v>
      </c>
      <c r="BB5" s="30"/>
      <c r="BC5" s="33">
        <v>0.73195876288659789</v>
      </c>
      <c r="BD5" s="33">
        <v>0.865979381443299</v>
      </c>
      <c r="BE5" s="33">
        <v>0.40206185567010311</v>
      </c>
      <c r="BF5" s="33">
        <v>0.17525773195876287</v>
      </c>
      <c r="BG5" s="33">
        <v>0.14432989690721648</v>
      </c>
      <c r="BH5" s="33">
        <v>9.2783505154639179E-2</v>
      </c>
      <c r="BI5" s="33">
        <v>2.0618556701030927E-2</v>
      </c>
      <c r="BJ5" s="33">
        <v>3.0927835051546393E-2</v>
      </c>
      <c r="BK5" s="33">
        <v>2.0618556701030927E-2</v>
      </c>
      <c r="BL5" s="33">
        <v>0</v>
      </c>
      <c r="BM5" s="33">
        <v>4.1237113402061855E-2</v>
      </c>
      <c r="BN5" s="30"/>
      <c r="BO5" s="33">
        <v>0.54639175257731953</v>
      </c>
      <c r="BP5" s="33">
        <v>0.45360824742268041</v>
      </c>
      <c r="BQ5" s="30"/>
      <c r="BR5" s="33">
        <v>0.59793814432989689</v>
      </c>
      <c r="BS5" s="33">
        <v>0.30927835051546393</v>
      </c>
      <c r="BT5" s="33">
        <v>9.2783505154639179E-2</v>
      </c>
      <c r="BU5" s="30"/>
      <c r="BV5" s="33">
        <v>0</v>
      </c>
      <c r="BW5" s="33">
        <v>1</v>
      </c>
      <c r="BX5" s="30"/>
      <c r="BY5" s="35">
        <v>0</v>
      </c>
      <c r="BZ5" s="35">
        <v>0</v>
      </c>
      <c r="CA5" s="35">
        <v>0</v>
      </c>
      <c r="CB5" s="30"/>
    </row>
    <row r="6" spans="1:168" s="36" customFormat="1" ht="20.25" customHeight="1" x14ac:dyDescent="0.4">
      <c r="A6" s="29" t="s">
        <v>457</v>
      </c>
      <c r="B6" s="30"/>
      <c r="C6" s="145">
        <f>VLOOKUP($A6,Sample!$B$2:$F$29,4)</f>
        <v>0.23430370344168935</v>
      </c>
      <c r="D6" s="145">
        <f>VLOOKUP($A6,Sample!$B$2:$F$29,5)</f>
        <v>0.14768462435993668</v>
      </c>
      <c r="E6" s="138">
        <f>VLOOKUP($A6,Sample!$B$2:$F$29,2)</f>
        <v>19872</v>
      </c>
      <c r="F6" s="160">
        <f>E6*$K6</f>
        <v>125212.8932038835</v>
      </c>
      <c r="G6" s="30"/>
      <c r="H6" s="171">
        <f t="shared" si="0"/>
        <v>0.23430370344168935</v>
      </c>
      <c r="I6" s="171">
        <f t="shared" si="0"/>
        <v>0.25005359400009808</v>
      </c>
      <c r="J6" s="30"/>
      <c r="K6" s="32">
        <v>6.3009708737864081</v>
      </c>
      <c r="L6" s="30"/>
      <c r="M6" s="33">
        <v>0.73786407766990292</v>
      </c>
      <c r="N6" s="33">
        <v>0.58252427184466016</v>
      </c>
      <c r="O6" s="33">
        <v>0.70873786407766992</v>
      </c>
      <c r="P6" s="33">
        <v>0.61165048543689315</v>
      </c>
      <c r="Q6" s="33">
        <v>0.5436893203883495</v>
      </c>
      <c r="R6" s="33">
        <v>0.53398058252427183</v>
      </c>
      <c r="S6" s="30"/>
      <c r="T6" s="33">
        <v>0.90291262135922334</v>
      </c>
      <c r="U6" s="33">
        <v>0.32038834951456313</v>
      </c>
      <c r="V6" s="33">
        <v>0.1650485436893204</v>
      </c>
      <c r="W6" s="33">
        <v>0.33980582524271846</v>
      </c>
      <c r="X6" s="33">
        <v>7.7669902912621352E-2</v>
      </c>
      <c r="Y6" s="33">
        <v>0.22330097087378642</v>
      </c>
      <c r="Z6" s="33">
        <v>1.9417475728155338E-2</v>
      </c>
      <c r="AA6" s="33">
        <v>9.7087378640776691E-3</v>
      </c>
      <c r="AB6" s="33">
        <v>0</v>
      </c>
      <c r="AC6" s="33">
        <v>9.7087378640776691E-3</v>
      </c>
      <c r="AD6" s="33">
        <v>1.9417475728155338E-2</v>
      </c>
      <c r="AE6" s="30"/>
      <c r="AF6" s="33">
        <v>0.40776699029126212</v>
      </c>
      <c r="AG6" s="33">
        <v>0.47572815533980584</v>
      </c>
      <c r="AH6" s="33">
        <v>0.1650485436893204</v>
      </c>
      <c r="AI6" s="33">
        <v>0.21359223300970873</v>
      </c>
      <c r="AJ6" s="33">
        <v>5.8252427184466021E-2</v>
      </c>
      <c r="AK6" s="33">
        <v>0.24271844660194175</v>
      </c>
      <c r="AL6" s="33">
        <v>9.7087378640776691E-3</v>
      </c>
      <c r="AM6" s="31">
        <v>0</v>
      </c>
      <c r="AN6" s="31">
        <v>0</v>
      </c>
      <c r="AO6" s="31">
        <v>0</v>
      </c>
      <c r="AP6" s="31">
        <v>1.9417475728155338E-2</v>
      </c>
      <c r="AQ6" s="30"/>
      <c r="AR6" s="31">
        <v>9.7087378640776691E-3</v>
      </c>
      <c r="AS6" s="31">
        <v>1.9417475728155338E-2</v>
      </c>
      <c r="AT6" s="31">
        <v>4.8543689320388349E-2</v>
      </c>
      <c r="AU6" s="31">
        <v>4.8543689320388349E-2</v>
      </c>
      <c r="AV6" s="31">
        <v>9.7087378640776691E-3</v>
      </c>
      <c r="AW6" s="31">
        <v>0.1553398058252427</v>
      </c>
      <c r="AX6" s="31">
        <v>8.7378640776699032E-2</v>
      </c>
      <c r="AY6" s="31">
        <v>9.7087378640776691E-3</v>
      </c>
      <c r="AZ6" s="31">
        <v>0</v>
      </c>
      <c r="BA6" s="31">
        <v>0.61165048543689315</v>
      </c>
      <c r="BB6" s="30"/>
      <c r="BC6" s="33">
        <v>0.65048543689320393</v>
      </c>
      <c r="BD6" s="33">
        <v>0.78640776699029125</v>
      </c>
      <c r="BE6" s="33">
        <v>0.39805825242718446</v>
      </c>
      <c r="BF6" s="33">
        <v>0.36893203883495146</v>
      </c>
      <c r="BG6" s="33">
        <v>0.18446601941747573</v>
      </c>
      <c r="BH6" s="33">
        <v>1.9417475728155338E-2</v>
      </c>
      <c r="BI6" s="33">
        <v>5.8252427184466021E-2</v>
      </c>
      <c r="BJ6" s="33">
        <v>0.10679611650485436</v>
      </c>
      <c r="BK6" s="33">
        <v>7.7669902912621352E-2</v>
      </c>
      <c r="BL6" s="33">
        <v>0</v>
      </c>
      <c r="BM6" s="33">
        <v>9.7087378640776691E-3</v>
      </c>
      <c r="BN6" s="30"/>
      <c r="BO6" s="33">
        <v>0.62135922330097082</v>
      </c>
      <c r="BP6" s="33">
        <v>0.37864077669902912</v>
      </c>
      <c r="BQ6" s="30"/>
      <c r="BR6" s="33">
        <v>0.32038834951456313</v>
      </c>
      <c r="BS6" s="33">
        <v>0.47572815533980584</v>
      </c>
      <c r="BT6" s="33">
        <v>0.20388349514563106</v>
      </c>
      <c r="BU6" s="30"/>
      <c r="BV6" s="33">
        <v>0</v>
      </c>
      <c r="BW6" s="33">
        <v>1</v>
      </c>
      <c r="BX6" s="30"/>
      <c r="BY6" s="35">
        <v>0</v>
      </c>
      <c r="BZ6" s="35">
        <v>0</v>
      </c>
      <c r="CA6" s="35">
        <v>0</v>
      </c>
      <c r="CB6" s="30"/>
    </row>
    <row r="7" spans="1:168" s="36" customFormat="1" ht="20.25" customHeight="1" x14ac:dyDescent="0.4">
      <c r="A7" s="29" t="s">
        <v>458</v>
      </c>
      <c r="B7" s="30"/>
      <c r="C7" s="145">
        <f>VLOOKUP($A7,Sample!$B$2:$F$29,4)</f>
        <v>6.3362927853041401E-2</v>
      </c>
      <c r="D7" s="145">
        <f>VLOOKUP($A7,Sample!$B$2:$F$29,5)</f>
        <v>3.9938464739850028E-2</v>
      </c>
      <c r="E7" s="138">
        <f>VLOOKUP($A7,Sample!$B$2:$F$29,2)</f>
        <v>5374</v>
      </c>
      <c r="F7" s="160">
        <f>E7*$K7</f>
        <v>28435.2427184466</v>
      </c>
      <c r="G7" s="30"/>
      <c r="H7" s="171">
        <f t="shared" si="0"/>
        <v>6.3362927853041401E-2</v>
      </c>
      <c r="I7" s="171">
        <f t="shared" si="0"/>
        <v>5.6785962340435425E-2</v>
      </c>
      <c r="J7" s="30"/>
      <c r="K7" s="32">
        <v>5.29126213592233</v>
      </c>
      <c r="L7" s="30"/>
      <c r="M7" s="33">
        <v>0.90291262135922334</v>
      </c>
      <c r="N7" s="33">
        <v>0.35922330097087379</v>
      </c>
      <c r="O7" s="33">
        <v>0.84466019417475724</v>
      </c>
      <c r="P7" s="33">
        <v>0.76699029126213591</v>
      </c>
      <c r="Q7" s="33">
        <v>0.31067961165048541</v>
      </c>
      <c r="R7" s="33">
        <v>0.23300970873786409</v>
      </c>
      <c r="S7" s="30"/>
      <c r="T7" s="33">
        <v>0.84466019417475724</v>
      </c>
      <c r="U7" s="33">
        <v>0.80582524271844658</v>
      </c>
      <c r="V7" s="33">
        <v>3.8834951456310676E-2</v>
      </c>
      <c r="W7" s="33">
        <v>0.13592233009708737</v>
      </c>
      <c r="X7" s="33">
        <v>5.8252427184466021E-2</v>
      </c>
      <c r="Y7" s="33">
        <v>6.7961165048543687E-2</v>
      </c>
      <c r="Z7" s="33">
        <v>9.7087378640776698E-2</v>
      </c>
      <c r="AA7" s="33">
        <v>9.7087378640776691E-3</v>
      </c>
      <c r="AB7" s="33">
        <v>5.8252427184466021E-2</v>
      </c>
      <c r="AC7" s="33">
        <v>0</v>
      </c>
      <c r="AD7" s="33">
        <v>7.7669902912621352E-2</v>
      </c>
      <c r="AE7" s="30"/>
      <c r="AF7" s="33">
        <v>0.59223300970873782</v>
      </c>
      <c r="AG7" s="33">
        <v>0.66019417475728159</v>
      </c>
      <c r="AH7" s="33">
        <v>6.7961165048543687E-2</v>
      </c>
      <c r="AI7" s="33">
        <v>0.20388349514563106</v>
      </c>
      <c r="AJ7" s="33">
        <v>1.9417475728155338E-2</v>
      </c>
      <c r="AK7" s="33">
        <v>0.10679611650485436</v>
      </c>
      <c r="AL7" s="33">
        <v>7.7669902912621352E-2</v>
      </c>
      <c r="AM7" s="31">
        <v>1.9417475728155338E-2</v>
      </c>
      <c r="AN7" s="31">
        <v>6.7961165048543687E-2</v>
      </c>
      <c r="AO7" s="31">
        <v>0</v>
      </c>
      <c r="AP7" s="31">
        <v>0.21359223300970873</v>
      </c>
      <c r="AQ7" s="30"/>
      <c r="AR7" s="31">
        <v>0</v>
      </c>
      <c r="AS7" s="31">
        <v>9.7087378640776698E-2</v>
      </c>
      <c r="AT7" s="31">
        <v>5.8252427184466021E-2</v>
      </c>
      <c r="AU7" s="31">
        <v>5.8252427184466021E-2</v>
      </c>
      <c r="AV7" s="31">
        <v>2.9126213592233011E-2</v>
      </c>
      <c r="AW7" s="31">
        <v>0.30097087378640774</v>
      </c>
      <c r="AX7" s="31">
        <v>3.8834951456310676E-2</v>
      </c>
      <c r="AY7" s="31">
        <v>0</v>
      </c>
      <c r="AZ7" s="31">
        <v>9.7087378640776691E-3</v>
      </c>
      <c r="BA7" s="31">
        <v>0.40776699029126212</v>
      </c>
      <c r="BB7" s="30"/>
      <c r="BC7" s="33">
        <v>0.80582524271844658</v>
      </c>
      <c r="BD7" s="33">
        <v>0.79611650485436891</v>
      </c>
      <c r="BE7" s="33">
        <v>0.46601941747572817</v>
      </c>
      <c r="BF7" s="33">
        <v>0.24271844660194175</v>
      </c>
      <c r="BG7" s="33">
        <v>0.32038834951456313</v>
      </c>
      <c r="BH7" s="33">
        <v>3.8834951456310676E-2</v>
      </c>
      <c r="BI7" s="33">
        <v>9.7087378640776691E-3</v>
      </c>
      <c r="BJ7" s="33">
        <v>4.8543689320388349E-2</v>
      </c>
      <c r="BK7" s="33">
        <v>2.9126213592233011E-2</v>
      </c>
      <c r="BL7" s="33">
        <v>0</v>
      </c>
      <c r="BM7" s="33">
        <v>0</v>
      </c>
      <c r="BN7" s="30"/>
      <c r="BO7" s="33">
        <v>0.66019417475728159</v>
      </c>
      <c r="BP7" s="33">
        <v>0.33980582524271846</v>
      </c>
      <c r="BQ7" s="30"/>
      <c r="BR7" s="33">
        <v>0.46601941747572817</v>
      </c>
      <c r="BS7" s="33">
        <v>0.35922330097087379</v>
      </c>
      <c r="BT7" s="33">
        <v>0.17475728155339806</v>
      </c>
      <c r="BU7" s="30"/>
      <c r="BV7" s="33">
        <v>9.7087378640776691E-3</v>
      </c>
      <c r="BW7" s="33">
        <v>0.99029126213592233</v>
      </c>
      <c r="BX7" s="30"/>
      <c r="BY7" s="33">
        <v>0</v>
      </c>
      <c r="BZ7" s="33">
        <v>9.7087378640776691E-3</v>
      </c>
      <c r="CA7" s="33">
        <v>0</v>
      </c>
      <c r="CB7" s="30"/>
    </row>
    <row r="8" spans="1:168" s="42" customFormat="1" ht="7.5" customHeight="1" x14ac:dyDescent="0.4">
      <c r="A8" s="37"/>
      <c r="B8" s="38"/>
      <c r="C8" s="159"/>
      <c r="D8" s="159"/>
      <c r="E8" s="139"/>
      <c r="F8" s="161"/>
      <c r="G8" s="38"/>
      <c r="H8" s="39"/>
      <c r="I8" s="39"/>
      <c r="J8" s="38"/>
      <c r="K8" s="40"/>
      <c r="L8" s="38"/>
      <c r="M8" s="30"/>
      <c r="N8" s="30"/>
      <c r="O8" s="30"/>
      <c r="P8" s="30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44"/>
      <c r="AN8" s="44"/>
      <c r="AO8" s="44"/>
      <c r="AP8" s="44"/>
      <c r="AQ8" s="38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</row>
    <row r="9" spans="1:168" s="36" customFormat="1" ht="20.25" customHeight="1" x14ac:dyDescent="0.4">
      <c r="A9" s="29" t="s">
        <v>113</v>
      </c>
      <c r="B9" s="30"/>
      <c r="C9" s="145">
        <f>VLOOKUP($A9,Sample!$B$2:$F$29,4)</f>
        <v>7.7488120924858211E-2</v>
      </c>
      <c r="D9" s="145">
        <f>VLOOKUP($A9,Sample!$B$2:$F$29,5)</f>
        <v>4.8841754795365531E-2</v>
      </c>
      <c r="E9" s="138">
        <f>VLOOKUP($A9,Sample!$B$2:$F$29,2)</f>
        <v>6572</v>
      </c>
      <c r="F9" s="160">
        <f>E9*$K9</f>
        <v>42047.387755102041</v>
      </c>
      <c r="G9" s="30"/>
      <c r="H9" s="171">
        <f t="shared" si="0"/>
        <v>7.7488120924858211E-2</v>
      </c>
      <c r="I9" s="171">
        <f t="shared" si="0"/>
        <v>8.3969790629779037E-2</v>
      </c>
      <c r="J9" s="30"/>
      <c r="K9" s="32">
        <v>6.3979591836734695</v>
      </c>
      <c r="L9" s="30"/>
      <c r="M9" s="33">
        <v>0.69387755102040816</v>
      </c>
      <c r="N9" s="33">
        <v>0.5</v>
      </c>
      <c r="O9" s="33">
        <v>0.66326530612244894</v>
      </c>
      <c r="P9" s="33">
        <v>0.44897959183673469</v>
      </c>
      <c r="Q9" s="33">
        <v>0.44897959183673469</v>
      </c>
      <c r="R9" s="33">
        <v>0.41836734693877553</v>
      </c>
      <c r="S9" s="30"/>
      <c r="T9" s="33">
        <v>0.8571428571428571</v>
      </c>
      <c r="U9" s="33">
        <v>0.7142857142857143</v>
      </c>
      <c r="V9" s="33">
        <v>1.020408163265306E-2</v>
      </c>
      <c r="W9" s="33">
        <v>0.33673469387755101</v>
      </c>
      <c r="X9" s="33">
        <v>3.0612244897959183E-2</v>
      </c>
      <c r="Y9" s="33">
        <v>0.17346938775510204</v>
      </c>
      <c r="Z9" s="33">
        <v>7.1428571428571425E-2</v>
      </c>
      <c r="AA9" s="33">
        <v>0</v>
      </c>
      <c r="AB9" s="33">
        <v>4.0816326530612242E-2</v>
      </c>
      <c r="AC9" s="33">
        <v>0</v>
      </c>
      <c r="AD9" s="33">
        <v>7.1428571428571425E-2</v>
      </c>
      <c r="AE9" s="30"/>
      <c r="AF9" s="33">
        <v>0.61224489795918369</v>
      </c>
      <c r="AG9" s="33">
        <v>0.54081632653061229</v>
      </c>
      <c r="AH9" s="33">
        <v>2.0408163265306121E-2</v>
      </c>
      <c r="AI9" s="33">
        <v>0.34693877551020408</v>
      </c>
      <c r="AJ9" s="33">
        <v>3.0612244897959183E-2</v>
      </c>
      <c r="AK9" s="33">
        <v>0.22448979591836735</v>
      </c>
      <c r="AL9" s="33">
        <v>7.1428571428571425E-2</v>
      </c>
      <c r="AM9" s="31">
        <v>0</v>
      </c>
      <c r="AN9" s="31">
        <v>1.020408163265306E-2</v>
      </c>
      <c r="AO9" s="31">
        <v>0</v>
      </c>
      <c r="AP9" s="31">
        <v>0.19387755102040816</v>
      </c>
      <c r="AQ9" s="30"/>
      <c r="AR9" s="31">
        <v>0</v>
      </c>
      <c r="AS9" s="31">
        <v>7.1428571428571425E-2</v>
      </c>
      <c r="AT9" s="31">
        <v>5.1020408163265307E-2</v>
      </c>
      <c r="AU9" s="31">
        <v>4.0816326530612242E-2</v>
      </c>
      <c r="AV9" s="31">
        <v>0</v>
      </c>
      <c r="AW9" s="31">
        <v>0.53061224489795922</v>
      </c>
      <c r="AX9" s="31">
        <v>0</v>
      </c>
      <c r="AY9" s="31">
        <v>0</v>
      </c>
      <c r="AZ9" s="31">
        <v>0</v>
      </c>
      <c r="BA9" s="31">
        <v>0.30612244897959184</v>
      </c>
      <c r="BB9" s="30"/>
      <c r="BC9" s="33">
        <v>0.81632653061224492</v>
      </c>
      <c r="BD9" s="33">
        <v>0.8571428571428571</v>
      </c>
      <c r="BE9" s="33">
        <v>0.52040816326530615</v>
      </c>
      <c r="BF9" s="33">
        <v>0.2857142857142857</v>
      </c>
      <c r="BG9" s="33">
        <v>0.25510204081632654</v>
      </c>
      <c r="BH9" s="33">
        <v>0</v>
      </c>
      <c r="BI9" s="33">
        <v>0</v>
      </c>
      <c r="BJ9" s="33">
        <v>0</v>
      </c>
      <c r="BK9" s="33">
        <v>5.1020408163265307E-2</v>
      </c>
      <c r="BL9" s="33">
        <v>0</v>
      </c>
      <c r="BM9" s="33">
        <v>0</v>
      </c>
      <c r="BN9" s="30"/>
      <c r="BO9" s="33">
        <v>0.67346938775510201</v>
      </c>
      <c r="BP9" s="33">
        <v>0.32653061224489793</v>
      </c>
      <c r="BQ9" s="30"/>
      <c r="BR9" s="33">
        <v>0.55102040816326525</v>
      </c>
      <c r="BS9" s="33">
        <v>0.32653061224489793</v>
      </c>
      <c r="BT9" s="33">
        <v>0.12244897959183673</v>
      </c>
      <c r="BU9" s="30"/>
      <c r="BV9" s="33">
        <v>0</v>
      </c>
      <c r="BW9" s="33">
        <v>1</v>
      </c>
      <c r="BX9" s="30"/>
      <c r="BY9" s="35">
        <v>0</v>
      </c>
      <c r="BZ9" s="35">
        <v>0</v>
      </c>
      <c r="CA9" s="35">
        <v>0</v>
      </c>
      <c r="CB9" s="30"/>
    </row>
    <row r="10" spans="1:168" s="36" customFormat="1" ht="20.25" customHeight="1" x14ac:dyDescent="0.4">
      <c r="A10" s="29" t="s">
        <v>108</v>
      </c>
      <c r="B10" s="30"/>
      <c r="C10" s="145">
        <f>VLOOKUP($A10,Sample!$B$2:$F$29,4)</f>
        <v>0.10819096129131148</v>
      </c>
      <c r="D10" s="145">
        <f>VLOOKUP($A10,Sample!$B$2:$F$29,5)</f>
        <v>6.8194148204849994E-2</v>
      </c>
      <c r="E10" s="138">
        <f>VLOOKUP($A10,Sample!$B$2:$F$29,2)</f>
        <v>9176</v>
      </c>
      <c r="F10" s="160">
        <f>E10*$K10</f>
        <v>53027.621052631577</v>
      </c>
      <c r="G10" s="30"/>
      <c r="H10" s="171">
        <f t="shared" si="0"/>
        <v>0.10819096129131148</v>
      </c>
      <c r="I10" s="171">
        <f t="shared" si="0"/>
        <v>0.10589761873719356</v>
      </c>
      <c r="J10" s="30"/>
      <c r="K10" s="32">
        <v>5.7789473684210524</v>
      </c>
      <c r="L10" s="30"/>
      <c r="M10" s="33">
        <v>0.94736842105263153</v>
      </c>
      <c r="N10" s="33">
        <v>0.36842105263157893</v>
      </c>
      <c r="O10" s="33">
        <v>0.88421052631578945</v>
      </c>
      <c r="P10" s="33">
        <v>0.91578947368421049</v>
      </c>
      <c r="Q10" s="33">
        <v>0.35789473684210527</v>
      </c>
      <c r="R10" s="33">
        <v>0.28421052631578947</v>
      </c>
      <c r="S10" s="30"/>
      <c r="T10" s="33">
        <v>0.58947368421052626</v>
      </c>
      <c r="U10" s="33">
        <v>0.47368421052631576</v>
      </c>
      <c r="V10" s="33">
        <v>6.3157894736842107E-2</v>
      </c>
      <c r="W10" s="33">
        <v>0.23157894736842105</v>
      </c>
      <c r="X10" s="33">
        <v>9.4736842105263161E-2</v>
      </c>
      <c r="Y10" s="33">
        <v>0.18947368421052632</v>
      </c>
      <c r="Z10" s="33">
        <v>1.0526315789473684E-2</v>
      </c>
      <c r="AA10" s="33">
        <v>1.0526315789473684E-2</v>
      </c>
      <c r="AB10" s="33">
        <v>2.1052631578947368E-2</v>
      </c>
      <c r="AC10" s="33">
        <v>0</v>
      </c>
      <c r="AD10" s="33">
        <v>0.10526315789473684</v>
      </c>
      <c r="AE10" s="30"/>
      <c r="AF10" s="33">
        <v>0.4631578947368421</v>
      </c>
      <c r="AG10" s="33">
        <v>0.21052631578947367</v>
      </c>
      <c r="AH10" s="33">
        <v>3.1578947368421054E-2</v>
      </c>
      <c r="AI10" s="33">
        <v>9.4736842105263161E-2</v>
      </c>
      <c r="AJ10" s="33">
        <v>3.1578947368421054E-2</v>
      </c>
      <c r="AK10" s="33">
        <v>0.33684210526315789</v>
      </c>
      <c r="AL10" s="33">
        <v>2.1052631578947368E-2</v>
      </c>
      <c r="AM10" s="31">
        <v>0</v>
      </c>
      <c r="AN10" s="31">
        <v>2.1052631578947368E-2</v>
      </c>
      <c r="AO10" s="31">
        <v>0</v>
      </c>
      <c r="AP10" s="31">
        <v>0.15789473684210525</v>
      </c>
      <c r="AQ10" s="30"/>
      <c r="AR10" s="31">
        <v>1.0526315789473684E-2</v>
      </c>
      <c r="AS10" s="31">
        <v>4.2105263157894736E-2</v>
      </c>
      <c r="AT10" s="31">
        <v>0</v>
      </c>
      <c r="AU10" s="31">
        <v>3.1578947368421054E-2</v>
      </c>
      <c r="AV10" s="31">
        <v>0</v>
      </c>
      <c r="AW10" s="31">
        <v>0.38947368421052631</v>
      </c>
      <c r="AX10" s="31">
        <v>0.21052631578947367</v>
      </c>
      <c r="AY10" s="31">
        <v>0</v>
      </c>
      <c r="AZ10" s="31">
        <v>1.0526315789473684E-2</v>
      </c>
      <c r="BA10" s="31">
        <v>0.30526315789473685</v>
      </c>
      <c r="BB10" s="30"/>
      <c r="BC10" s="33">
        <v>0.70526315789473681</v>
      </c>
      <c r="BD10" s="33">
        <v>0.90526315789473688</v>
      </c>
      <c r="BE10" s="33">
        <v>0.42105263157894735</v>
      </c>
      <c r="BF10" s="33">
        <v>0.28421052631578947</v>
      </c>
      <c r="BG10" s="33">
        <v>0.22105263157894736</v>
      </c>
      <c r="BH10" s="33">
        <v>1.0526315789473684E-2</v>
      </c>
      <c r="BI10" s="33">
        <v>3.1578947368421054E-2</v>
      </c>
      <c r="BJ10" s="33">
        <v>2.1052631578947368E-2</v>
      </c>
      <c r="BK10" s="33">
        <v>3.1578947368421054E-2</v>
      </c>
      <c r="BL10" s="33">
        <v>1.0526315789473684E-2</v>
      </c>
      <c r="BM10" s="33">
        <v>3.1578947368421054E-2</v>
      </c>
      <c r="BN10" s="30"/>
      <c r="BO10" s="33">
        <v>0.23157894736842105</v>
      </c>
      <c r="BP10" s="33">
        <v>0.76842105263157889</v>
      </c>
      <c r="BQ10" s="30"/>
      <c r="BR10" s="33">
        <v>0.23157894736842105</v>
      </c>
      <c r="BS10" s="33">
        <v>0.50526315789473686</v>
      </c>
      <c r="BT10" s="33">
        <v>0.26315789473684209</v>
      </c>
      <c r="BU10" s="30"/>
      <c r="BV10" s="33">
        <v>1.0526315789473684E-2</v>
      </c>
      <c r="BW10" s="33">
        <v>0.98947368421052628</v>
      </c>
      <c r="BX10" s="30"/>
      <c r="BY10" s="33">
        <v>0</v>
      </c>
      <c r="BZ10" s="33">
        <v>1.0526315789473684E-2</v>
      </c>
      <c r="CA10" s="33">
        <v>0</v>
      </c>
      <c r="CB10" s="30"/>
    </row>
    <row r="11" spans="1:168" s="42" customFormat="1" ht="7.5" customHeight="1" x14ac:dyDescent="0.4">
      <c r="A11" s="37"/>
      <c r="B11" s="38"/>
      <c r="C11" s="159"/>
      <c r="D11" s="159"/>
      <c r="E11" s="139"/>
      <c r="F11" s="161"/>
      <c r="G11" s="38"/>
      <c r="H11" s="39"/>
      <c r="I11" s="39"/>
      <c r="J11" s="38"/>
      <c r="K11" s="40"/>
      <c r="L11" s="38"/>
      <c r="M11" s="30"/>
      <c r="N11" s="30"/>
      <c r="O11" s="30"/>
      <c r="P11" s="30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44"/>
      <c r="AN11" s="44"/>
      <c r="AO11" s="44"/>
      <c r="AP11" s="44"/>
      <c r="AQ11" s="38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</row>
    <row r="12" spans="1:168" s="36" customFormat="1" ht="20.25" customHeight="1" x14ac:dyDescent="0.4">
      <c r="A12" s="29" t="s">
        <v>459</v>
      </c>
      <c r="B12" s="30"/>
      <c r="C12" s="145">
        <f>VLOOKUP($A12,Sample!$B$2:$F$29,4)</f>
        <v>0.59415092246829593</v>
      </c>
      <c r="D12" s="145">
        <f>VLOOKUP($A12,Sample!$B$2:$F$29,5)</f>
        <v>0.11942894089493672</v>
      </c>
      <c r="E12" s="138">
        <f>VLOOKUP($A12,Sample!$B$2:$F$29,2)</f>
        <v>16070</v>
      </c>
      <c r="F12" s="160">
        <f>E12*$K12</f>
        <v>71980.208333333343</v>
      </c>
      <c r="G12" s="30"/>
      <c r="H12" s="31">
        <f>E12/SUM(E$12:E$15)</f>
        <v>0.59415092246829593</v>
      </c>
      <c r="I12" s="31">
        <f>F12/SUM(F$12:F$15)</f>
        <v>0.55823537871297779</v>
      </c>
      <c r="J12" s="30"/>
      <c r="K12" s="32">
        <v>4.479166666666667</v>
      </c>
      <c r="L12" s="30"/>
      <c r="M12" s="33">
        <v>0.98958333333333337</v>
      </c>
      <c r="N12" s="33">
        <v>0.11458333333333333</v>
      </c>
      <c r="O12" s="33">
        <v>0.90625</v>
      </c>
      <c r="P12" s="33">
        <v>0.90625</v>
      </c>
      <c r="Q12" s="33">
        <v>8.3333333333333329E-2</v>
      </c>
      <c r="R12" s="33">
        <v>6.25E-2</v>
      </c>
      <c r="S12" s="30"/>
      <c r="T12" s="33">
        <v>0.625</v>
      </c>
      <c r="U12" s="33">
        <v>0.45833333333333331</v>
      </c>
      <c r="V12" s="33">
        <v>8.3333333333333329E-2</v>
      </c>
      <c r="W12" s="33">
        <v>0.17708333333333334</v>
      </c>
      <c r="X12" s="33">
        <v>0.15625</v>
      </c>
      <c r="Y12" s="33">
        <v>0</v>
      </c>
      <c r="Z12" s="33">
        <v>0.1875</v>
      </c>
      <c r="AA12" s="33">
        <v>2.0833333333333332E-2</v>
      </c>
      <c r="AB12" s="33">
        <v>0.22916666666666666</v>
      </c>
      <c r="AC12" s="33">
        <v>0</v>
      </c>
      <c r="AD12" s="33">
        <v>0.10416666666666667</v>
      </c>
      <c r="AE12" s="30"/>
      <c r="AF12" s="33">
        <v>0.26041666666666669</v>
      </c>
      <c r="AG12" s="33">
        <v>0.5</v>
      </c>
      <c r="AH12" s="33">
        <v>7.2916666666666671E-2</v>
      </c>
      <c r="AI12" s="33">
        <v>0.16666666666666666</v>
      </c>
      <c r="AJ12" s="33">
        <v>8.3333333333333329E-2</v>
      </c>
      <c r="AK12" s="33">
        <v>3.125E-2</v>
      </c>
      <c r="AL12" s="33">
        <v>0.13541666666666666</v>
      </c>
      <c r="AM12" s="31">
        <v>1.0416666666666666E-2</v>
      </c>
      <c r="AN12" s="31">
        <v>0.19791666666666666</v>
      </c>
      <c r="AO12" s="31">
        <v>0</v>
      </c>
      <c r="AP12" s="31">
        <v>0.19791666666666666</v>
      </c>
      <c r="AQ12" s="30"/>
      <c r="AR12" s="31">
        <v>6.25E-2</v>
      </c>
      <c r="AS12" s="31">
        <v>7.2916666666666671E-2</v>
      </c>
      <c r="AT12" s="31">
        <v>0</v>
      </c>
      <c r="AU12" s="31">
        <v>0.11458333333333333</v>
      </c>
      <c r="AV12" s="31">
        <v>1.0416666666666666E-2</v>
      </c>
      <c r="AW12" s="31">
        <v>0.1875</v>
      </c>
      <c r="AX12" s="31">
        <v>0.21875</v>
      </c>
      <c r="AY12" s="31">
        <v>3.125E-2</v>
      </c>
      <c r="AZ12" s="31">
        <v>2.0833333333333332E-2</v>
      </c>
      <c r="BA12" s="31">
        <v>0.28125</v>
      </c>
      <c r="BB12" s="30"/>
      <c r="BC12" s="33">
        <v>0.76041666666666663</v>
      </c>
      <c r="BD12" s="33">
        <v>0.875</v>
      </c>
      <c r="BE12" s="33">
        <v>0.27083333333333331</v>
      </c>
      <c r="BF12" s="33">
        <v>0.21875</v>
      </c>
      <c r="BG12" s="33">
        <v>0.15625</v>
      </c>
      <c r="BH12" s="33">
        <v>0.10416666666666667</v>
      </c>
      <c r="BI12" s="33">
        <v>8.3333333333333329E-2</v>
      </c>
      <c r="BJ12" s="33">
        <v>3.125E-2</v>
      </c>
      <c r="BK12" s="33">
        <v>2.0833333333333332E-2</v>
      </c>
      <c r="BL12" s="33">
        <v>9.375E-2</v>
      </c>
      <c r="BM12" s="33">
        <v>1.0416666666666666E-2</v>
      </c>
      <c r="BN12" s="30"/>
      <c r="BO12" s="33">
        <v>0.54166666666666663</v>
      </c>
      <c r="BP12" s="33">
        <v>0.45833333333333331</v>
      </c>
      <c r="BQ12" s="30"/>
      <c r="BR12" s="33">
        <v>0.15625</v>
      </c>
      <c r="BS12" s="33">
        <v>0.44791666666666669</v>
      </c>
      <c r="BT12" s="33">
        <v>0.39583333333333331</v>
      </c>
      <c r="BU12" s="30"/>
      <c r="BV12" s="33">
        <v>0.23958333333333334</v>
      </c>
      <c r="BW12" s="33">
        <v>0.76041666666666663</v>
      </c>
      <c r="BX12" s="30"/>
      <c r="BY12" s="33">
        <v>0.18750000000000003</v>
      </c>
      <c r="BZ12" s="33">
        <v>0.17708333333333331</v>
      </c>
      <c r="CA12" s="33">
        <v>0.15625</v>
      </c>
      <c r="CB12" s="30"/>
    </row>
    <row r="13" spans="1:168" s="36" customFormat="1" ht="20.25" customHeight="1" x14ac:dyDescent="0.4">
      <c r="A13" s="29" t="s">
        <v>460</v>
      </c>
      <c r="B13" s="30"/>
      <c r="C13" s="145">
        <f>VLOOKUP($A13,Sample!$B$2:$F$29,4)</f>
        <v>0.27322808444559471</v>
      </c>
      <c r="D13" s="145">
        <f>VLOOKUP($A13,Sample!$B$2:$F$29,5)</f>
        <v>5.4920962863321862E-2</v>
      </c>
      <c r="E13" s="138">
        <f>VLOOKUP($A13,Sample!$B$2:$F$29,2)</f>
        <v>7390</v>
      </c>
      <c r="F13" s="160">
        <f>E13*$K13</f>
        <v>38835.204081632648</v>
      </c>
      <c r="G13" s="30"/>
      <c r="H13" s="31">
        <f t="shared" ref="H13:I15" si="1">E13/SUM(E$12:E$15)</f>
        <v>0.27322808444559471</v>
      </c>
      <c r="I13" s="31">
        <f t="shared" si="1"/>
        <v>0.30118258004355564</v>
      </c>
      <c r="J13" s="30"/>
      <c r="K13" s="32">
        <v>5.2551020408163263</v>
      </c>
      <c r="L13" s="30"/>
      <c r="M13" s="33">
        <v>1</v>
      </c>
      <c r="N13" s="33">
        <v>6.1224489795918366E-2</v>
      </c>
      <c r="O13" s="33">
        <v>0.96938775510204078</v>
      </c>
      <c r="P13" s="33">
        <v>0.98979591836734693</v>
      </c>
      <c r="Q13" s="33">
        <v>3.0612244897959183E-2</v>
      </c>
      <c r="R13" s="33">
        <v>4.0816326530612242E-2</v>
      </c>
      <c r="S13" s="30"/>
      <c r="T13" s="33">
        <v>0.70408163265306123</v>
      </c>
      <c r="U13" s="33">
        <v>0.69387755102040816</v>
      </c>
      <c r="V13" s="33">
        <v>5.1020408163265307E-2</v>
      </c>
      <c r="W13" s="33">
        <v>1.020408163265306E-2</v>
      </c>
      <c r="X13" s="33">
        <v>0.23469387755102042</v>
      </c>
      <c r="Y13" s="33">
        <v>0</v>
      </c>
      <c r="Z13" s="33">
        <v>0.22448979591836735</v>
      </c>
      <c r="AA13" s="33">
        <v>1.020408163265306E-2</v>
      </c>
      <c r="AB13" s="33">
        <v>0.16326530612244897</v>
      </c>
      <c r="AC13" s="33">
        <v>0</v>
      </c>
      <c r="AD13" s="33">
        <v>8.1632653061224483E-2</v>
      </c>
      <c r="AE13" s="30"/>
      <c r="AF13" s="33">
        <v>0.39795918367346939</v>
      </c>
      <c r="AG13" s="33">
        <v>0.63265306122448983</v>
      </c>
      <c r="AH13" s="33">
        <v>0</v>
      </c>
      <c r="AI13" s="33">
        <v>2.0408163265306121E-2</v>
      </c>
      <c r="AJ13" s="33">
        <v>9.1836734693877556E-2</v>
      </c>
      <c r="AK13" s="33">
        <v>4.0816326530612242E-2</v>
      </c>
      <c r="AL13" s="33">
        <v>0.23469387755102042</v>
      </c>
      <c r="AM13" s="31">
        <v>0</v>
      </c>
      <c r="AN13" s="31">
        <v>0.14285714285714285</v>
      </c>
      <c r="AO13" s="31">
        <v>0</v>
      </c>
      <c r="AP13" s="31">
        <v>0.23469387755102042</v>
      </c>
      <c r="AQ13" s="30"/>
      <c r="AR13" s="31">
        <v>3.0612244897959183E-2</v>
      </c>
      <c r="AS13" s="31">
        <v>0.12244897959183673</v>
      </c>
      <c r="AT13" s="31">
        <v>0</v>
      </c>
      <c r="AU13" s="31">
        <v>9.1836734693877556E-2</v>
      </c>
      <c r="AV13" s="31">
        <v>1.020408163265306E-2</v>
      </c>
      <c r="AW13" s="31">
        <v>0.35714285714285715</v>
      </c>
      <c r="AX13" s="31">
        <v>0.25510204081632654</v>
      </c>
      <c r="AY13" s="31">
        <v>0</v>
      </c>
      <c r="AZ13" s="31">
        <v>7.1428571428571425E-2</v>
      </c>
      <c r="BA13" s="31">
        <v>6.1224489795918366E-2</v>
      </c>
      <c r="BB13" s="30"/>
      <c r="BC13" s="33">
        <v>0.75510204081632648</v>
      </c>
      <c r="BD13" s="33">
        <v>0.73469387755102045</v>
      </c>
      <c r="BE13" s="33">
        <v>0.26530612244897961</v>
      </c>
      <c r="BF13" s="33">
        <v>0.32653061224489793</v>
      </c>
      <c r="BG13" s="33">
        <v>0.14285714285714285</v>
      </c>
      <c r="BH13" s="33">
        <v>2.0408163265306121E-2</v>
      </c>
      <c r="BI13" s="33">
        <v>2.0408163265306121E-2</v>
      </c>
      <c r="BJ13" s="33">
        <v>5.1020408163265307E-2</v>
      </c>
      <c r="BK13" s="33">
        <v>6.1224489795918366E-2</v>
      </c>
      <c r="BL13" s="33">
        <v>0.10204081632653061</v>
      </c>
      <c r="BM13" s="33">
        <v>5.1020408163265307E-2</v>
      </c>
      <c r="BN13" s="30"/>
      <c r="BO13" s="33">
        <v>5.1020408163265307E-2</v>
      </c>
      <c r="BP13" s="33">
        <v>0.94897959183673475</v>
      </c>
      <c r="BQ13" s="30"/>
      <c r="BR13" s="33">
        <v>0.25510204081632654</v>
      </c>
      <c r="BS13" s="33">
        <v>0.36734693877551022</v>
      </c>
      <c r="BT13" s="33">
        <v>0.37755102040816324</v>
      </c>
      <c r="BU13" s="30"/>
      <c r="BV13" s="33">
        <v>0.10204081632653061</v>
      </c>
      <c r="BW13" s="33">
        <v>0.89795918367346939</v>
      </c>
      <c r="BX13" s="30"/>
      <c r="BY13" s="33">
        <v>4.0816326530612249E-2</v>
      </c>
      <c r="BZ13" s="33">
        <v>8.1632653061224497E-2</v>
      </c>
      <c r="CA13" s="33">
        <v>4.0816326530612249E-2</v>
      </c>
      <c r="CB13" s="30"/>
    </row>
    <row r="14" spans="1:168" s="36" customFormat="1" ht="20.25" customHeight="1" x14ac:dyDescent="0.4">
      <c r="A14" s="29" t="s">
        <v>461</v>
      </c>
      <c r="B14" s="30"/>
      <c r="C14" s="145">
        <f>VLOOKUP($A14,Sample!$B$2:$F$29,4)</f>
        <v>8.5776611084408622E-2</v>
      </c>
      <c r="D14" s="145">
        <f>VLOOKUP($A14,Sample!$B$2:$F$29,5)</f>
        <v>1.7241763713519178E-2</v>
      </c>
      <c r="E14" s="138">
        <f>VLOOKUP($A14,Sample!$B$2:$F$29,2)</f>
        <v>2320</v>
      </c>
      <c r="F14" s="160">
        <f>E14*$K14</f>
        <v>11450.322580645161</v>
      </c>
      <c r="G14" s="30"/>
      <c r="H14" s="31">
        <f t="shared" si="1"/>
        <v>8.5776611084408622E-2</v>
      </c>
      <c r="I14" s="31">
        <f t="shared" si="1"/>
        <v>8.8801843037069256E-2</v>
      </c>
      <c r="J14" s="30"/>
      <c r="K14" s="32">
        <v>4.935483870967742</v>
      </c>
      <c r="L14" s="30"/>
      <c r="M14" s="33">
        <v>0.956989247311828</v>
      </c>
      <c r="N14" s="33">
        <v>6.4516129032258063E-2</v>
      </c>
      <c r="O14" s="33">
        <v>0.93548387096774188</v>
      </c>
      <c r="P14" s="33">
        <v>0.94623655913978499</v>
      </c>
      <c r="Q14" s="33">
        <v>5.3763440860215055E-2</v>
      </c>
      <c r="R14" s="33">
        <v>2.1505376344086023E-2</v>
      </c>
      <c r="S14" s="30"/>
      <c r="T14" s="33">
        <v>0.77419354838709675</v>
      </c>
      <c r="U14" s="33">
        <v>0.76344086021505375</v>
      </c>
      <c r="V14" s="33">
        <v>1.0752688172043012E-2</v>
      </c>
      <c r="W14" s="33">
        <v>0</v>
      </c>
      <c r="X14" s="33">
        <v>0.10752688172043011</v>
      </c>
      <c r="Y14" s="33">
        <v>3.2258064516129031E-2</v>
      </c>
      <c r="Z14" s="33">
        <v>5.3763440860215055E-2</v>
      </c>
      <c r="AA14" s="33">
        <v>1.0752688172043012E-2</v>
      </c>
      <c r="AB14" s="33">
        <v>0</v>
      </c>
      <c r="AC14" s="33">
        <v>0</v>
      </c>
      <c r="AD14" s="33">
        <v>9.6774193548387094E-2</v>
      </c>
      <c r="AE14" s="30"/>
      <c r="AF14" s="33">
        <v>0.4731182795698925</v>
      </c>
      <c r="AG14" s="33">
        <v>0.68817204301075274</v>
      </c>
      <c r="AH14" s="33">
        <v>2.1505376344086023E-2</v>
      </c>
      <c r="AI14" s="33">
        <v>2.1505376344086023E-2</v>
      </c>
      <c r="AJ14" s="33">
        <v>4.3010752688172046E-2</v>
      </c>
      <c r="AK14" s="33">
        <v>0.10752688172043011</v>
      </c>
      <c r="AL14" s="33">
        <v>5.3763440860215055E-2</v>
      </c>
      <c r="AM14" s="31">
        <v>0</v>
      </c>
      <c r="AN14" s="31">
        <v>5.3763440860215055E-2</v>
      </c>
      <c r="AO14" s="31">
        <v>0</v>
      </c>
      <c r="AP14" s="31">
        <v>0.20430107526881722</v>
      </c>
      <c r="AQ14" s="30"/>
      <c r="AR14" s="31">
        <v>0</v>
      </c>
      <c r="AS14" s="31">
        <v>0.21505376344086022</v>
      </c>
      <c r="AT14" s="31">
        <v>1.0752688172043012E-2</v>
      </c>
      <c r="AU14" s="31">
        <v>5.3763440860215055E-2</v>
      </c>
      <c r="AV14" s="31">
        <v>0</v>
      </c>
      <c r="AW14" s="31">
        <v>0.34408602150537637</v>
      </c>
      <c r="AX14" s="31">
        <v>0.22580645161290322</v>
      </c>
      <c r="AY14" s="31">
        <v>0</v>
      </c>
      <c r="AZ14" s="31">
        <v>0.10752688172043011</v>
      </c>
      <c r="BA14" s="31">
        <v>4.3010752688172046E-2</v>
      </c>
      <c r="BB14" s="30"/>
      <c r="BC14" s="33">
        <v>0.81720430107526887</v>
      </c>
      <c r="BD14" s="33">
        <v>0.76344086021505375</v>
      </c>
      <c r="BE14" s="33">
        <v>0.40860215053763443</v>
      </c>
      <c r="BF14" s="33">
        <v>0.34408602150537637</v>
      </c>
      <c r="BG14" s="33">
        <v>0.17204301075268819</v>
      </c>
      <c r="BH14" s="33">
        <v>2.1505376344086023E-2</v>
      </c>
      <c r="BI14" s="33">
        <v>1.0752688172043012E-2</v>
      </c>
      <c r="BJ14" s="33">
        <v>2.1505376344086023E-2</v>
      </c>
      <c r="BK14" s="33">
        <v>4.3010752688172046E-2</v>
      </c>
      <c r="BL14" s="33">
        <v>3.2258064516129031E-2</v>
      </c>
      <c r="BM14" s="33">
        <v>2.1505376344086023E-2</v>
      </c>
      <c r="BN14" s="30"/>
      <c r="BO14" s="33">
        <v>1.0752688172043012E-2</v>
      </c>
      <c r="BP14" s="33">
        <v>0.989247311827957</v>
      </c>
      <c r="BQ14" s="30"/>
      <c r="BR14" s="33">
        <v>0.24731182795698925</v>
      </c>
      <c r="BS14" s="33">
        <v>0.32258064516129031</v>
      </c>
      <c r="BT14" s="33">
        <v>0.43010752688172044</v>
      </c>
      <c r="BU14" s="30"/>
      <c r="BV14" s="33">
        <v>2.1505376344086023E-2</v>
      </c>
      <c r="BW14" s="33">
        <v>0.978494623655914</v>
      </c>
      <c r="BX14" s="30"/>
      <c r="BY14" s="33">
        <v>2.1505376344086023E-2</v>
      </c>
      <c r="BZ14" s="33">
        <v>2.1505376344086023E-2</v>
      </c>
      <c r="CA14" s="33">
        <v>1.0752688172043012E-2</v>
      </c>
      <c r="CB14" s="30"/>
    </row>
    <row r="15" spans="1:168" s="36" customFormat="1" ht="20.25" customHeight="1" x14ac:dyDescent="0.4">
      <c r="A15" s="29" t="s">
        <v>462</v>
      </c>
      <c r="B15" s="30"/>
      <c r="C15" s="145">
        <f>VLOOKUP($A15,Sample!$B$2:$F$29,4)</f>
        <v>4.6844382001700741E-2</v>
      </c>
      <c r="D15" s="145">
        <f>VLOOKUP($A15,Sample!$B$2:$F$29,5)</f>
        <v>9.4160838900986202E-3</v>
      </c>
      <c r="E15" s="138">
        <f>VLOOKUP($A15,Sample!$B$2:$F$29,2)</f>
        <v>1267</v>
      </c>
      <c r="F15" s="160">
        <f>E15*$K15</f>
        <v>6676.6629213483147</v>
      </c>
      <c r="G15" s="30"/>
      <c r="H15" s="31">
        <f t="shared" si="1"/>
        <v>4.6844382001700741E-2</v>
      </c>
      <c r="I15" s="31">
        <f t="shared" si="1"/>
        <v>5.1780198206397322E-2</v>
      </c>
      <c r="J15" s="30"/>
      <c r="K15" s="32">
        <v>5.2696629213483144</v>
      </c>
      <c r="L15" s="30"/>
      <c r="M15" s="33">
        <v>0.9887640449438202</v>
      </c>
      <c r="N15" s="33">
        <v>6.741573033707865E-2</v>
      </c>
      <c r="O15" s="33">
        <v>0.9438202247191011</v>
      </c>
      <c r="P15" s="33">
        <v>0.9550561797752809</v>
      </c>
      <c r="Q15" s="33">
        <v>6.741573033707865E-2</v>
      </c>
      <c r="R15" s="33">
        <v>2.247191011235955E-2</v>
      </c>
      <c r="S15" s="30"/>
      <c r="T15" s="33">
        <v>0.6741573033707865</v>
      </c>
      <c r="U15" s="33">
        <v>0.7752808988764045</v>
      </c>
      <c r="V15" s="33">
        <v>0.29213483146067415</v>
      </c>
      <c r="W15" s="33">
        <v>4.49438202247191E-2</v>
      </c>
      <c r="X15" s="33">
        <v>0.11235955056179775</v>
      </c>
      <c r="Y15" s="33">
        <v>1.1235955056179775E-2</v>
      </c>
      <c r="Z15" s="33">
        <v>1.1235955056179775E-2</v>
      </c>
      <c r="AA15" s="33">
        <v>5.6179775280898875E-2</v>
      </c>
      <c r="AB15" s="33">
        <v>2.247191011235955E-2</v>
      </c>
      <c r="AC15" s="33">
        <v>0</v>
      </c>
      <c r="AD15" s="33">
        <v>1.1235955056179775E-2</v>
      </c>
      <c r="AE15" s="30"/>
      <c r="AF15" s="33">
        <v>0.6966292134831461</v>
      </c>
      <c r="AG15" s="33">
        <v>0.3595505617977528</v>
      </c>
      <c r="AH15" s="33">
        <v>0.2696629213483146</v>
      </c>
      <c r="AI15" s="33">
        <v>1.1235955056179775E-2</v>
      </c>
      <c r="AJ15" s="33">
        <v>0.14606741573033707</v>
      </c>
      <c r="AK15" s="33">
        <v>3.3707865168539325E-2</v>
      </c>
      <c r="AL15" s="33">
        <v>0.12359550561797752</v>
      </c>
      <c r="AM15" s="31">
        <v>7.8651685393258425E-2</v>
      </c>
      <c r="AN15" s="31">
        <v>0</v>
      </c>
      <c r="AO15" s="31">
        <v>0</v>
      </c>
      <c r="AP15" s="31">
        <v>6.741573033707865E-2</v>
      </c>
      <c r="AQ15" s="30"/>
      <c r="AR15" s="31">
        <v>0</v>
      </c>
      <c r="AS15" s="31">
        <v>6.741573033707865E-2</v>
      </c>
      <c r="AT15" s="31">
        <v>2.247191011235955E-2</v>
      </c>
      <c r="AU15" s="31">
        <v>5.6179775280898875E-2</v>
      </c>
      <c r="AV15" s="31">
        <v>0</v>
      </c>
      <c r="AW15" s="31">
        <v>0.29213483146067415</v>
      </c>
      <c r="AX15" s="31">
        <v>0.1797752808988764</v>
      </c>
      <c r="AY15" s="31">
        <v>1.1235955056179775E-2</v>
      </c>
      <c r="AZ15" s="31">
        <v>2.247191011235955E-2</v>
      </c>
      <c r="BA15" s="31">
        <v>0.34831460674157305</v>
      </c>
      <c r="BB15" s="30"/>
      <c r="BC15" s="33">
        <v>0.7078651685393258</v>
      </c>
      <c r="BD15" s="33">
        <v>0.6741573033707865</v>
      </c>
      <c r="BE15" s="33">
        <v>0.5280898876404494</v>
      </c>
      <c r="BF15" s="33">
        <v>0.1348314606741573</v>
      </c>
      <c r="BG15" s="33">
        <v>0.24719101123595505</v>
      </c>
      <c r="BH15" s="33">
        <v>0.23595505617977527</v>
      </c>
      <c r="BI15" s="33">
        <v>1.1235955056179775E-2</v>
      </c>
      <c r="BJ15" s="33">
        <v>3.3707865168539325E-2</v>
      </c>
      <c r="BK15" s="33">
        <v>3.3707865168539325E-2</v>
      </c>
      <c r="BL15" s="33">
        <v>1.1235955056179775E-2</v>
      </c>
      <c r="BM15" s="33">
        <v>1.1235955056179775E-2</v>
      </c>
      <c r="BN15" s="30"/>
      <c r="BO15" s="33">
        <v>0.1348314606741573</v>
      </c>
      <c r="BP15" s="33">
        <v>0.8651685393258427</v>
      </c>
      <c r="BQ15" s="30"/>
      <c r="BR15" s="33">
        <v>0.11235955056179775</v>
      </c>
      <c r="BS15" s="33">
        <v>0.3595505617977528</v>
      </c>
      <c r="BT15" s="33">
        <v>0.5280898876404494</v>
      </c>
      <c r="BU15" s="30"/>
      <c r="BV15" s="33">
        <v>0.10112359550561797</v>
      </c>
      <c r="BW15" s="33">
        <v>0.898876404494382</v>
      </c>
      <c r="BX15" s="30"/>
      <c r="BY15" s="33">
        <v>0.10112359550561797</v>
      </c>
      <c r="BZ15" s="33">
        <v>4.49438202247191E-2</v>
      </c>
      <c r="CA15" s="33">
        <v>3.3707865168539325E-2</v>
      </c>
      <c r="CB15" s="30"/>
    </row>
    <row r="16" spans="1:168" s="42" customFormat="1" ht="7.5" customHeight="1" x14ac:dyDescent="0.4">
      <c r="A16" s="37"/>
      <c r="B16" s="38"/>
      <c r="C16" s="159"/>
      <c r="D16" s="159"/>
      <c r="E16" s="139"/>
      <c r="F16" s="161"/>
      <c r="G16" s="38"/>
      <c r="H16" s="39"/>
      <c r="I16" s="39"/>
      <c r="J16" s="38"/>
      <c r="K16" s="40"/>
      <c r="L16" s="38"/>
      <c r="M16" s="30"/>
      <c r="N16" s="30"/>
      <c r="O16" s="30"/>
      <c r="P16" s="30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44"/>
      <c r="AN16" s="44"/>
      <c r="AO16" s="44"/>
      <c r="AP16" s="44"/>
      <c r="AQ16" s="38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</row>
    <row r="17" spans="1:168" s="36" customFormat="1" ht="20.25" customHeight="1" x14ac:dyDescent="0.4">
      <c r="A17" s="29" t="s">
        <v>463</v>
      </c>
      <c r="B17" s="30"/>
      <c r="C17" s="145">
        <f>VLOOKUP($A17,Sample!$B$2:$F$29,4)</f>
        <v>6.8731550425166323E-3</v>
      </c>
      <c r="D17" s="145">
        <f>VLOOKUP($A17,Sample!$B$2:$F$29,5)</f>
        <v>1.1593599738400826E-3</v>
      </c>
      <c r="E17" s="138">
        <f>VLOOKUP($A17,Sample!$B$2:$F$29,2)</f>
        <v>156</v>
      </c>
      <c r="F17" s="160">
        <f t="shared" ref="F17:F24" si="2">E17*$K17</f>
        <v>782.68965517241384</v>
      </c>
      <c r="G17" s="30"/>
      <c r="H17" s="31">
        <f>E17/SUM(E$17:E$27)</f>
        <v>6.8731550425166323E-3</v>
      </c>
      <c r="I17" s="31">
        <f>F17/SUM(F$17:F$27)</f>
        <v>5.6053960743793962E-3</v>
      </c>
      <c r="J17" s="30"/>
      <c r="K17" s="32">
        <v>5.0172413793103452</v>
      </c>
      <c r="L17" s="30"/>
      <c r="M17" s="33">
        <v>1</v>
      </c>
      <c r="N17" s="33">
        <v>0.18965517241379309</v>
      </c>
      <c r="O17" s="33">
        <v>0.96551724137931039</v>
      </c>
      <c r="P17" s="33">
        <v>0.98275862068965514</v>
      </c>
      <c r="Q17" s="33">
        <v>0.18965517241379309</v>
      </c>
      <c r="R17" s="33">
        <v>0.15517241379310345</v>
      </c>
      <c r="S17" s="30"/>
      <c r="T17" s="33">
        <v>0.41379310344827586</v>
      </c>
      <c r="U17" s="33">
        <v>0.82758620689655171</v>
      </c>
      <c r="V17" s="33">
        <v>0.63793103448275867</v>
      </c>
      <c r="W17" s="33">
        <v>5.1724137931034482E-2</v>
      </c>
      <c r="X17" s="33">
        <v>0.10344827586206896</v>
      </c>
      <c r="Y17" s="33">
        <v>0</v>
      </c>
      <c r="Z17" s="33">
        <v>3.4482758620689655E-2</v>
      </c>
      <c r="AA17" s="33">
        <v>0.31034482758620691</v>
      </c>
      <c r="AB17" s="33">
        <v>3.4482758620689655E-2</v>
      </c>
      <c r="AC17" s="33">
        <v>1.7241379310344827E-2</v>
      </c>
      <c r="AD17" s="33">
        <v>0</v>
      </c>
      <c r="AE17" s="30"/>
      <c r="AF17" s="33">
        <v>0.84482758620689657</v>
      </c>
      <c r="AG17" s="33">
        <v>8.6206896551724144E-2</v>
      </c>
      <c r="AH17" s="33">
        <v>0.60344827586206895</v>
      </c>
      <c r="AI17" s="33">
        <v>0</v>
      </c>
      <c r="AJ17" s="33">
        <v>0.37931034482758619</v>
      </c>
      <c r="AK17" s="33">
        <v>0</v>
      </c>
      <c r="AL17" s="33">
        <v>0.18965517241379309</v>
      </c>
      <c r="AM17" s="31">
        <v>0.2413793103448276</v>
      </c>
      <c r="AN17" s="31">
        <v>0</v>
      </c>
      <c r="AO17" s="31">
        <v>0</v>
      </c>
      <c r="AP17" s="31">
        <v>0</v>
      </c>
      <c r="AQ17" s="30"/>
      <c r="AR17" s="31">
        <v>0</v>
      </c>
      <c r="AS17" s="31">
        <v>5.1724137931034482E-2</v>
      </c>
      <c r="AT17" s="31">
        <v>0</v>
      </c>
      <c r="AU17" s="31">
        <v>0</v>
      </c>
      <c r="AV17" s="31">
        <v>0</v>
      </c>
      <c r="AW17" s="31">
        <v>0.31034482758620691</v>
      </c>
      <c r="AX17" s="31">
        <v>6.8965517241379309E-2</v>
      </c>
      <c r="AY17" s="31">
        <v>1.7241379310344827E-2</v>
      </c>
      <c r="AZ17" s="31">
        <v>0</v>
      </c>
      <c r="BA17" s="31">
        <v>0.55172413793103448</v>
      </c>
      <c r="BB17" s="30"/>
      <c r="BC17" s="33">
        <v>0.39655172413793105</v>
      </c>
      <c r="BD17" s="33">
        <v>0.34482758620689657</v>
      </c>
      <c r="BE17" s="33">
        <v>0.56896551724137934</v>
      </c>
      <c r="BF17" s="33">
        <v>0.13793103448275862</v>
      </c>
      <c r="BG17" s="33">
        <v>0.29310344827586204</v>
      </c>
      <c r="BH17" s="33">
        <v>0.41379310344827586</v>
      </c>
      <c r="BI17" s="33">
        <v>5.1724137931034482E-2</v>
      </c>
      <c r="BJ17" s="33">
        <v>0.13793103448275862</v>
      </c>
      <c r="BK17" s="33">
        <v>8.6206896551724144E-2</v>
      </c>
      <c r="BL17" s="33">
        <v>8.6206896551724144E-2</v>
      </c>
      <c r="BM17" s="33">
        <v>8.6206896551724144E-2</v>
      </c>
      <c r="BN17" s="30"/>
      <c r="BO17" s="33">
        <v>0.5</v>
      </c>
      <c r="BP17" s="33">
        <v>0.5</v>
      </c>
      <c r="BQ17" s="30"/>
      <c r="BR17" s="33">
        <v>0.15517241379310345</v>
      </c>
      <c r="BS17" s="33">
        <v>0.34482758620689657</v>
      </c>
      <c r="BT17" s="33">
        <v>0.5</v>
      </c>
      <c r="BU17" s="30"/>
      <c r="BV17" s="33">
        <v>0.55172413793103448</v>
      </c>
      <c r="BW17" s="33">
        <v>0.44827586206896552</v>
      </c>
      <c r="BX17" s="30"/>
      <c r="BY17" s="33">
        <v>0.36206896551724138</v>
      </c>
      <c r="BZ17" s="33">
        <v>0.48275862068965514</v>
      </c>
      <c r="CA17" s="33">
        <v>5.1724137931034482E-2</v>
      </c>
      <c r="CB17" s="30"/>
    </row>
    <row r="18" spans="1:168" s="36" customFormat="1" ht="20.25" customHeight="1" x14ac:dyDescent="0.4">
      <c r="A18" s="29" t="s">
        <v>464</v>
      </c>
      <c r="B18" s="30"/>
      <c r="C18" s="145">
        <f>VLOOKUP($A18,Sample!$B$2:$F$29,4)</f>
        <v>2.2029343084989206E-3</v>
      </c>
      <c r="D18" s="145">
        <f>VLOOKUP($A18,Sample!$B$2:$F$29,5)</f>
        <v>3.715897352051547E-4</v>
      </c>
      <c r="E18" s="138">
        <f>VLOOKUP($A18,Sample!$B$2:$F$29,2)</f>
        <v>50</v>
      </c>
      <c r="F18" s="160">
        <f t="shared" si="2"/>
        <v>252.94117647058823</v>
      </c>
      <c r="G18" s="30"/>
      <c r="H18" s="31">
        <f t="shared" ref="H18:I27" si="3">E18/SUM(E$17:E$27)</f>
        <v>2.2029343084989206E-3</v>
      </c>
      <c r="I18" s="31">
        <f t="shared" si="3"/>
        <v>1.8114912702210369E-3</v>
      </c>
      <c r="J18" s="30"/>
      <c r="K18" s="32">
        <v>5.0588235294117645</v>
      </c>
      <c r="L18" s="30"/>
      <c r="M18" s="33">
        <v>0.97058823529411764</v>
      </c>
      <c r="N18" s="33">
        <v>0</v>
      </c>
      <c r="O18" s="33">
        <v>0.91176470588235292</v>
      </c>
      <c r="P18" s="33">
        <v>0.94117647058823528</v>
      </c>
      <c r="Q18" s="33">
        <v>0</v>
      </c>
      <c r="R18" s="33">
        <v>0</v>
      </c>
      <c r="S18" s="30"/>
      <c r="T18" s="33">
        <v>0.26470588235294118</v>
      </c>
      <c r="U18" s="33">
        <v>0.97058823529411764</v>
      </c>
      <c r="V18" s="33">
        <v>0.73529411764705888</v>
      </c>
      <c r="W18" s="33">
        <v>0</v>
      </c>
      <c r="X18" s="33">
        <v>0.14705882352941177</v>
      </c>
      <c r="Y18" s="33">
        <v>0</v>
      </c>
      <c r="Z18" s="33">
        <v>0</v>
      </c>
      <c r="AA18" s="33">
        <v>0.29411764705882354</v>
      </c>
      <c r="AB18" s="33">
        <v>0</v>
      </c>
      <c r="AC18" s="33">
        <v>0</v>
      </c>
      <c r="AD18" s="33">
        <v>0</v>
      </c>
      <c r="AE18" s="30"/>
      <c r="AF18" s="33">
        <v>0.97058823529411764</v>
      </c>
      <c r="AG18" s="33">
        <v>2.9411764705882353E-2</v>
      </c>
      <c r="AH18" s="33">
        <v>0.70588235294117652</v>
      </c>
      <c r="AI18" s="33">
        <v>0</v>
      </c>
      <c r="AJ18" s="33">
        <v>0.26470588235294118</v>
      </c>
      <c r="AK18" s="33">
        <v>2.9411764705882353E-2</v>
      </c>
      <c r="AL18" s="33">
        <v>0.11764705882352941</v>
      </c>
      <c r="AM18" s="31">
        <v>0.29411764705882354</v>
      </c>
      <c r="AN18" s="31">
        <v>0</v>
      </c>
      <c r="AO18" s="31">
        <v>0</v>
      </c>
      <c r="AP18" s="31">
        <v>0</v>
      </c>
      <c r="AQ18" s="30"/>
      <c r="AR18" s="31">
        <v>0</v>
      </c>
      <c r="AS18" s="31">
        <v>0</v>
      </c>
      <c r="AT18" s="31">
        <v>2.9411764705882353E-2</v>
      </c>
      <c r="AU18" s="31">
        <v>0</v>
      </c>
      <c r="AV18" s="31">
        <v>0</v>
      </c>
      <c r="AW18" s="31">
        <v>0.20588235294117646</v>
      </c>
      <c r="AX18" s="31">
        <v>2.9411764705882353E-2</v>
      </c>
      <c r="AY18" s="31">
        <v>0</v>
      </c>
      <c r="AZ18" s="31">
        <v>0</v>
      </c>
      <c r="BA18" s="31">
        <v>0.73529411764705888</v>
      </c>
      <c r="BB18" s="30"/>
      <c r="BC18" s="33">
        <v>0.3235294117647059</v>
      </c>
      <c r="BD18" s="33">
        <v>0.23529411764705882</v>
      </c>
      <c r="BE18" s="33">
        <v>0.35294117647058826</v>
      </c>
      <c r="BF18" s="33">
        <v>8.8235294117647065E-2</v>
      </c>
      <c r="BG18" s="33">
        <v>0.35294117647058826</v>
      </c>
      <c r="BH18" s="33">
        <v>0.38235294117647056</v>
      </c>
      <c r="BI18" s="33">
        <v>0.17647058823529413</v>
      </c>
      <c r="BJ18" s="33">
        <v>0.11764705882352941</v>
      </c>
      <c r="BK18" s="33">
        <v>0.11764705882352941</v>
      </c>
      <c r="BL18" s="33">
        <v>0.11764705882352941</v>
      </c>
      <c r="BM18" s="33">
        <v>8.8235294117647065E-2</v>
      </c>
      <c r="BN18" s="30"/>
      <c r="BO18" s="33">
        <v>0.58823529411764708</v>
      </c>
      <c r="BP18" s="33">
        <v>0.41176470588235292</v>
      </c>
      <c r="BQ18" s="30"/>
      <c r="BR18" s="33">
        <v>0.20588235294117646</v>
      </c>
      <c r="BS18" s="33">
        <v>0.26470588235294118</v>
      </c>
      <c r="BT18" s="33">
        <v>0.52941176470588236</v>
      </c>
      <c r="BU18" s="30"/>
      <c r="BV18" s="33">
        <v>0.67647058823529416</v>
      </c>
      <c r="BW18" s="33">
        <v>0.3235294117647059</v>
      </c>
      <c r="BX18" s="30"/>
      <c r="BY18" s="33">
        <v>0.38235294117647056</v>
      </c>
      <c r="BZ18" s="33">
        <v>0.44117647058823534</v>
      </c>
      <c r="CA18" s="33">
        <v>0.11764705882352941</v>
      </c>
      <c r="CB18" s="30"/>
    </row>
    <row r="19" spans="1:168" s="36" customFormat="1" ht="20.25" customHeight="1" x14ac:dyDescent="0.4">
      <c r="A19" s="29" t="s">
        <v>465</v>
      </c>
      <c r="B19" s="30"/>
      <c r="C19" s="145">
        <f>VLOOKUP($A19,Sample!$B$2:$F$29,4)</f>
        <v>5.5513944574172795E-2</v>
      </c>
      <c r="D19" s="145">
        <f>VLOOKUP($A19,Sample!$B$2:$F$29,5)</f>
        <v>9.3640613271698987E-3</v>
      </c>
      <c r="E19" s="138">
        <f>VLOOKUP($A19,Sample!$B$2:$F$29,2)</f>
        <v>1260</v>
      </c>
      <c r="F19" s="160">
        <f t="shared" si="2"/>
        <v>6972</v>
      </c>
      <c r="G19" s="30"/>
      <c r="H19" s="31">
        <f t="shared" si="3"/>
        <v>5.5513944574172795E-2</v>
      </c>
      <c r="I19" s="31">
        <f t="shared" si="3"/>
        <v>4.9931439839925158E-2</v>
      </c>
      <c r="J19" s="30"/>
      <c r="K19" s="32">
        <v>5.5333333333333332</v>
      </c>
      <c r="L19" s="30"/>
      <c r="M19" s="33">
        <v>0.97777777777777775</v>
      </c>
      <c r="N19" s="33">
        <v>0.33333333333333331</v>
      </c>
      <c r="O19" s="33">
        <v>0.9555555555555556</v>
      </c>
      <c r="P19" s="33">
        <v>0.97777777777777775</v>
      </c>
      <c r="Q19" s="33">
        <v>0.27777777777777779</v>
      </c>
      <c r="R19" s="33">
        <v>0.24444444444444444</v>
      </c>
      <c r="S19" s="30"/>
      <c r="T19" s="33">
        <v>0.58888888888888891</v>
      </c>
      <c r="U19" s="33">
        <v>0.84444444444444444</v>
      </c>
      <c r="V19" s="33">
        <v>0.46666666666666667</v>
      </c>
      <c r="W19" s="33">
        <v>0.13333333333333333</v>
      </c>
      <c r="X19" s="33">
        <v>0.3</v>
      </c>
      <c r="Y19" s="33">
        <v>1.1111111111111112E-2</v>
      </c>
      <c r="Z19" s="33">
        <v>3.3333333333333333E-2</v>
      </c>
      <c r="AA19" s="33">
        <v>0.18888888888888888</v>
      </c>
      <c r="AB19" s="33">
        <v>2.2222222222222223E-2</v>
      </c>
      <c r="AC19" s="33">
        <v>0</v>
      </c>
      <c r="AD19" s="33">
        <v>0</v>
      </c>
      <c r="AE19" s="30"/>
      <c r="AF19" s="33">
        <v>0.83333333333333337</v>
      </c>
      <c r="AG19" s="33">
        <v>0.26666666666666666</v>
      </c>
      <c r="AH19" s="33">
        <v>0.41111111111111109</v>
      </c>
      <c r="AI19" s="33">
        <v>3.3333333333333333E-2</v>
      </c>
      <c r="AJ19" s="33">
        <v>0.6</v>
      </c>
      <c r="AK19" s="33">
        <v>1.1111111111111112E-2</v>
      </c>
      <c r="AL19" s="33">
        <v>0.3</v>
      </c>
      <c r="AM19" s="31">
        <v>0.1111111111111111</v>
      </c>
      <c r="AN19" s="31">
        <v>1.1111111111111112E-2</v>
      </c>
      <c r="AO19" s="31">
        <v>1.1111111111111112E-2</v>
      </c>
      <c r="AP19" s="31">
        <v>0</v>
      </c>
      <c r="AQ19" s="30"/>
      <c r="AR19" s="31">
        <v>0</v>
      </c>
      <c r="AS19" s="31">
        <v>0.12222222222222222</v>
      </c>
      <c r="AT19" s="31">
        <v>3.3333333333333333E-2</v>
      </c>
      <c r="AU19" s="31">
        <v>0</v>
      </c>
      <c r="AV19" s="31">
        <v>0</v>
      </c>
      <c r="AW19" s="31">
        <v>0.48888888888888887</v>
      </c>
      <c r="AX19" s="31">
        <v>0.1</v>
      </c>
      <c r="AY19" s="31">
        <v>2.2222222222222223E-2</v>
      </c>
      <c r="AZ19" s="31">
        <v>0</v>
      </c>
      <c r="BA19" s="31">
        <v>0.23333333333333334</v>
      </c>
      <c r="BB19" s="30"/>
      <c r="BC19" s="33">
        <v>0.51111111111111107</v>
      </c>
      <c r="BD19" s="33">
        <v>0.51111111111111107</v>
      </c>
      <c r="BE19" s="33">
        <v>0.5444444444444444</v>
      </c>
      <c r="BF19" s="33">
        <v>0.15555555555555556</v>
      </c>
      <c r="BG19" s="33">
        <v>0.26666666666666666</v>
      </c>
      <c r="BH19" s="33">
        <v>0.37777777777777777</v>
      </c>
      <c r="BI19" s="33">
        <v>4.4444444444444446E-2</v>
      </c>
      <c r="BJ19" s="33">
        <v>0.14444444444444443</v>
      </c>
      <c r="BK19" s="33">
        <v>0.12222222222222222</v>
      </c>
      <c r="BL19" s="33">
        <v>7.7777777777777779E-2</v>
      </c>
      <c r="BM19" s="33">
        <v>0.12222222222222222</v>
      </c>
      <c r="BN19" s="30"/>
      <c r="BO19" s="33">
        <v>0.41111111111111109</v>
      </c>
      <c r="BP19" s="33">
        <v>0.58888888888888891</v>
      </c>
      <c r="BQ19" s="30"/>
      <c r="BR19" s="33">
        <v>0.4</v>
      </c>
      <c r="BS19" s="33">
        <v>0.14444444444444443</v>
      </c>
      <c r="BT19" s="33">
        <v>0.45555555555555555</v>
      </c>
      <c r="BU19" s="30"/>
      <c r="BV19" s="33">
        <v>0.71111111111111114</v>
      </c>
      <c r="BW19" s="33">
        <v>0.28888888888888886</v>
      </c>
      <c r="BX19" s="30"/>
      <c r="BY19" s="33">
        <v>0.61111111111111116</v>
      </c>
      <c r="BZ19" s="33">
        <v>0.46666666666666667</v>
      </c>
      <c r="CA19" s="33">
        <v>0.2</v>
      </c>
      <c r="CB19" s="30"/>
    </row>
    <row r="20" spans="1:168" s="36" customFormat="1" ht="20.25" customHeight="1" x14ac:dyDescent="0.4">
      <c r="A20" s="29" t="s">
        <v>466</v>
      </c>
      <c r="B20" s="30"/>
      <c r="C20" s="145">
        <f>VLOOKUP($A20,Sample!$B$2:$F$29,4)</f>
        <v>7.8865048244261354E-2</v>
      </c>
      <c r="D20" s="145">
        <f>VLOOKUP($A20,Sample!$B$2:$F$29,5)</f>
        <v>1.3302912520344538E-2</v>
      </c>
      <c r="E20" s="138">
        <f>VLOOKUP($A20,Sample!$B$2:$F$29,2)</f>
        <v>1790</v>
      </c>
      <c r="F20" s="160">
        <f t="shared" si="2"/>
        <v>14221.648351648351</v>
      </c>
      <c r="G20" s="30"/>
      <c r="H20" s="31">
        <f t="shared" si="3"/>
        <v>7.8865048244261354E-2</v>
      </c>
      <c r="I20" s="31">
        <f t="shared" si="3"/>
        <v>0.10185131656553363</v>
      </c>
      <c r="J20" s="30"/>
      <c r="K20" s="32">
        <v>7.9450549450549453</v>
      </c>
      <c r="L20" s="30"/>
      <c r="M20" s="33">
        <v>0.87912087912087911</v>
      </c>
      <c r="N20" s="33">
        <v>0</v>
      </c>
      <c r="O20" s="33">
        <v>0.8351648351648352</v>
      </c>
      <c r="P20" s="33">
        <v>0.78021978021978022</v>
      </c>
      <c r="Q20" s="33">
        <v>0</v>
      </c>
      <c r="R20" s="33">
        <v>0</v>
      </c>
      <c r="S20" s="30"/>
      <c r="T20" s="33">
        <v>0.2857142857142857</v>
      </c>
      <c r="U20" s="33">
        <v>0.98901098901098905</v>
      </c>
      <c r="V20" s="33">
        <v>0.89010989010989006</v>
      </c>
      <c r="W20" s="33">
        <v>0</v>
      </c>
      <c r="X20" s="33">
        <v>2.197802197802198E-2</v>
      </c>
      <c r="Y20" s="33">
        <v>0</v>
      </c>
      <c r="Z20" s="33">
        <v>0</v>
      </c>
      <c r="AA20" s="33">
        <v>9.8901098901098897E-2</v>
      </c>
      <c r="AB20" s="33">
        <v>5.4945054945054944E-2</v>
      </c>
      <c r="AC20" s="33">
        <v>0</v>
      </c>
      <c r="AD20" s="33">
        <v>0</v>
      </c>
      <c r="AE20" s="30"/>
      <c r="AF20" s="33">
        <v>0.98901098901098905</v>
      </c>
      <c r="AG20" s="33">
        <v>0.2857142857142857</v>
      </c>
      <c r="AH20" s="33">
        <v>0.8571428571428571</v>
      </c>
      <c r="AI20" s="33">
        <v>1.098901098901099E-2</v>
      </c>
      <c r="AJ20" s="33">
        <v>2.197802197802198E-2</v>
      </c>
      <c r="AK20" s="33">
        <v>0</v>
      </c>
      <c r="AL20" s="33">
        <v>0</v>
      </c>
      <c r="AM20" s="31">
        <v>1.098901098901099E-2</v>
      </c>
      <c r="AN20" s="31">
        <v>5.4945054945054944E-2</v>
      </c>
      <c r="AO20" s="31">
        <v>0</v>
      </c>
      <c r="AP20" s="31">
        <v>0</v>
      </c>
      <c r="AQ20" s="30"/>
      <c r="AR20" s="31">
        <v>1.098901098901099E-2</v>
      </c>
      <c r="AS20" s="31">
        <v>0</v>
      </c>
      <c r="AT20" s="31">
        <v>0.2857142857142857</v>
      </c>
      <c r="AU20" s="31">
        <v>0</v>
      </c>
      <c r="AV20" s="31">
        <v>0</v>
      </c>
      <c r="AW20" s="31">
        <v>0</v>
      </c>
      <c r="AX20" s="31">
        <v>0</v>
      </c>
      <c r="AY20" s="31">
        <v>1.098901098901099E-2</v>
      </c>
      <c r="AZ20" s="31">
        <v>0</v>
      </c>
      <c r="BA20" s="31">
        <v>0.69230769230769229</v>
      </c>
      <c r="BB20" s="30"/>
      <c r="BC20" s="33">
        <v>0.4175824175824176</v>
      </c>
      <c r="BD20" s="33">
        <v>0.50549450549450547</v>
      </c>
      <c r="BE20" s="33">
        <v>0.17582417582417584</v>
      </c>
      <c r="BF20" s="33">
        <v>0.19780219780219779</v>
      </c>
      <c r="BG20" s="33">
        <v>0.21978021978021978</v>
      </c>
      <c r="BH20" s="33">
        <v>0.42857142857142855</v>
      </c>
      <c r="BI20" s="33">
        <v>0.10989010989010989</v>
      </c>
      <c r="BJ20" s="33">
        <v>1.098901098901099E-2</v>
      </c>
      <c r="BK20" s="33">
        <v>2.197802197802198E-2</v>
      </c>
      <c r="BL20" s="33">
        <v>1.098901098901099E-2</v>
      </c>
      <c r="BM20" s="33">
        <v>5.4945054945054944E-2</v>
      </c>
      <c r="BN20" s="30"/>
      <c r="BO20" s="33">
        <v>0.34065934065934067</v>
      </c>
      <c r="BP20" s="33">
        <v>0.65934065934065933</v>
      </c>
      <c r="BQ20" s="30"/>
      <c r="BR20" s="33">
        <v>0.36263736263736263</v>
      </c>
      <c r="BS20" s="33">
        <v>0.2967032967032967</v>
      </c>
      <c r="BT20" s="33">
        <v>0.34065934065934067</v>
      </c>
      <c r="BU20" s="30"/>
      <c r="BV20" s="33">
        <v>0.16483516483516483</v>
      </c>
      <c r="BW20" s="33">
        <v>0.8351648351648352</v>
      </c>
      <c r="BX20" s="30"/>
      <c r="BY20" s="33">
        <v>0.13186813186813187</v>
      </c>
      <c r="BZ20" s="33">
        <v>4.3956043956043953E-2</v>
      </c>
      <c r="CA20" s="33">
        <v>0</v>
      </c>
      <c r="CB20" s="30"/>
    </row>
    <row r="21" spans="1:168" s="36" customFormat="1" ht="20.25" customHeight="1" x14ac:dyDescent="0.4">
      <c r="A21" s="29" t="s">
        <v>470</v>
      </c>
      <c r="B21" s="30"/>
      <c r="C21" s="145">
        <f>VLOOKUP($A21,Sample!$B$2:$F$29,4)</f>
        <v>0.42142133321584352</v>
      </c>
      <c r="D21" s="145">
        <f>VLOOKUP($A21,Sample!$B$2:$F$29,5)</f>
        <v>7.1085116344746097E-2</v>
      </c>
      <c r="E21" s="138">
        <f>VLOOKUP($A21,Sample!$B$2:$F$29,2)</f>
        <v>9565</v>
      </c>
      <c r="F21" s="160">
        <f t="shared" si="2"/>
        <v>55435.860215053763</v>
      </c>
      <c r="G21" s="30"/>
      <c r="H21" s="31">
        <f t="shared" si="3"/>
        <v>0.42142133321584352</v>
      </c>
      <c r="I21" s="31">
        <f t="shared" si="3"/>
        <v>0.39701553633139092</v>
      </c>
      <c r="J21" s="30"/>
      <c r="K21" s="32">
        <v>5.795698924731183</v>
      </c>
      <c r="L21" s="30"/>
      <c r="M21" s="33">
        <v>0.956989247311828</v>
      </c>
      <c r="N21" s="33">
        <v>0.12903225806451613</v>
      </c>
      <c r="O21" s="33">
        <v>0.87096774193548387</v>
      </c>
      <c r="P21" s="33">
        <v>0.90322580645161288</v>
      </c>
      <c r="Q21" s="33">
        <v>0.10752688172043011</v>
      </c>
      <c r="R21" s="33">
        <v>9.6774193548387094E-2</v>
      </c>
      <c r="S21" s="30"/>
      <c r="T21" s="33">
        <v>0.27956989247311825</v>
      </c>
      <c r="U21" s="33">
        <v>0.90322580645161288</v>
      </c>
      <c r="V21" s="33">
        <v>0.68817204301075274</v>
      </c>
      <c r="W21" s="33">
        <v>5.3763440860215055E-2</v>
      </c>
      <c r="X21" s="33">
        <v>0.21505376344086022</v>
      </c>
      <c r="Y21" s="33">
        <v>3.2258064516129031E-2</v>
      </c>
      <c r="Z21" s="33">
        <v>9.6774193548387094E-2</v>
      </c>
      <c r="AA21" s="33">
        <v>0.20430107526881722</v>
      </c>
      <c r="AB21" s="33">
        <v>6.4516129032258063E-2</v>
      </c>
      <c r="AC21" s="33">
        <v>3.2258064516129031E-2</v>
      </c>
      <c r="AD21" s="33">
        <v>0</v>
      </c>
      <c r="AE21" s="30"/>
      <c r="AF21" s="33">
        <v>0.88172043010752688</v>
      </c>
      <c r="AG21" s="33">
        <v>0.27956989247311825</v>
      </c>
      <c r="AH21" s="33">
        <v>0.60215053763440862</v>
      </c>
      <c r="AI21" s="33">
        <v>5.3763440860215055E-2</v>
      </c>
      <c r="AJ21" s="33">
        <v>0.34408602150537637</v>
      </c>
      <c r="AK21" s="33">
        <v>3.2258064516129031E-2</v>
      </c>
      <c r="AL21" s="33">
        <v>0.20430107526881722</v>
      </c>
      <c r="AM21" s="31">
        <v>0.10752688172043011</v>
      </c>
      <c r="AN21" s="31">
        <v>1.0752688172043012E-2</v>
      </c>
      <c r="AO21" s="31">
        <v>2.1505376344086023E-2</v>
      </c>
      <c r="AP21" s="31">
        <v>1.0752688172043012E-2</v>
      </c>
      <c r="AQ21" s="30"/>
      <c r="AR21" s="31">
        <v>3.2258064516129031E-2</v>
      </c>
      <c r="AS21" s="31">
        <v>0.11827956989247312</v>
      </c>
      <c r="AT21" s="31">
        <v>1.0752688172043012E-2</v>
      </c>
      <c r="AU21" s="31">
        <v>3.2258064516129031E-2</v>
      </c>
      <c r="AV21" s="31">
        <v>0</v>
      </c>
      <c r="AW21" s="31">
        <v>0.15053763440860216</v>
      </c>
      <c r="AX21" s="31">
        <v>0.25806451612903225</v>
      </c>
      <c r="AY21" s="31">
        <v>2.1505376344086023E-2</v>
      </c>
      <c r="AZ21" s="31">
        <v>1.0752688172043012E-2</v>
      </c>
      <c r="BA21" s="31">
        <v>0.36559139784946237</v>
      </c>
      <c r="BB21" s="30"/>
      <c r="BC21" s="33">
        <v>0.4838709677419355</v>
      </c>
      <c r="BD21" s="33">
        <v>0.44086021505376344</v>
      </c>
      <c r="BE21" s="33">
        <v>0.30107526881720431</v>
      </c>
      <c r="BF21" s="33">
        <v>0.22580645161290322</v>
      </c>
      <c r="BG21" s="33">
        <v>0.15053763440860216</v>
      </c>
      <c r="BH21" s="33">
        <v>0.41935483870967744</v>
      </c>
      <c r="BI21" s="33">
        <v>3.2258064516129031E-2</v>
      </c>
      <c r="BJ21" s="33">
        <v>5.3763440860215055E-2</v>
      </c>
      <c r="BK21" s="33">
        <v>6.4516129032258063E-2</v>
      </c>
      <c r="BL21" s="33">
        <v>8.6021505376344093E-2</v>
      </c>
      <c r="BM21" s="33">
        <v>1.0752688172043012E-2</v>
      </c>
      <c r="BN21" s="30"/>
      <c r="BO21" s="33">
        <v>0.38709677419354838</v>
      </c>
      <c r="BP21" s="33">
        <v>0.61290322580645162</v>
      </c>
      <c r="BQ21" s="30"/>
      <c r="BR21" s="33">
        <v>0.34408602150537637</v>
      </c>
      <c r="BS21" s="33">
        <v>0.16129032258064516</v>
      </c>
      <c r="BT21" s="33">
        <v>0.4946236559139785</v>
      </c>
      <c r="BU21" s="30"/>
      <c r="BV21" s="33">
        <v>0.45161290322580644</v>
      </c>
      <c r="BW21" s="33">
        <v>0.54838709677419351</v>
      </c>
      <c r="BX21" s="30"/>
      <c r="BY21" s="33">
        <v>0.27956989247311831</v>
      </c>
      <c r="BZ21" s="33">
        <v>0.39784946236559138</v>
      </c>
      <c r="CA21" s="33">
        <v>0.18279569892473119</v>
      </c>
      <c r="CB21" s="30"/>
    </row>
    <row r="22" spans="1:168" s="36" customFormat="1" ht="20.25" customHeight="1" x14ac:dyDescent="0.4">
      <c r="A22" s="29" t="s">
        <v>614</v>
      </c>
      <c r="B22" s="30"/>
      <c r="C22" s="145">
        <f>VLOOKUP($A22,Sample!$B$2:$F$29,4)</f>
        <v>3.828699828171124E-2</v>
      </c>
      <c r="D22" s="145">
        <f>VLOOKUP($A22,Sample!$B$2:$F$29,5)</f>
        <v>6.4582295978655889E-3</v>
      </c>
      <c r="E22" s="138">
        <f>VLOOKUP($A22,Sample!$B$2:$F$29,2)</f>
        <v>869</v>
      </c>
      <c r="F22" s="160">
        <f t="shared" si="2"/>
        <v>5483.6896551724139</v>
      </c>
      <c r="G22" s="30"/>
      <c r="H22" s="31">
        <f t="shared" si="3"/>
        <v>3.828699828171124E-2</v>
      </c>
      <c r="I22" s="31">
        <f t="shared" si="3"/>
        <v>3.9272593246996744E-2</v>
      </c>
      <c r="J22" s="30"/>
      <c r="K22" s="32">
        <v>6.3103448275862073</v>
      </c>
      <c r="L22" s="30"/>
      <c r="M22" s="33">
        <v>0.94252873563218387</v>
      </c>
      <c r="N22" s="33">
        <v>3.4482758620689655E-2</v>
      </c>
      <c r="O22" s="33">
        <v>0.87356321839080464</v>
      </c>
      <c r="P22" s="33">
        <v>0.87356321839080464</v>
      </c>
      <c r="Q22" s="33">
        <v>3.4482758620689655E-2</v>
      </c>
      <c r="R22" s="33">
        <v>1.1494252873563218E-2</v>
      </c>
      <c r="S22" s="30"/>
      <c r="T22" s="33">
        <v>0.56321839080459768</v>
      </c>
      <c r="U22" s="33">
        <v>0.74712643678160917</v>
      </c>
      <c r="V22" s="33">
        <v>0.47126436781609193</v>
      </c>
      <c r="W22" s="33">
        <v>0.19540229885057472</v>
      </c>
      <c r="X22" s="33">
        <v>2.2988505747126436E-2</v>
      </c>
      <c r="Y22" s="33">
        <v>2.2988505747126436E-2</v>
      </c>
      <c r="Z22" s="33">
        <v>0</v>
      </c>
      <c r="AA22" s="33">
        <v>2.2988505747126436E-2</v>
      </c>
      <c r="AB22" s="33">
        <v>2.2988505747126436E-2</v>
      </c>
      <c r="AC22" s="33">
        <v>0</v>
      </c>
      <c r="AD22" s="33">
        <v>3.4482758620689655E-2</v>
      </c>
      <c r="AE22" s="30"/>
      <c r="AF22" s="33">
        <v>0.60919540229885061</v>
      </c>
      <c r="AG22" s="33">
        <v>0.4942528735632184</v>
      </c>
      <c r="AH22" s="33">
        <v>0.41379310344827586</v>
      </c>
      <c r="AI22" s="33">
        <v>9.1954022988505746E-2</v>
      </c>
      <c r="AJ22" s="33">
        <v>2.2988505747126436E-2</v>
      </c>
      <c r="AK22" s="33">
        <v>1.1494252873563218E-2</v>
      </c>
      <c r="AL22" s="33">
        <v>1.1494252873563218E-2</v>
      </c>
      <c r="AM22" s="31">
        <v>1.1494252873563218E-2</v>
      </c>
      <c r="AN22" s="31">
        <v>0</v>
      </c>
      <c r="AO22" s="31">
        <v>0</v>
      </c>
      <c r="AP22" s="31">
        <v>3.4482758620689655E-2</v>
      </c>
      <c r="AQ22" s="30"/>
      <c r="AR22" s="31">
        <v>1.1494252873563218E-2</v>
      </c>
      <c r="AS22" s="31">
        <v>3.4482758620689655E-2</v>
      </c>
      <c r="AT22" s="31">
        <v>0</v>
      </c>
      <c r="AU22" s="31">
        <v>0</v>
      </c>
      <c r="AV22" s="31">
        <v>0</v>
      </c>
      <c r="AW22" s="31">
        <v>0.22988505747126436</v>
      </c>
      <c r="AX22" s="31">
        <v>8.0459770114942528E-2</v>
      </c>
      <c r="AY22" s="31">
        <v>0</v>
      </c>
      <c r="AZ22" s="31">
        <v>5.7471264367816091E-2</v>
      </c>
      <c r="BA22" s="31">
        <v>0.58620689655172409</v>
      </c>
      <c r="BB22" s="30"/>
      <c r="BC22" s="33">
        <v>0.71264367816091956</v>
      </c>
      <c r="BD22" s="33">
        <v>0.33333333333333331</v>
      </c>
      <c r="BE22" s="33">
        <v>0.28735632183908044</v>
      </c>
      <c r="BF22" s="33">
        <v>0.12643678160919541</v>
      </c>
      <c r="BG22" s="33">
        <v>0.26436781609195403</v>
      </c>
      <c r="BH22" s="33">
        <v>0.45977011494252873</v>
      </c>
      <c r="BI22" s="33">
        <v>0.11494252873563218</v>
      </c>
      <c r="BJ22" s="33">
        <v>1.1494252873563218E-2</v>
      </c>
      <c r="BK22" s="33">
        <v>3.4482758620689655E-2</v>
      </c>
      <c r="BL22" s="33">
        <v>1.1494252873563218E-2</v>
      </c>
      <c r="BM22" s="33">
        <v>1.1494252873563218E-2</v>
      </c>
      <c r="BN22" s="30"/>
      <c r="BO22" s="33">
        <v>0.35632183908045978</v>
      </c>
      <c r="BP22" s="33">
        <v>0.64367816091954022</v>
      </c>
      <c r="BQ22" s="30"/>
      <c r="BR22" s="33">
        <v>0.2413793103448276</v>
      </c>
      <c r="BS22" s="33">
        <v>0.33333333333333331</v>
      </c>
      <c r="BT22" s="33">
        <v>0.42528735632183906</v>
      </c>
      <c r="BU22" s="30"/>
      <c r="BV22" s="33">
        <v>0.20689655172413793</v>
      </c>
      <c r="BW22" s="33">
        <v>0.7931034482758621</v>
      </c>
      <c r="BX22" s="30"/>
      <c r="BY22" s="33">
        <v>0.13793103448275862</v>
      </c>
      <c r="BZ22" s="33">
        <v>0.11494252873563218</v>
      </c>
      <c r="CA22" s="33">
        <v>1.1494252873563218E-2</v>
      </c>
      <c r="CB22" s="30"/>
    </row>
    <row r="23" spans="1:168" s="36" customFormat="1" ht="20.25" customHeight="1" x14ac:dyDescent="0.4">
      <c r="A23" s="29" t="s">
        <v>467</v>
      </c>
      <c r="B23" s="30"/>
      <c r="C23" s="145">
        <f>VLOOKUP($A23,Sample!$B$2:$F$29,4)</f>
        <v>9.1642067233555103E-3</v>
      </c>
      <c r="D23" s="145">
        <f>VLOOKUP($A23,Sample!$B$2:$F$29,5)</f>
        <v>1.5458132984534434E-3</v>
      </c>
      <c r="E23" s="138">
        <f>VLOOKUP($A23,Sample!$B$2:$F$29,2)</f>
        <v>208</v>
      </c>
      <c r="F23" s="160">
        <f t="shared" si="2"/>
        <v>1208.2352941176471</v>
      </c>
      <c r="G23" s="30"/>
      <c r="H23" s="31">
        <f t="shared" si="3"/>
        <v>9.1642067233555103E-3</v>
      </c>
      <c r="I23" s="31">
        <f t="shared" si="3"/>
        <v>8.6530303931023483E-3</v>
      </c>
      <c r="J23" s="30"/>
      <c r="K23" s="32">
        <v>5.8088235294117645</v>
      </c>
      <c r="L23" s="30"/>
      <c r="M23" s="33">
        <v>0.8970588235294118</v>
      </c>
      <c r="N23" s="33">
        <v>2.9411764705882353E-2</v>
      </c>
      <c r="O23" s="33">
        <v>0.8970588235294118</v>
      </c>
      <c r="P23" s="33">
        <v>0.82352941176470584</v>
      </c>
      <c r="Q23" s="33">
        <v>2.9411764705882353E-2</v>
      </c>
      <c r="R23" s="33">
        <v>0</v>
      </c>
      <c r="S23" s="30"/>
      <c r="T23" s="33">
        <v>0.41176470588235292</v>
      </c>
      <c r="U23" s="33">
        <v>0.98529411764705888</v>
      </c>
      <c r="V23" s="33">
        <v>0.75</v>
      </c>
      <c r="W23" s="33">
        <v>2.9411764705882353E-2</v>
      </c>
      <c r="X23" s="33">
        <v>2.9411764705882353E-2</v>
      </c>
      <c r="Y23" s="33">
        <v>0</v>
      </c>
      <c r="Z23" s="33">
        <v>1.4705882352941176E-2</v>
      </c>
      <c r="AA23" s="33">
        <v>4.4117647058823532E-2</v>
      </c>
      <c r="AB23" s="33">
        <v>0</v>
      </c>
      <c r="AC23" s="33">
        <v>0</v>
      </c>
      <c r="AD23" s="33">
        <v>0</v>
      </c>
      <c r="AE23" s="30"/>
      <c r="AF23" s="33">
        <v>0.92647058823529416</v>
      </c>
      <c r="AG23" s="33">
        <v>0.25</v>
      </c>
      <c r="AH23" s="33">
        <v>0.70588235294117652</v>
      </c>
      <c r="AI23" s="33">
        <v>0</v>
      </c>
      <c r="AJ23" s="33">
        <v>0.19117647058823528</v>
      </c>
      <c r="AK23" s="33">
        <v>0</v>
      </c>
      <c r="AL23" s="33">
        <v>8.8235294117647065E-2</v>
      </c>
      <c r="AM23" s="31">
        <v>1.4705882352941176E-2</v>
      </c>
      <c r="AN23" s="31">
        <v>0</v>
      </c>
      <c r="AO23" s="31">
        <v>0</v>
      </c>
      <c r="AP23" s="31">
        <v>2.9411764705882353E-2</v>
      </c>
      <c r="AQ23" s="30"/>
      <c r="AR23" s="31">
        <v>0</v>
      </c>
      <c r="AS23" s="31">
        <v>1.4705882352941176E-2</v>
      </c>
      <c r="AT23" s="31">
        <v>0.19117647058823528</v>
      </c>
      <c r="AU23" s="31">
        <v>0</v>
      </c>
      <c r="AV23" s="31">
        <v>0</v>
      </c>
      <c r="AW23" s="31">
        <v>0.14705882352941177</v>
      </c>
      <c r="AX23" s="31">
        <v>8.8235294117647065E-2</v>
      </c>
      <c r="AY23" s="31">
        <v>0</v>
      </c>
      <c r="AZ23" s="31">
        <v>0</v>
      </c>
      <c r="BA23" s="31">
        <v>0.55882352941176472</v>
      </c>
      <c r="BB23" s="30"/>
      <c r="BC23" s="33">
        <v>0.70588235294117652</v>
      </c>
      <c r="BD23" s="33">
        <v>0.57352941176470584</v>
      </c>
      <c r="BE23" s="33">
        <v>0.47058823529411764</v>
      </c>
      <c r="BF23" s="33">
        <v>8.8235294117647065E-2</v>
      </c>
      <c r="BG23" s="33">
        <v>0.36764705882352944</v>
      </c>
      <c r="BH23" s="33">
        <v>0.25</v>
      </c>
      <c r="BI23" s="33">
        <v>1.4705882352941176E-2</v>
      </c>
      <c r="BJ23" s="33">
        <v>7.3529411764705885E-2</v>
      </c>
      <c r="BK23" s="33">
        <v>2.9411764705882353E-2</v>
      </c>
      <c r="BL23" s="33">
        <v>4.4117647058823532E-2</v>
      </c>
      <c r="BM23" s="33">
        <v>1.4705882352941176E-2</v>
      </c>
      <c r="BN23" s="30"/>
      <c r="BO23" s="33">
        <v>0.27941176470588236</v>
      </c>
      <c r="BP23" s="33">
        <v>0.72058823529411764</v>
      </c>
      <c r="BQ23" s="30"/>
      <c r="BR23" s="33">
        <v>0.30882352941176472</v>
      </c>
      <c r="BS23" s="33">
        <v>0.39705882352941174</v>
      </c>
      <c r="BT23" s="33">
        <v>0.29411764705882354</v>
      </c>
      <c r="BU23" s="30"/>
      <c r="BV23" s="33">
        <v>0.38235294117647056</v>
      </c>
      <c r="BW23" s="33">
        <v>0.61764705882352944</v>
      </c>
      <c r="BX23" s="30"/>
      <c r="BY23" s="33">
        <v>0.33823529411764702</v>
      </c>
      <c r="BZ23" s="33">
        <v>0.23529411764705882</v>
      </c>
      <c r="CA23" s="33">
        <v>0.20588235294117643</v>
      </c>
      <c r="CB23" s="30"/>
    </row>
    <row r="24" spans="1:168" s="36" customFormat="1" ht="20.25" customHeight="1" x14ac:dyDescent="0.4">
      <c r="A24" s="29" t="s">
        <v>468</v>
      </c>
      <c r="B24" s="30"/>
      <c r="C24" s="145">
        <f>VLOOKUP($A24,Sample!$B$2:$F$29,4)</f>
        <v>7.397453407939375E-2</v>
      </c>
      <c r="D24" s="145">
        <f>VLOOKUP($A24,Sample!$B$2:$F$29,5)</f>
        <v>1.2477983308189094E-2</v>
      </c>
      <c r="E24" s="138">
        <f>VLOOKUP($A24,Sample!$B$2:$F$29,2)</f>
        <v>1679</v>
      </c>
      <c r="F24" s="160">
        <f t="shared" si="2"/>
        <v>10666.588235294117</v>
      </c>
      <c r="G24" s="30"/>
      <c r="H24" s="31">
        <f t="shared" si="3"/>
        <v>7.397453407939375E-2</v>
      </c>
      <c r="I24" s="31">
        <f t="shared" si="3"/>
        <v>7.6391008142260713E-2</v>
      </c>
      <c r="J24" s="30"/>
      <c r="K24" s="32">
        <v>6.3529411764705879</v>
      </c>
      <c r="L24" s="30"/>
      <c r="M24" s="33">
        <v>0.97647058823529409</v>
      </c>
      <c r="N24" s="33">
        <v>0.23529411764705882</v>
      </c>
      <c r="O24" s="33">
        <v>0.90588235294117647</v>
      </c>
      <c r="P24" s="33">
        <v>0.87058823529411766</v>
      </c>
      <c r="Q24" s="33">
        <v>0.16470588235294117</v>
      </c>
      <c r="R24" s="33">
        <v>0.18823529411764706</v>
      </c>
      <c r="S24" s="30"/>
      <c r="T24" s="33">
        <v>0.81176470588235294</v>
      </c>
      <c r="U24" s="33">
        <v>0.6470588235294118</v>
      </c>
      <c r="V24" s="33">
        <v>8.2352941176470587E-2</v>
      </c>
      <c r="W24" s="33">
        <v>0.23529411764705882</v>
      </c>
      <c r="X24" s="33">
        <v>4.7058823529411764E-2</v>
      </c>
      <c r="Y24" s="33">
        <v>3.5294117647058823E-2</v>
      </c>
      <c r="Z24" s="33">
        <v>4.7058823529411764E-2</v>
      </c>
      <c r="AA24" s="33">
        <v>1.1764705882352941E-2</v>
      </c>
      <c r="AB24" s="33">
        <v>3.5294117647058823E-2</v>
      </c>
      <c r="AC24" s="33">
        <v>0</v>
      </c>
      <c r="AD24" s="33">
        <v>5.8823529411764705E-2</v>
      </c>
      <c r="AE24" s="30"/>
      <c r="AF24" s="33">
        <v>0.24705882352941178</v>
      </c>
      <c r="AG24" s="33">
        <v>0.71764705882352942</v>
      </c>
      <c r="AH24" s="33">
        <v>0</v>
      </c>
      <c r="AI24" s="33">
        <v>0.16470588235294117</v>
      </c>
      <c r="AJ24" s="33">
        <v>4.7058823529411764E-2</v>
      </c>
      <c r="AK24" s="33">
        <v>8.2352941176470587E-2</v>
      </c>
      <c r="AL24" s="33">
        <v>5.8823529411764705E-2</v>
      </c>
      <c r="AM24" s="31">
        <v>0</v>
      </c>
      <c r="AN24" s="31">
        <v>3.5294117647058823E-2</v>
      </c>
      <c r="AO24" s="31">
        <v>0</v>
      </c>
      <c r="AP24" s="31">
        <v>3.5294117647058823E-2</v>
      </c>
      <c r="AQ24" s="30"/>
      <c r="AR24" s="31">
        <v>7.0588235294117646E-2</v>
      </c>
      <c r="AS24" s="31">
        <v>5.8823529411764705E-2</v>
      </c>
      <c r="AT24" s="31">
        <v>1.1764705882352941E-2</v>
      </c>
      <c r="AU24" s="31">
        <v>0.24705882352941178</v>
      </c>
      <c r="AV24" s="31">
        <v>0</v>
      </c>
      <c r="AW24" s="31">
        <v>0.2</v>
      </c>
      <c r="AX24" s="31">
        <v>0.23529411764705882</v>
      </c>
      <c r="AY24" s="31">
        <v>0</v>
      </c>
      <c r="AZ24" s="31">
        <v>4.7058823529411764E-2</v>
      </c>
      <c r="BA24" s="31">
        <v>0.12941176470588237</v>
      </c>
      <c r="BB24" s="30"/>
      <c r="BC24" s="33">
        <v>0.8</v>
      </c>
      <c r="BD24" s="33">
        <v>0.50588235294117645</v>
      </c>
      <c r="BE24" s="33">
        <v>0.54117647058823526</v>
      </c>
      <c r="BF24" s="33">
        <v>0.25882352941176473</v>
      </c>
      <c r="BG24" s="33">
        <v>5.8823529411764705E-2</v>
      </c>
      <c r="BH24" s="33">
        <v>0.14117647058823529</v>
      </c>
      <c r="BI24" s="33">
        <v>0.11764705882352941</v>
      </c>
      <c r="BJ24" s="33">
        <v>0.15294117647058825</v>
      </c>
      <c r="BK24" s="33">
        <v>4.7058823529411764E-2</v>
      </c>
      <c r="BL24" s="33">
        <v>1.1764705882352941E-2</v>
      </c>
      <c r="BM24" s="33">
        <v>4.7058823529411764E-2</v>
      </c>
      <c r="BN24" s="30"/>
      <c r="BO24" s="33">
        <v>0.35294117647058826</v>
      </c>
      <c r="BP24" s="33">
        <v>0.6470588235294118</v>
      </c>
      <c r="BQ24" s="30"/>
      <c r="BR24" s="33">
        <v>7.0588235294117646E-2</v>
      </c>
      <c r="BS24" s="33">
        <v>0.6588235294117647</v>
      </c>
      <c r="BT24" s="33">
        <v>0.27058823529411763</v>
      </c>
      <c r="BU24" s="30"/>
      <c r="BV24" s="33">
        <v>0.2</v>
      </c>
      <c r="BW24" s="33">
        <v>0.8</v>
      </c>
      <c r="BX24" s="30"/>
      <c r="BY24" s="33">
        <v>7.058823529411766E-2</v>
      </c>
      <c r="BZ24" s="33">
        <v>0.10588235294117648</v>
      </c>
      <c r="CA24" s="33">
        <v>9.4117647058823528E-2</v>
      </c>
      <c r="CB24" s="30"/>
    </row>
    <row r="25" spans="1:168" s="42" customFormat="1" ht="7.5" customHeight="1" x14ac:dyDescent="0.4">
      <c r="A25" s="37"/>
      <c r="B25" s="38"/>
      <c r="C25" s="159"/>
      <c r="D25" s="159"/>
      <c r="E25" s="139"/>
      <c r="F25" s="161"/>
      <c r="G25" s="38"/>
      <c r="H25" s="39"/>
      <c r="I25" s="39"/>
      <c r="J25" s="38"/>
      <c r="K25" s="40"/>
      <c r="L25" s="38"/>
      <c r="M25" s="30"/>
      <c r="N25" s="30"/>
      <c r="O25" s="30"/>
      <c r="P25" s="30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44"/>
      <c r="AN25" s="44"/>
      <c r="AO25" s="44"/>
      <c r="AP25" s="44"/>
      <c r="AQ25" s="38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</row>
    <row r="26" spans="1:168" s="36" customFormat="1" ht="20.25" customHeight="1" x14ac:dyDescent="0.4">
      <c r="A26" s="29" t="s">
        <v>127</v>
      </c>
      <c r="B26" s="30"/>
      <c r="C26" s="145">
        <f>VLOOKUP($A26,Sample!$B$2:$F$29,4)</f>
        <v>0.11314270608450457</v>
      </c>
      <c r="D26" s="145">
        <f>VLOOKUP($A26,Sample!$B$2:$F$29,5)</f>
        <v>1.9084848800136747E-2</v>
      </c>
      <c r="E26" s="138">
        <f>VLOOKUP($A26,Sample!$B$2:$F$29,2)</f>
        <v>2568</v>
      </c>
      <c r="F26" s="160">
        <f>E26*$K26</f>
        <v>16050</v>
      </c>
      <c r="G26" s="30"/>
      <c r="H26" s="31">
        <f t="shared" si="3"/>
        <v>0.11314270608450457</v>
      </c>
      <c r="I26" s="31">
        <f>F26/SUM(F$17:F$27)</f>
        <v>0.11494544025111858</v>
      </c>
      <c r="J26" s="30"/>
      <c r="K26" s="32">
        <v>6.25</v>
      </c>
      <c r="L26" s="30"/>
      <c r="M26" s="33">
        <v>0.95454545454545459</v>
      </c>
      <c r="N26" s="33">
        <v>0.36363636363636365</v>
      </c>
      <c r="O26" s="33">
        <v>0.85227272727272729</v>
      </c>
      <c r="P26" s="33">
        <v>0.79545454545454541</v>
      </c>
      <c r="Q26" s="33">
        <v>0.26136363636363635</v>
      </c>
      <c r="R26" s="33">
        <v>0.27272727272727271</v>
      </c>
      <c r="S26" s="30"/>
      <c r="T26" s="33">
        <v>0.81818181818181823</v>
      </c>
      <c r="U26" s="33">
        <v>0.48863636363636365</v>
      </c>
      <c r="V26" s="33">
        <v>5.6818181818181816E-2</v>
      </c>
      <c r="W26" s="33">
        <v>5.6818181818181816E-2</v>
      </c>
      <c r="X26" s="33">
        <v>6.8181818181818177E-2</v>
      </c>
      <c r="Y26" s="33">
        <v>3.4090909090909088E-2</v>
      </c>
      <c r="Z26" s="33">
        <v>4.5454545454545456E-2</v>
      </c>
      <c r="AA26" s="33">
        <v>0</v>
      </c>
      <c r="AB26" s="33">
        <v>2.2727272727272728E-2</v>
      </c>
      <c r="AC26" s="33">
        <v>0</v>
      </c>
      <c r="AD26" s="33">
        <v>7.9545454545454544E-2</v>
      </c>
      <c r="AE26" s="30"/>
      <c r="AF26" s="33">
        <v>0.28409090909090912</v>
      </c>
      <c r="AG26" s="33">
        <v>0.75</v>
      </c>
      <c r="AH26" s="33">
        <v>2.2727272727272728E-2</v>
      </c>
      <c r="AI26" s="33">
        <v>5.6818181818181816E-2</v>
      </c>
      <c r="AJ26" s="33">
        <v>0</v>
      </c>
      <c r="AK26" s="33">
        <v>5.6818181818181816E-2</v>
      </c>
      <c r="AL26" s="33">
        <v>3.4090909090909088E-2</v>
      </c>
      <c r="AM26" s="31">
        <v>0</v>
      </c>
      <c r="AN26" s="31">
        <v>2.2727272727272728E-2</v>
      </c>
      <c r="AO26" s="31">
        <v>0</v>
      </c>
      <c r="AP26" s="31">
        <v>0.10227272727272728</v>
      </c>
      <c r="AQ26" s="30"/>
      <c r="AR26" s="31">
        <v>0.11363636363636363</v>
      </c>
      <c r="AS26" s="31">
        <v>0</v>
      </c>
      <c r="AT26" s="31">
        <v>4.5454545454545456E-2</v>
      </c>
      <c r="AU26" s="31">
        <v>0.20454545454545456</v>
      </c>
      <c r="AV26" s="31">
        <v>0</v>
      </c>
      <c r="AW26" s="31">
        <v>0.26136363636363635</v>
      </c>
      <c r="AX26" s="31">
        <v>0.14772727272727273</v>
      </c>
      <c r="AY26" s="31">
        <v>0</v>
      </c>
      <c r="AZ26" s="31">
        <v>3.4090909090909088E-2</v>
      </c>
      <c r="BA26" s="31">
        <v>0.19318181818181818</v>
      </c>
      <c r="BB26" s="30"/>
      <c r="BC26" s="33">
        <v>0.81818181818181823</v>
      </c>
      <c r="BD26" s="33">
        <v>0.55681818181818177</v>
      </c>
      <c r="BE26" s="33">
        <v>0.43181818181818182</v>
      </c>
      <c r="BF26" s="33">
        <v>0.31818181818181818</v>
      </c>
      <c r="BG26" s="33">
        <v>7.9545454545454544E-2</v>
      </c>
      <c r="BH26" s="33">
        <v>0.14772727272727273</v>
      </c>
      <c r="BI26" s="33">
        <v>0.125</v>
      </c>
      <c r="BJ26" s="33">
        <v>5.6818181818181816E-2</v>
      </c>
      <c r="BK26" s="33">
        <v>3.4090909090909088E-2</v>
      </c>
      <c r="BL26" s="33">
        <v>1.1363636363636364E-2</v>
      </c>
      <c r="BM26" s="33">
        <v>0</v>
      </c>
      <c r="BN26" s="30"/>
      <c r="BO26" s="33">
        <v>0.15909090909090909</v>
      </c>
      <c r="BP26" s="33">
        <v>0.84090909090909094</v>
      </c>
      <c r="BQ26" s="30"/>
      <c r="BR26" s="33">
        <v>0.26136363636363635</v>
      </c>
      <c r="BS26" s="33">
        <v>0.47727272727272729</v>
      </c>
      <c r="BT26" s="33">
        <v>0.26136363636363635</v>
      </c>
      <c r="BU26" s="30"/>
      <c r="BV26" s="33">
        <v>0.11363636363636363</v>
      </c>
      <c r="BW26" s="33">
        <v>0.88636363636363635</v>
      </c>
      <c r="BX26" s="30"/>
      <c r="BY26" s="33">
        <v>3.4090909090909088E-2</v>
      </c>
      <c r="BZ26" s="33">
        <v>0.10227272727272727</v>
      </c>
      <c r="CA26" s="33">
        <v>1.1363636363636364E-2</v>
      </c>
      <c r="CB26" s="30"/>
    </row>
    <row r="27" spans="1:168" s="36" customFormat="1" ht="20.25" customHeight="1" x14ac:dyDescent="0.4">
      <c r="A27" s="29" t="s">
        <v>126</v>
      </c>
      <c r="B27" s="30"/>
      <c r="C27" s="145">
        <f>VLOOKUP($A27,Sample!$B$2:$F$29,4)</f>
        <v>0.20055513944574171</v>
      </c>
      <c r="D27" s="145">
        <f>VLOOKUP($A27,Sample!$B$2:$F$29,5)</f>
        <v>3.3829529493077284E-2</v>
      </c>
      <c r="E27" s="138">
        <f>VLOOKUP($A27,Sample!$B$2:$F$29,2)</f>
        <v>4552</v>
      </c>
      <c r="F27" s="160">
        <f>E27*$K27</f>
        <v>28557.810526315789</v>
      </c>
      <c r="G27" s="30"/>
      <c r="H27" s="31">
        <f t="shared" si="3"/>
        <v>0.20055513944574171</v>
      </c>
      <c r="I27" s="31">
        <f>F27/SUM(F$17:F$27)</f>
        <v>0.20452274788507147</v>
      </c>
      <c r="J27" s="30"/>
      <c r="K27" s="32">
        <v>6.2736842105263158</v>
      </c>
      <c r="L27" s="30"/>
      <c r="M27" s="33">
        <v>0.87368421052631584</v>
      </c>
      <c r="N27" s="33">
        <v>0.10526315789473684</v>
      </c>
      <c r="O27" s="33">
        <v>0.82105263157894737</v>
      </c>
      <c r="P27" s="33">
        <v>0.75789473684210529</v>
      </c>
      <c r="Q27" s="33">
        <v>9.4736842105263161E-2</v>
      </c>
      <c r="R27" s="33">
        <v>5.2631578947368418E-2</v>
      </c>
      <c r="S27" s="30"/>
      <c r="T27" s="33">
        <v>0.71578947368421053</v>
      </c>
      <c r="U27" s="33">
        <v>0.28421052631578947</v>
      </c>
      <c r="V27" s="33">
        <v>4.2105263157894736E-2</v>
      </c>
      <c r="W27" s="33">
        <v>0.3473684210526316</v>
      </c>
      <c r="X27" s="33">
        <v>1.0526315789473684E-2</v>
      </c>
      <c r="Y27" s="33">
        <v>0</v>
      </c>
      <c r="Z27" s="33">
        <v>0</v>
      </c>
      <c r="AA27" s="33">
        <v>0</v>
      </c>
      <c r="AB27" s="33">
        <v>2.1052631578947368E-2</v>
      </c>
      <c r="AC27" s="33">
        <v>0</v>
      </c>
      <c r="AD27" s="33">
        <v>9.4736842105263161E-2</v>
      </c>
      <c r="AE27" s="30"/>
      <c r="AF27" s="33">
        <v>0.1368421052631579</v>
      </c>
      <c r="AG27" s="33">
        <v>0.66315789473684206</v>
      </c>
      <c r="AH27" s="33">
        <v>1.0526315789473684E-2</v>
      </c>
      <c r="AI27" s="33">
        <v>0.35789473684210527</v>
      </c>
      <c r="AJ27" s="33">
        <v>1.0526315789473684E-2</v>
      </c>
      <c r="AK27" s="33">
        <v>3.1578947368421054E-2</v>
      </c>
      <c r="AL27" s="33">
        <v>0</v>
      </c>
      <c r="AM27" s="31">
        <v>0</v>
      </c>
      <c r="AN27" s="31">
        <v>1.0526315789473684E-2</v>
      </c>
      <c r="AO27" s="31">
        <v>0</v>
      </c>
      <c r="AP27" s="31">
        <v>6.3157894736842107E-2</v>
      </c>
      <c r="AQ27" s="30"/>
      <c r="AR27" s="31">
        <v>0.15789473684210525</v>
      </c>
      <c r="AS27" s="31">
        <v>3.1578947368421054E-2</v>
      </c>
      <c r="AT27" s="31">
        <v>1.0526315789473684E-2</v>
      </c>
      <c r="AU27" s="31">
        <v>9.4736842105263161E-2</v>
      </c>
      <c r="AV27" s="31">
        <v>0</v>
      </c>
      <c r="AW27" s="31">
        <v>0.27368421052631581</v>
      </c>
      <c r="AX27" s="31">
        <v>0.14736842105263157</v>
      </c>
      <c r="AY27" s="31">
        <v>0</v>
      </c>
      <c r="AZ27" s="31">
        <v>3.1578947368421054E-2</v>
      </c>
      <c r="BA27" s="31">
        <v>0.25263157894736843</v>
      </c>
      <c r="BB27" s="30"/>
      <c r="BC27" s="33">
        <v>0.85263157894736841</v>
      </c>
      <c r="BD27" s="33">
        <v>0.50526315789473686</v>
      </c>
      <c r="BE27" s="33">
        <v>0.44210526315789472</v>
      </c>
      <c r="BF27" s="33">
        <v>0.37894736842105264</v>
      </c>
      <c r="BG27" s="33">
        <v>7.3684210526315783E-2</v>
      </c>
      <c r="BH27" s="33">
        <v>8.4210526315789472E-2</v>
      </c>
      <c r="BI27" s="33">
        <v>0.17894736842105263</v>
      </c>
      <c r="BJ27" s="33">
        <v>2.1052631578947368E-2</v>
      </c>
      <c r="BK27" s="33">
        <v>5.2631578947368418E-2</v>
      </c>
      <c r="BL27" s="33">
        <v>3.1578947368421054E-2</v>
      </c>
      <c r="BM27" s="33">
        <v>2.1052631578947368E-2</v>
      </c>
      <c r="BN27" s="30"/>
      <c r="BO27" s="33">
        <v>0.33684210526315789</v>
      </c>
      <c r="BP27" s="33">
        <v>0.66315789473684206</v>
      </c>
      <c r="BQ27" s="30"/>
      <c r="BR27" s="33">
        <v>0.16842105263157894</v>
      </c>
      <c r="BS27" s="33">
        <v>0.43157894736842106</v>
      </c>
      <c r="BT27" s="33">
        <v>0.4</v>
      </c>
      <c r="BU27" s="30"/>
      <c r="BV27" s="33">
        <v>9.4736842105263161E-2</v>
      </c>
      <c r="BW27" s="33">
        <v>0.90526315789473688</v>
      </c>
      <c r="BX27" s="30"/>
      <c r="BY27" s="33">
        <v>4.2105263157894736E-2</v>
      </c>
      <c r="BZ27" s="33">
        <v>8.4210526315789472E-2</v>
      </c>
      <c r="CA27" s="33">
        <v>4.2105263157894736E-2</v>
      </c>
      <c r="CB27" s="30"/>
    </row>
    <row r="28" spans="1:168" s="42" customFormat="1" ht="7.5" customHeight="1" x14ac:dyDescent="0.4">
      <c r="A28" s="37"/>
      <c r="B28" s="38"/>
      <c r="C28" s="139"/>
      <c r="D28" s="139"/>
      <c r="E28" s="139"/>
      <c r="F28" s="161"/>
      <c r="G28" s="38"/>
      <c r="H28" s="43"/>
      <c r="I28" s="43"/>
      <c r="J28" s="38"/>
      <c r="L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44"/>
      <c r="AN28" s="44"/>
      <c r="AO28" s="44"/>
      <c r="AP28" s="44"/>
      <c r="AQ28" s="38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Q28" s="38"/>
      <c r="BU28" s="38"/>
      <c r="BX28" s="38"/>
      <c r="BY28" s="38"/>
      <c r="BZ28" s="38"/>
      <c r="CA28" s="38"/>
      <c r="CB28" s="38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</row>
    <row r="29" spans="1:168" s="56" customFormat="1" ht="20.25" hidden="1" customHeight="1" x14ac:dyDescent="0.4">
      <c r="A29" s="49" t="s">
        <v>457</v>
      </c>
      <c r="B29" s="38"/>
      <c r="C29" s="140"/>
      <c r="D29" s="140"/>
      <c r="E29" s="140"/>
      <c r="F29" s="164"/>
      <c r="G29" s="38"/>
      <c r="H29" s="50">
        <v>0.50366327311245807</v>
      </c>
      <c r="I29" s="50">
        <v>0.50366327311245807</v>
      </c>
      <c r="J29" s="38"/>
      <c r="K29" s="51">
        <v>5.8151204277492949</v>
      </c>
      <c r="L29" s="38"/>
      <c r="M29" s="52">
        <v>0.67250712097243093</v>
      </c>
      <c r="N29" s="52">
        <v>0.5757680508558185</v>
      </c>
      <c r="O29" s="52">
        <v>0.64419658037336081</v>
      </c>
      <c r="P29" s="52">
        <v>0.40384672412512673</v>
      </c>
      <c r="Q29" s="52">
        <v>0.54507745152200682</v>
      </c>
      <c r="R29" s="52">
        <v>0.49178855776013614</v>
      </c>
      <c r="S29" s="38"/>
      <c r="T29" s="52">
        <v>0.93775879716090915</v>
      </c>
      <c r="U29" s="52">
        <v>0.31883853068718471</v>
      </c>
      <c r="V29" s="52">
        <v>5.4845079560455971E-2</v>
      </c>
      <c r="W29" s="52">
        <v>0.26683437951185907</v>
      </c>
      <c r="X29" s="52">
        <v>3.4489804135513016E-2</v>
      </c>
      <c r="Y29" s="52">
        <v>0.18620953369923782</v>
      </c>
      <c r="Z29" s="52">
        <v>3.9432198532132978E-2</v>
      </c>
      <c r="AA29" s="52">
        <v>2.5311914650452821E-3</v>
      </c>
      <c r="AB29" s="52">
        <v>4.5193061662608947E-3</v>
      </c>
      <c r="AC29" s="52">
        <v>4.9273153314493435E-3</v>
      </c>
      <c r="AD29" s="52">
        <v>7.3046350482656036E-2</v>
      </c>
      <c r="AE29" s="38"/>
      <c r="AF29" s="52">
        <v>0.50108769157942457</v>
      </c>
      <c r="AG29" s="52">
        <v>0.50884108305490616</v>
      </c>
      <c r="AH29" s="52">
        <v>0.17777446622143953</v>
      </c>
      <c r="AI29" s="52">
        <v>0.17604146435835386</v>
      </c>
      <c r="AJ29" s="52">
        <v>3.2425630035899454E-2</v>
      </c>
      <c r="AK29" s="52">
        <v>0.2657301320135349</v>
      </c>
      <c r="AL29" s="52">
        <v>4.0652433591941525E-2</v>
      </c>
      <c r="AM29" s="50">
        <v>3.9337628044929837E-2</v>
      </c>
      <c r="AN29" s="50">
        <v>9.7771680798683473E-3</v>
      </c>
      <c r="AO29" s="50">
        <v>0</v>
      </c>
      <c r="AP29" s="50">
        <v>7.7731451326251075E-2</v>
      </c>
      <c r="AQ29" s="38"/>
      <c r="AR29" s="50">
        <v>6.2826179898991027E-3</v>
      </c>
      <c r="AS29" s="50">
        <v>2.3246754484347241E-2</v>
      </c>
      <c r="AT29" s="50">
        <v>3.8603907505850243E-2</v>
      </c>
      <c r="AU29" s="50">
        <v>0.16832202344897029</v>
      </c>
      <c r="AV29" s="50">
        <v>4.0376268537989143E-3</v>
      </c>
      <c r="AW29" s="50">
        <v>0.16664620948335512</v>
      </c>
      <c r="AX29" s="50">
        <v>4.5125933614338878E-2</v>
      </c>
      <c r="AY29" s="50">
        <v>4.9273153314493435E-3</v>
      </c>
      <c r="AZ29" s="50">
        <v>7.5321769437681574E-4</v>
      </c>
      <c r="BA29" s="50">
        <v>0.54205439359361396</v>
      </c>
      <c r="BB29" s="38"/>
      <c r="BC29" s="52">
        <v>0.69987956916263327</v>
      </c>
      <c r="BD29" s="52">
        <v>0.82037045783698392</v>
      </c>
      <c r="BE29" s="52">
        <v>0.42330352715184771</v>
      </c>
      <c r="BF29" s="52">
        <v>0.28264737668141626</v>
      </c>
      <c r="BG29" s="52">
        <v>0.18783887740276312</v>
      </c>
      <c r="BH29" s="52">
        <v>5.02599578527008E-2</v>
      </c>
      <c r="BI29" s="52">
        <v>3.3027714999972396E-2</v>
      </c>
      <c r="BJ29" s="52">
        <v>3.6837732606929123E-2</v>
      </c>
      <c r="BK29" s="52">
        <v>3.8090097930062961E-2</v>
      </c>
      <c r="BL29" s="52">
        <v>1.8896049364685263E-2</v>
      </c>
      <c r="BM29" s="52">
        <v>3.2393916890714525E-2</v>
      </c>
      <c r="BN29" s="38"/>
      <c r="BO29" s="52">
        <v>0.56752102932023463</v>
      </c>
      <c r="BP29" s="52">
        <v>0.43247897067976532</v>
      </c>
      <c r="BQ29" s="38"/>
      <c r="BR29" s="52">
        <v>0.5135640265165673</v>
      </c>
      <c r="BS29" s="52">
        <v>0.34146000129426157</v>
      </c>
      <c r="BT29" s="52">
        <v>0.14497597218917113</v>
      </c>
      <c r="BU29" s="38"/>
      <c r="BV29" s="52">
        <v>7.5321769437681574E-4</v>
      </c>
      <c r="BW29" s="52">
        <v>0.99924678230562325</v>
      </c>
      <c r="BX29" s="38"/>
      <c r="BY29" s="52">
        <v>0</v>
      </c>
      <c r="BZ29" s="52">
        <v>7.5321769437681574E-4</v>
      </c>
      <c r="CA29" s="52">
        <v>0</v>
      </c>
      <c r="CB29" s="38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</row>
    <row r="30" spans="1:168" s="56" customFormat="1" ht="20.25" hidden="1" customHeight="1" x14ac:dyDescent="0.4">
      <c r="A30" s="49" t="s">
        <v>469</v>
      </c>
      <c r="B30" s="38"/>
      <c r="C30" s="140"/>
      <c r="D30" s="140"/>
      <c r="E30" s="140"/>
      <c r="F30" s="164"/>
      <c r="G30" s="38"/>
      <c r="H30" s="50">
        <v>0.14463308421114576</v>
      </c>
      <c r="I30" s="50">
        <v>0.14463308421114576</v>
      </c>
      <c r="J30" s="38"/>
      <c r="K30" s="51">
        <v>6.1047298048075858</v>
      </c>
      <c r="L30" s="38"/>
      <c r="M30" s="52">
        <v>0.81395760205693191</v>
      </c>
      <c r="N30" s="52">
        <v>0.43767031249163491</v>
      </c>
      <c r="O30" s="52">
        <v>0.76792829975894439</v>
      </c>
      <c r="P30" s="52">
        <v>0.67011005870314655</v>
      </c>
      <c r="Q30" s="52">
        <v>0.4058321836676787</v>
      </c>
      <c r="R30" s="52">
        <v>0.35481650636902207</v>
      </c>
      <c r="S30" s="38"/>
      <c r="T30" s="52">
        <v>0.73034646426869743</v>
      </c>
      <c r="U30" s="52">
        <v>0.6003114285561324</v>
      </c>
      <c r="V30" s="52">
        <v>3.5288600768672629E-2</v>
      </c>
      <c r="W30" s="52">
        <v>0.28692182524841681</v>
      </c>
      <c r="X30" s="52">
        <v>6.0988427299995054E-2</v>
      </c>
      <c r="Y30" s="52">
        <v>0.18105071301122155</v>
      </c>
      <c r="Z30" s="52">
        <v>4.2578830353271029E-2</v>
      </c>
      <c r="AA30" s="52">
        <v>4.9863750006692038E-3</v>
      </c>
      <c r="AB30" s="52">
        <v>3.1454153059968022E-2</v>
      </c>
      <c r="AC30" s="52">
        <v>0</v>
      </c>
      <c r="AD30" s="52">
        <v>8.7456205359293868E-2</v>
      </c>
      <c r="AE30" s="38"/>
      <c r="AF30" s="52">
        <v>0.54162154590888922</v>
      </c>
      <c r="AG30" s="52">
        <v>0.38435609054022657</v>
      </c>
      <c r="AH30" s="52">
        <v>2.5699826531322419E-2</v>
      </c>
      <c r="AI30" s="52">
        <v>0.2274693010043746</v>
      </c>
      <c r="AJ30" s="52">
        <v>3.1070177295979825E-2</v>
      </c>
      <c r="AK30" s="52">
        <v>0.27771171684387741</v>
      </c>
      <c r="AL30" s="52">
        <v>4.7565205353940238E-2</v>
      </c>
      <c r="AM30" s="50">
        <v>0</v>
      </c>
      <c r="AN30" s="50">
        <v>1.534310076599581E-2</v>
      </c>
      <c r="AO30" s="50">
        <v>0</v>
      </c>
      <c r="AP30" s="50">
        <v>0.17683228953852875</v>
      </c>
      <c r="AQ30" s="38"/>
      <c r="AR30" s="50">
        <v>4.9863750006692038E-3</v>
      </c>
      <c r="AS30" s="50">
        <v>5.7537955355278642E-2</v>
      </c>
      <c r="AT30" s="50">
        <v>2.6851753823287021E-2</v>
      </c>
      <c r="AU30" s="50">
        <v>3.6440528060637231E-2</v>
      </c>
      <c r="AV30" s="50">
        <v>0</v>
      </c>
      <c r="AW30" s="50">
        <v>0.46375411478694561</v>
      </c>
      <c r="AX30" s="50">
        <v>9.9727500013384082E-2</v>
      </c>
      <c r="AY30" s="50">
        <v>0</v>
      </c>
      <c r="AZ30" s="50">
        <v>4.9863750006692038E-3</v>
      </c>
      <c r="BA30" s="50">
        <v>0.30571539795912905</v>
      </c>
      <c r="BB30" s="38"/>
      <c r="BC30" s="52">
        <v>0.76371518621742895</v>
      </c>
      <c r="BD30" s="52">
        <v>0.87993771428877343</v>
      </c>
      <c r="BE30" s="52">
        <v>0.47334288902429578</v>
      </c>
      <c r="BF30" s="52">
        <v>0.28500194642847582</v>
      </c>
      <c r="BG30" s="52">
        <v>0.23897264413048841</v>
      </c>
      <c r="BH30" s="52">
        <v>4.9863750006692038E-3</v>
      </c>
      <c r="BI30" s="52">
        <v>1.4959125002007613E-2</v>
      </c>
      <c r="BJ30" s="52">
        <v>9.9727500013384075E-3</v>
      </c>
      <c r="BK30" s="52">
        <v>4.1810878825294634E-2</v>
      </c>
      <c r="BL30" s="52">
        <v>4.9863750006692038E-3</v>
      </c>
      <c r="BM30" s="52">
        <v>1.4959125002007613E-2</v>
      </c>
      <c r="BN30" s="38"/>
      <c r="BO30" s="52">
        <v>0.46414340048211117</v>
      </c>
      <c r="BP30" s="52">
        <v>0.53585659951788878</v>
      </c>
      <c r="BQ30" s="38"/>
      <c r="BR30" s="52">
        <v>0.39969919130622228</v>
      </c>
      <c r="BS30" s="52">
        <v>0.4111972245011587</v>
      </c>
      <c r="BT30" s="52">
        <v>0.18910358419261894</v>
      </c>
      <c r="BU30" s="38"/>
      <c r="BV30" s="52">
        <v>4.9863750006692038E-3</v>
      </c>
      <c r="BW30" s="52">
        <v>0.99501362499933077</v>
      </c>
      <c r="BX30" s="38"/>
      <c r="BY30" s="52">
        <v>0</v>
      </c>
      <c r="BZ30" s="52">
        <v>4.9863750006692038E-3</v>
      </c>
      <c r="CA30" s="52">
        <v>0</v>
      </c>
      <c r="CB30" s="38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</row>
    <row r="31" spans="1:168" s="56" customFormat="1" ht="20.25" hidden="1" customHeight="1" x14ac:dyDescent="0.4">
      <c r="A31" s="49" t="s">
        <v>459</v>
      </c>
      <c r="B31" s="38"/>
      <c r="C31" s="140"/>
      <c r="D31" s="140"/>
      <c r="E31" s="140"/>
      <c r="F31" s="164"/>
      <c r="G31" s="38"/>
      <c r="H31" s="50">
        <v>0.18075089742835285</v>
      </c>
      <c r="I31" s="50">
        <v>0.18075089742835285</v>
      </c>
      <c r="J31" s="38"/>
      <c r="K31" s="51">
        <v>4.8265291601136102</v>
      </c>
      <c r="L31" s="38"/>
      <c r="M31" s="52">
        <v>0.98918612153539653</v>
      </c>
      <c r="N31" s="52">
        <v>8.9307504574149127E-2</v>
      </c>
      <c r="O31" s="52">
        <v>0.93145832497080827</v>
      </c>
      <c r="P31" s="52">
        <v>0.93966964204345516</v>
      </c>
      <c r="Q31" s="52">
        <v>6.3017102656317839E-2</v>
      </c>
      <c r="R31" s="52">
        <v>4.8305976974530582E-2</v>
      </c>
      <c r="S31" s="38"/>
      <c r="T31" s="52">
        <v>0.66870591948407676</v>
      </c>
      <c r="U31" s="52">
        <v>0.5878557411503611</v>
      </c>
      <c r="V31" s="52">
        <v>8.3215339307923214E-2</v>
      </c>
      <c r="W31" s="52">
        <v>9.7130811834461692E-2</v>
      </c>
      <c r="X31" s="52">
        <v>0.17102812432389489</v>
      </c>
      <c r="Y31" s="52">
        <v>4.3578540141842332E-3</v>
      </c>
      <c r="Z31" s="52">
        <v>0.16980719163809763</v>
      </c>
      <c r="AA31" s="52">
        <v>1.9496040817795164E-2</v>
      </c>
      <c r="AB31" s="52">
        <v>0.16787034265873516</v>
      </c>
      <c r="AC31" s="52">
        <v>0</v>
      </c>
      <c r="AD31" s="52">
        <v>8.8900486667745568E-2</v>
      </c>
      <c r="AE31" s="38"/>
      <c r="AF31" s="52">
        <v>0.36053694048332224</v>
      </c>
      <c r="AG31" s="52">
        <v>0.54823944526652568</v>
      </c>
      <c r="AH31" s="52">
        <v>6.1836351119617786E-2</v>
      </c>
      <c r="AI31" s="52">
        <v>9.4375698596157465E-2</v>
      </c>
      <c r="AJ31" s="52">
        <v>8.6808326268920474E-2</v>
      </c>
      <c r="AK31" s="52">
        <v>4.2432829468495095E-2</v>
      </c>
      <c r="AL31" s="52">
        <v>0.15562112556396263</v>
      </c>
      <c r="AM31" s="50">
        <v>1.1834055014355123E-2</v>
      </c>
      <c r="AN31" s="50">
        <v>0.14963870596720305</v>
      </c>
      <c r="AO31" s="50">
        <v>0</v>
      </c>
      <c r="AP31" s="50">
        <v>0.19883708370978956</v>
      </c>
      <c r="AQ31" s="38"/>
      <c r="AR31" s="50">
        <v>4.1089939353569846E-2</v>
      </c>
      <c r="AS31" s="50">
        <v>0.10245501144097405</v>
      </c>
      <c r="AT31" s="50">
        <v>3.0050381339699114E-3</v>
      </c>
      <c r="AU31" s="50">
        <v>9.6440515042057653E-2</v>
      </c>
      <c r="AV31" s="50">
        <v>8.3827559796505278E-3</v>
      </c>
      <c r="AW31" s="50">
        <v>0.26382636261192172</v>
      </c>
      <c r="AX31" s="50">
        <v>0.22720138440230106</v>
      </c>
      <c r="AY31" s="50">
        <v>1.6873123492163366E-2</v>
      </c>
      <c r="AZ31" s="50">
        <v>4.5394083443743904E-2</v>
      </c>
      <c r="BA31" s="50">
        <v>0.19533178609964799</v>
      </c>
      <c r="BB31" s="38"/>
      <c r="BC31" s="52">
        <v>0.76049371530279897</v>
      </c>
      <c r="BD31" s="52">
        <v>0.80430375334647652</v>
      </c>
      <c r="BE31" s="52">
        <v>0.30513099431296242</v>
      </c>
      <c r="BF31" s="52">
        <v>0.25752110841657522</v>
      </c>
      <c r="BG31" s="52">
        <v>0.16143856355471439</v>
      </c>
      <c r="BH31" s="52">
        <v>8.1121397317822946E-2</v>
      </c>
      <c r="BI31" s="52">
        <v>5.0722440844962392E-2</v>
      </c>
      <c r="BJ31" s="52">
        <v>3.6364623145568514E-2</v>
      </c>
      <c r="BK31" s="52">
        <v>3.6403866139899627E-2</v>
      </c>
      <c r="BL31" s="52">
        <v>8.2871523339150099E-2</v>
      </c>
      <c r="BM31" s="52">
        <v>2.3873938047399481E-2</v>
      </c>
      <c r="BN31" s="38"/>
      <c r="BO31" s="52">
        <v>0.30398619097002633</v>
      </c>
      <c r="BP31" s="52">
        <v>0.69601380902997367</v>
      </c>
      <c r="BQ31" s="38"/>
      <c r="BR31" s="52">
        <v>0.19201359706555335</v>
      </c>
      <c r="BS31" s="52">
        <v>0.40304693441602951</v>
      </c>
      <c r="BT31" s="52">
        <v>0.40493946851841711</v>
      </c>
      <c r="BU31" s="38"/>
      <c r="BV31" s="52">
        <v>0.16357547258218308</v>
      </c>
      <c r="BW31" s="52">
        <v>0.83642452741781681</v>
      </c>
      <c r="BX31" s="38"/>
      <c r="BY31" s="52">
        <v>0.11859282717581937</v>
      </c>
      <c r="BZ31" s="52">
        <v>0.12089713834899884</v>
      </c>
      <c r="CA31" s="52">
        <v>9.5920309317050756E-2</v>
      </c>
      <c r="CB31" s="38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</row>
    <row r="32" spans="1:168" s="56" customFormat="1" ht="20.25" hidden="1" customHeight="1" x14ac:dyDescent="0.4">
      <c r="A32" s="49" t="s">
        <v>470</v>
      </c>
      <c r="B32" s="38"/>
      <c r="C32" s="140"/>
      <c r="D32" s="140"/>
      <c r="E32" s="140"/>
      <c r="F32" s="164"/>
      <c r="G32" s="38"/>
      <c r="H32" s="50">
        <v>0.11795298063908669</v>
      </c>
      <c r="I32" s="50">
        <v>0.11795298063908669</v>
      </c>
      <c r="J32" s="38"/>
      <c r="K32" s="51">
        <v>6.1047020923049002</v>
      </c>
      <c r="L32" s="38"/>
      <c r="M32" s="52">
        <v>0.94994166043311912</v>
      </c>
      <c r="N32" s="52">
        <v>0.13221465729380788</v>
      </c>
      <c r="O32" s="52">
        <v>0.87907037705053959</v>
      </c>
      <c r="P32" s="52">
        <v>0.88912690736527722</v>
      </c>
      <c r="Q32" s="52">
        <v>0.10780206127075821</v>
      </c>
      <c r="R32" s="52">
        <v>9.8837988420428902E-2</v>
      </c>
      <c r="S32" s="38"/>
      <c r="T32" s="52">
        <v>0.379290960611191</v>
      </c>
      <c r="U32" s="52">
        <v>0.87503963748938951</v>
      </c>
      <c r="V32" s="52">
        <v>0.6218443085717128</v>
      </c>
      <c r="W32" s="52">
        <v>7.9258030504453528E-2</v>
      </c>
      <c r="X32" s="52">
        <v>0.16454185954176376</v>
      </c>
      <c r="Y32" s="52">
        <v>2.511688050053924E-2</v>
      </c>
      <c r="Z32" s="52">
        <v>6.5980640154412601E-2</v>
      </c>
      <c r="AA32" s="52">
        <v>0.15954185852946479</v>
      </c>
      <c r="AB32" s="52">
        <v>5.2364300573560146E-2</v>
      </c>
      <c r="AC32" s="52">
        <v>1.9508180970922544E-2</v>
      </c>
      <c r="AD32" s="52">
        <v>8.0123917571286452E-3</v>
      </c>
      <c r="AE32" s="38"/>
      <c r="AF32" s="52">
        <v>0.8116882132227643</v>
      </c>
      <c r="AG32" s="52">
        <v>0.33075262545733869</v>
      </c>
      <c r="AH32" s="52">
        <v>0.54871908504277223</v>
      </c>
      <c r="AI32" s="52">
        <v>5.8283734932071E-2</v>
      </c>
      <c r="AJ32" s="52">
        <v>0.27291781081027583</v>
      </c>
      <c r="AK32" s="52">
        <v>2.9554430796724075E-2</v>
      </c>
      <c r="AL32" s="52">
        <v>0.15771447212706469</v>
      </c>
      <c r="AM32" s="50">
        <v>8.1641327478904374E-2</v>
      </c>
      <c r="AN32" s="50">
        <v>1.7547944204433893E-2</v>
      </c>
      <c r="AO32" s="50">
        <v>1.3740842444786438E-2</v>
      </c>
      <c r="AP32" s="50">
        <v>1.2573954294170579E-2</v>
      </c>
      <c r="AQ32" s="38"/>
      <c r="AR32" s="50">
        <v>2.8479299345760344E-2</v>
      </c>
      <c r="AS32" s="50">
        <v>8.9289008673099676E-2</v>
      </c>
      <c r="AT32" s="50">
        <v>4.8566116650548892E-2</v>
      </c>
      <c r="AU32" s="50">
        <v>4.4397283219996107E-2</v>
      </c>
      <c r="AV32" s="50">
        <v>0</v>
      </c>
      <c r="AW32" s="50">
        <v>0.17118096052385678</v>
      </c>
      <c r="AX32" s="50">
        <v>0.1936516146061899</v>
      </c>
      <c r="AY32" s="50">
        <v>1.6156561910923635E-2</v>
      </c>
      <c r="AZ32" s="50">
        <v>1.4607711164336901E-2</v>
      </c>
      <c r="BA32" s="50">
        <v>0.39367144390528769</v>
      </c>
      <c r="BB32" s="38"/>
      <c r="BC32" s="52">
        <v>0.52464136697769614</v>
      </c>
      <c r="BD32" s="52">
        <v>0.45330425643850497</v>
      </c>
      <c r="BE32" s="52">
        <v>0.33549827412919175</v>
      </c>
      <c r="BF32" s="52">
        <v>0.20930047929527593</v>
      </c>
      <c r="BG32" s="52">
        <v>0.17335129967575438</v>
      </c>
      <c r="BH32" s="52">
        <v>0.38784403044636739</v>
      </c>
      <c r="BI32" s="52">
        <v>5.7750624410902299E-2</v>
      </c>
      <c r="BJ32" s="52">
        <v>6.5406155397950971E-2</v>
      </c>
      <c r="BK32" s="52">
        <v>6.0612940012578637E-2</v>
      </c>
      <c r="BL32" s="52">
        <v>6.3963399302327278E-2</v>
      </c>
      <c r="BM32" s="52">
        <v>3.048852824209829E-2</v>
      </c>
      <c r="BN32" s="38"/>
      <c r="BO32" s="52">
        <v>0.37984481908622142</v>
      </c>
      <c r="BP32" s="52">
        <v>0.62015518091377864</v>
      </c>
      <c r="BQ32" s="38"/>
      <c r="BR32" s="52">
        <v>0.31238949515652775</v>
      </c>
      <c r="BS32" s="52">
        <v>0.24464169622484891</v>
      </c>
      <c r="BT32" s="52">
        <v>0.44296880861862331</v>
      </c>
      <c r="BU32" s="38"/>
      <c r="BV32" s="52">
        <v>0.39986797913736799</v>
      </c>
      <c r="BW32" s="52">
        <v>0.60013202086263195</v>
      </c>
      <c r="BX32" s="38"/>
      <c r="BY32" s="52">
        <v>0.26141183496174675</v>
      </c>
      <c r="BZ32" s="52">
        <v>0.31269890351953999</v>
      </c>
      <c r="CA32" s="52">
        <v>0.14095679256991858</v>
      </c>
      <c r="CB32" s="38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</row>
    <row r="33" spans="1:168" s="56" customFormat="1" ht="20.25" hidden="1" customHeight="1" x14ac:dyDescent="0.4">
      <c r="A33" s="49" t="s">
        <v>471</v>
      </c>
      <c r="B33" s="38"/>
      <c r="C33" s="140"/>
      <c r="D33" s="140"/>
      <c r="E33" s="140"/>
      <c r="F33" s="164"/>
      <c r="G33" s="38"/>
      <c r="H33" s="50">
        <v>5.2999764608956626E-2</v>
      </c>
      <c r="I33" s="50">
        <v>5.2999764608956626E-2</v>
      </c>
      <c r="J33" s="38"/>
      <c r="K33" s="51">
        <v>6.2652427042623913</v>
      </c>
      <c r="L33" s="38"/>
      <c r="M33" s="52">
        <v>0.90250470665971605</v>
      </c>
      <c r="N33" s="52">
        <v>0.197352317137554</v>
      </c>
      <c r="O33" s="52">
        <v>0.83218007165412122</v>
      </c>
      <c r="P33" s="52">
        <v>0.77128177202832959</v>
      </c>
      <c r="Q33" s="52">
        <v>0.15412582304287625</v>
      </c>
      <c r="R33" s="52">
        <v>0.13107789978384229</v>
      </c>
      <c r="S33" s="38"/>
      <c r="T33" s="52">
        <v>0.75228406642117884</v>
      </c>
      <c r="U33" s="52">
        <v>0.3570718101796666</v>
      </c>
      <c r="V33" s="52">
        <v>4.7349229170332935E-2</v>
      </c>
      <c r="W33" s="52">
        <v>0.24381075077448211</v>
      </c>
      <c r="X33" s="52">
        <v>3.1075841139028254E-2</v>
      </c>
      <c r="Y33" s="52">
        <v>1.2150652955649486E-2</v>
      </c>
      <c r="Z33" s="52">
        <v>1.6200870607532648E-2</v>
      </c>
      <c r="AA33" s="52">
        <v>0</v>
      </c>
      <c r="AB33" s="52">
        <v>2.1649505759224887E-2</v>
      </c>
      <c r="AC33" s="52">
        <v>0</v>
      </c>
      <c r="AD33" s="52">
        <v>8.932234061274566E-2</v>
      </c>
      <c r="AE33" s="38"/>
      <c r="AF33" s="52">
        <v>0.18932439925755973</v>
      </c>
      <c r="AG33" s="52">
        <v>0.69411008437123345</v>
      </c>
      <c r="AH33" s="52">
        <v>1.4874970531495606E-2</v>
      </c>
      <c r="AI33" s="52">
        <v>0.25058528600221136</v>
      </c>
      <c r="AJ33" s="52">
        <v>6.7745352277292815E-3</v>
      </c>
      <c r="AK33" s="52">
        <v>4.0574693942603657E-2</v>
      </c>
      <c r="AL33" s="52">
        <v>1.2150652955649486E-2</v>
      </c>
      <c r="AM33" s="50">
        <v>0</v>
      </c>
      <c r="AN33" s="50">
        <v>1.4874970531495606E-2</v>
      </c>
      <c r="AO33" s="50">
        <v>0</v>
      </c>
      <c r="AP33" s="50">
        <v>7.709917023332416E-2</v>
      </c>
      <c r="AQ33" s="38"/>
      <c r="AR33" s="50">
        <v>0.14212020493477084</v>
      </c>
      <c r="AS33" s="50">
        <v>2.0323605683187845E-2</v>
      </c>
      <c r="AT33" s="50">
        <v>2.297540583526193E-2</v>
      </c>
      <c r="AU33" s="50">
        <v>0.13387473478346046</v>
      </c>
      <c r="AV33" s="50">
        <v>0</v>
      </c>
      <c r="AW33" s="50">
        <v>0.26929292191427401</v>
      </c>
      <c r="AX33" s="50">
        <v>0.14749632266269105</v>
      </c>
      <c r="AY33" s="50">
        <v>0</v>
      </c>
      <c r="AZ33" s="50">
        <v>3.2474258638837329E-2</v>
      </c>
      <c r="BA33" s="50">
        <v>0.23144254554751653</v>
      </c>
      <c r="BB33" s="38"/>
      <c r="BC33" s="52">
        <v>0.84035302438165949</v>
      </c>
      <c r="BD33" s="52">
        <v>0.52363835587328045</v>
      </c>
      <c r="BE33" s="52">
        <v>0.43843875033618995</v>
      </c>
      <c r="BF33" s="52">
        <v>0.35728936245098264</v>
      </c>
      <c r="BG33" s="52">
        <v>7.5773270157287104E-2</v>
      </c>
      <c r="BH33" s="52">
        <v>0.10684911129631536</v>
      </c>
      <c r="BI33" s="52">
        <v>0.15971949304211258</v>
      </c>
      <c r="BJ33" s="52">
        <v>3.3800158714874379E-2</v>
      </c>
      <c r="BK33" s="52">
        <v>4.6023329094295892E-2</v>
      </c>
      <c r="BL33" s="52">
        <v>2.4373823335071008E-2</v>
      </c>
      <c r="BM33" s="52">
        <v>1.3549070455458563E-2</v>
      </c>
      <c r="BN33" s="38"/>
      <c r="BO33" s="52">
        <v>0.27348817441370127</v>
      </c>
      <c r="BP33" s="52">
        <v>0.72651182558629879</v>
      </c>
      <c r="BQ33" s="38"/>
      <c r="BR33" s="52">
        <v>0.20154756963698123</v>
      </c>
      <c r="BS33" s="52">
        <v>0.44786508571599337</v>
      </c>
      <c r="BT33" s="52">
        <v>0.3505873446470254</v>
      </c>
      <c r="BU33" s="38"/>
      <c r="BV33" s="52">
        <v>0.10147299356839515</v>
      </c>
      <c r="BW33" s="52">
        <v>0.89852700643160488</v>
      </c>
      <c r="BX33" s="38"/>
      <c r="BY33" s="52">
        <v>3.9248793866566614E-2</v>
      </c>
      <c r="BZ33" s="52">
        <v>9.0648240688782716E-2</v>
      </c>
      <c r="CA33" s="52">
        <v>3.1148358562800287E-2</v>
      </c>
      <c r="CB33" s="38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</row>
    <row r="34" spans="1:168" s="57" customFormat="1" ht="7.5" hidden="1" customHeight="1" x14ac:dyDescent="0.4">
      <c r="A34" s="17"/>
      <c r="C34" s="137"/>
      <c r="D34" s="137"/>
      <c r="E34" s="137"/>
      <c r="F34" s="165"/>
      <c r="H34" s="58"/>
      <c r="I34" s="58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</row>
    <row r="35" spans="1:168" s="64" customFormat="1" ht="20.25" customHeight="1" x14ac:dyDescent="0.4">
      <c r="A35" s="59" t="s">
        <v>480</v>
      </c>
      <c r="B35" s="38"/>
      <c r="C35" s="141"/>
      <c r="D35" s="141"/>
      <c r="E35" s="141">
        <f>SUM(E4:E10)</f>
        <v>84813</v>
      </c>
      <c r="F35" s="163">
        <f>SUM(F4:F10)</f>
        <v>500744.22527130082</v>
      </c>
      <c r="G35" s="38"/>
      <c r="H35" s="60">
        <f>E35/E$39</f>
        <v>0.63031280423909575</v>
      </c>
      <c r="I35" s="60">
        <f>F35/F$39</f>
        <v>0.65089360849584466</v>
      </c>
      <c r="J35" s="38"/>
      <c r="K35" s="61">
        <f>SUM(K4*$C4,K5*$C5,K6*$C6,K7*$C7,K9*$C9,K10*$C10)</f>
        <v>5.904097547207396</v>
      </c>
      <c r="L35" s="38"/>
      <c r="M35" s="62">
        <f>SUM(M4*$H4,M5*$H5,M6*$H6,M7*$H7,M9*$H9,M10*$H10)</f>
        <v>0.71263815985133006</v>
      </c>
      <c r="N35" s="62">
        <f t="shared" ref="N35:R35" si="4">SUM(N4*$H4,N5*$H5,N6*$H6,N7*$H7,N9*$H9,N10*$H10)</f>
        <v>0.54594215011786473</v>
      </c>
      <c r="O35" s="62">
        <f t="shared" si="4"/>
        <v>0.6800764835874944</v>
      </c>
      <c r="P35" s="62">
        <f t="shared" si="4"/>
        <v>0.48835474983460886</v>
      </c>
      <c r="Q35" s="62">
        <f t="shared" si="4"/>
        <v>0.51477364374492762</v>
      </c>
      <c r="R35" s="62">
        <f t="shared" si="4"/>
        <v>0.46516679480514556</v>
      </c>
      <c r="S35" s="38"/>
      <c r="T35" s="62">
        <f t="shared" ref="T35:AD35" si="5">SUM(T4*$H4,T5*$H5,T6*$H6,T7*$H7,T9*$H9,T10*$H10)</f>
        <v>0.88944646715492282</v>
      </c>
      <c r="U35" s="62">
        <f t="shared" si="5"/>
        <v>0.37072393183764246</v>
      </c>
      <c r="V35" s="62">
        <f t="shared" si="5"/>
        <v>6.3741221225260158E-2</v>
      </c>
      <c r="W35" s="62">
        <f t="shared" si="5"/>
        <v>0.27520899581265384</v>
      </c>
      <c r="X35" s="62">
        <f t="shared" si="5"/>
        <v>4.5232035470146648E-2</v>
      </c>
      <c r="Y35" s="62">
        <f t="shared" si="5"/>
        <v>0.18893564911792277</v>
      </c>
      <c r="Z35" s="62">
        <f t="shared" si="5"/>
        <v>3.6672646830064007E-2</v>
      </c>
      <c r="AA35" s="62">
        <f t="shared" si="5"/>
        <v>4.028819518242667E-3</v>
      </c>
      <c r="AB35" s="62">
        <f t="shared" si="5"/>
        <v>9.1315292351045844E-3</v>
      </c>
      <c r="AC35" s="62">
        <f t="shared" si="5"/>
        <v>4.4189712131585731E-3</v>
      </c>
      <c r="AD35" s="62">
        <f t="shared" si="5"/>
        <v>7.0289979647570111E-2</v>
      </c>
      <c r="AE35" s="38"/>
      <c r="AF35" s="62">
        <f t="shared" ref="AF35:AP35" si="6">SUM(AF4*$H4,AF5*$H5,AF6*$H6,AF7*$H7,AF9*$H9,AF10*$H10)</f>
        <v>0.49693191640935297</v>
      </c>
      <c r="AG35" s="62">
        <f t="shared" si="6"/>
        <v>0.47586174234551837</v>
      </c>
      <c r="AH35" s="62">
        <f t="shared" si="6"/>
        <v>0.14745179013309392</v>
      </c>
      <c r="AI35" s="62">
        <f t="shared" si="6"/>
        <v>0.18461233284278253</v>
      </c>
      <c r="AJ35" s="62">
        <f t="shared" si="6"/>
        <v>3.4592899225662416E-2</v>
      </c>
      <c r="AK35" s="62">
        <f t="shared" si="6"/>
        <v>0.26715952399558657</v>
      </c>
      <c r="AL35" s="62">
        <f t="shared" si="6"/>
        <v>3.7510617505362498E-2</v>
      </c>
      <c r="AM35" s="62">
        <f t="shared" si="6"/>
        <v>2.794852268027315E-2</v>
      </c>
      <c r="AN35" s="62">
        <f t="shared" si="6"/>
        <v>1.0578877759624454E-2</v>
      </c>
      <c r="AO35" s="62">
        <f t="shared" si="6"/>
        <v>0</v>
      </c>
      <c r="AP35" s="62">
        <f t="shared" si="6"/>
        <v>8.9820677273065516E-2</v>
      </c>
      <c r="AQ35" s="38"/>
      <c r="AR35" s="62">
        <f t="shared" ref="AR35:BA35" si="7">SUM(AR4*$H4,AR5*$H5,AR6*$H6,AR7*$H7,AR9*$H9,AR10*$H10)</f>
        <v>6.6179052635456839E-3</v>
      </c>
      <c r="AS35" s="62">
        <f t="shared" si="7"/>
        <v>2.9344299299793583E-2</v>
      </c>
      <c r="AT35" s="62">
        <f t="shared" si="7"/>
        <v>3.6171909891719312E-2</v>
      </c>
      <c r="AU35" s="62">
        <f t="shared" si="7"/>
        <v>0.13068523821138603</v>
      </c>
      <c r="AV35" s="62">
        <f t="shared" si="7"/>
        <v>4.1203154077748888E-3</v>
      </c>
      <c r="AW35" s="62">
        <f t="shared" si="7"/>
        <v>0.21993537117376497</v>
      </c>
      <c r="AX35" s="62">
        <f t="shared" si="7"/>
        <v>6.3900371155193994E-2</v>
      </c>
      <c r="AY35" s="62">
        <f t="shared" si="7"/>
        <v>4.4189712131585731E-3</v>
      </c>
      <c r="AZ35" s="62">
        <f t="shared" si="7"/>
        <v>1.7540262809447129E-3</v>
      </c>
      <c r="BA35" s="62">
        <f t="shared" si="7"/>
        <v>0.50305159210271821</v>
      </c>
      <c r="BB35" s="38"/>
      <c r="BC35" s="62">
        <f t="shared" ref="BC35:BM35" si="8">SUM(BC4*$H4,BC5*$H5,BC6*$H6,BC7*$H7,BC9*$H9,BC10*$H10)</f>
        <v>0.70561495998007462</v>
      </c>
      <c r="BD35" s="62">
        <f t="shared" si="8"/>
        <v>0.82903337708759528</v>
      </c>
      <c r="BE35" s="62">
        <f t="shared" si="8"/>
        <v>0.42798438032788022</v>
      </c>
      <c r="BF35" s="62">
        <f t="shared" si="8"/>
        <v>0.29066114732945703</v>
      </c>
      <c r="BG35" s="62">
        <f t="shared" si="8"/>
        <v>0.19709246460023572</v>
      </c>
      <c r="BH35" s="62">
        <f t="shared" si="8"/>
        <v>3.9131651121036122E-2</v>
      </c>
      <c r="BI35" s="62">
        <f t="shared" si="8"/>
        <v>3.2665721660670374E-2</v>
      </c>
      <c r="BJ35" s="62">
        <f t="shared" si="8"/>
        <v>3.9989079749029849E-2</v>
      </c>
      <c r="BK35" s="62">
        <f t="shared" si="8"/>
        <v>4.2399131806308298E-2</v>
      </c>
      <c r="BL35" s="62">
        <f t="shared" si="8"/>
        <v>1.4003920079282781E-2</v>
      </c>
      <c r="BM35" s="62">
        <f t="shared" si="8"/>
        <v>2.7085101021612282E-2</v>
      </c>
      <c r="BN35" s="38"/>
      <c r="BO35" s="62">
        <f t="shared" ref="BO35:BP35" si="9">SUM(BO4*$H4,BO5*$H5,BO6*$H6,BO7*$H7,BO9*$H9,BO10*$H10)</f>
        <v>0.54598225359696129</v>
      </c>
      <c r="BP35" s="62">
        <f t="shared" si="9"/>
        <v>0.45401774640303877</v>
      </c>
      <c r="BQ35" s="38"/>
      <c r="BR35" s="62">
        <f t="shared" ref="BR35:BT35" si="10">SUM(BR4*$H4,BR5*$H5,BR6*$H6,BR7*$H7,BR9*$H9,BR10*$H10)</f>
        <v>0.46540478382539607</v>
      </c>
      <c r="BS35" s="62">
        <f t="shared" si="10"/>
        <v>0.37250241441898241</v>
      </c>
      <c r="BT35" s="62">
        <f t="shared" si="10"/>
        <v>0.16209280175562157</v>
      </c>
      <c r="BU35" s="38"/>
      <c r="BV35" s="62">
        <f t="shared" ref="BV35:BW35" si="11">SUM(BV4*$H4,BV5*$H5,BV6*$H6,BV7*$H7,BV9*$H9,BV10*$H10)</f>
        <v>1.7540262809447129E-3</v>
      </c>
      <c r="BW35" s="62">
        <f t="shared" si="11"/>
        <v>0.99824597371905532</v>
      </c>
      <c r="BX35" s="38"/>
      <c r="BY35" s="62">
        <f t="shared" ref="BY35:CA35" si="12">SUM(BY4*$H4,BY5*$H5,BY6*$H6,BY7*$H7,BY9*$H9,BY10*$H10)</f>
        <v>0</v>
      </c>
      <c r="BZ35" s="62">
        <f t="shared" si="12"/>
        <v>1.7540262809447129E-3</v>
      </c>
      <c r="CA35" s="62">
        <f t="shared" si="12"/>
        <v>0</v>
      </c>
      <c r="CB35" s="38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</row>
    <row r="36" spans="1:168" s="64" customFormat="1" ht="20.25" customHeight="1" x14ac:dyDescent="0.4">
      <c r="A36" s="59" t="s">
        <v>459</v>
      </c>
      <c r="B36" s="38"/>
      <c r="C36" s="141"/>
      <c r="D36" s="141"/>
      <c r="E36" s="141">
        <f>SUM(E12:E15)</f>
        <v>27047</v>
      </c>
      <c r="F36" s="163">
        <f>SUM(F12:F15)</f>
        <v>128942.39791695947</v>
      </c>
      <c r="G36" s="38"/>
      <c r="H36" s="60">
        <f t="shared" ref="H36:I37" si="13">E36/E$39</f>
        <v>0.20100775136187637</v>
      </c>
      <c r="I36" s="60">
        <f>F36/F$39</f>
        <v>0.16760609195803539</v>
      </c>
      <c r="J36" s="38"/>
      <c r="K36" s="61">
        <f>SUM(K12*$C12,K13*$C13,K14*$C14,K15*$C15)</f>
        <v>4.7673456544888335</v>
      </c>
      <c r="L36" s="38"/>
      <c r="M36" s="62">
        <f t="shared" ref="M36:R36" si="14">SUM(M12*$H12,M13*$H13,M14*$H14,M15*$H15)</f>
        <v>0.98959526991436864</v>
      </c>
      <c r="N36" s="62">
        <f t="shared" si="14"/>
        <v>9.3500066401095164E-2</v>
      </c>
      <c r="O36" s="62">
        <f t="shared" si="14"/>
        <v>0.92776854422184885</v>
      </c>
      <c r="P36" s="62">
        <f t="shared" si="14"/>
        <v>0.93479329810013223</v>
      </c>
      <c r="Q36" s="62">
        <f t="shared" si="14"/>
        <v>6.5646395888466838E-2</v>
      </c>
      <c r="R36" s="62">
        <f t="shared" si="14"/>
        <v>5.1183940410835349E-2</v>
      </c>
      <c r="S36" s="38"/>
      <c r="T36" s="62">
        <f t="shared" ref="T36:AD36" si="15">SUM(T12*$H12,T13*$H13,T14*$H14,T15*$H15)</f>
        <v>0.66170738347820357</v>
      </c>
      <c r="U36" s="62">
        <f t="shared" si="15"/>
        <v>0.56370893124127663</v>
      </c>
      <c r="V36" s="62">
        <f t="shared" si="15"/>
        <v>7.8059990054830899E-2</v>
      </c>
      <c r="W36" s="62">
        <f t="shared" si="15"/>
        <v>0.11010763301499951</v>
      </c>
      <c r="X36" s="62">
        <f t="shared" si="15"/>
        <v>0.17144774545255431</v>
      </c>
      <c r="Y36" s="62">
        <f t="shared" si="15"/>
        <v>3.2933288251413883E-3</v>
      </c>
      <c r="Z36" s="62">
        <f t="shared" si="15"/>
        <v>0.17787820200719537</v>
      </c>
      <c r="AA36" s="62">
        <f t="shared" si="15"/>
        <v>1.8720221901579157E-2</v>
      </c>
      <c r="AB36" s="62">
        <f t="shared" si="15"/>
        <v>0.18182093598885607</v>
      </c>
      <c r="AC36" s="62">
        <f t="shared" si="15"/>
        <v>0</v>
      </c>
      <c r="AD36" s="62">
        <f t="shared" si="15"/>
        <v>9.3022358248390585E-2</v>
      </c>
      <c r="AE36" s="38"/>
      <c r="AF36" s="62">
        <f t="shared" ref="AF36:AP36" si="16">SUM(AF12*$H12,AF13*$H13,AF14*$H14,AF15*$H15)</f>
        <v>0.33667607582229336</v>
      </c>
      <c r="AG36" s="62">
        <f t="shared" si="16"/>
        <v>0.54580603482943313</v>
      </c>
      <c r="AH36" s="62">
        <f t="shared" si="16"/>
        <v>5.7800355965538786E-2</v>
      </c>
      <c r="AI36" s="62">
        <f t="shared" si="16"/>
        <v>0.10697223677444466</v>
      </c>
      <c r="AJ36" s="62">
        <f t="shared" si="16"/>
        <v>8.5136706400758613E-2</v>
      </c>
      <c r="AK36" s="62">
        <f t="shared" si="16"/>
        <v>4.0521698666068758E-2</v>
      </c>
      <c r="AL36" s="62">
        <f t="shared" si="16"/>
        <v>0.15498429684804418</v>
      </c>
      <c r="AM36" s="62">
        <f t="shared" si="16"/>
        <v>9.873461704684134E-3</v>
      </c>
      <c r="AN36" s="62">
        <f t="shared" si="16"/>
        <v>0.16123659932130432</v>
      </c>
      <c r="AO36" s="62">
        <f t="shared" si="16"/>
        <v>0</v>
      </c>
      <c r="AP36" s="62">
        <f t="shared" si="16"/>
        <v>0.20239963076851808</v>
      </c>
      <c r="AQ36" s="38"/>
      <c r="AR36" s="62">
        <f t="shared" ref="AR36:BA36" si="17">SUM(AR12*$H12,AR13*$H13,AR14*$H14,AR15*$H15)</f>
        <v>4.5498557688317315E-2</v>
      </c>
      <c r="AS36" s="62">
        <f t="shared" si="17"/>
        <v>9.8384636153247343E-2</v>
      </c>
      <c r="AT36" s="62">
        <f t="shared" si="17"/>
        <v>1.9750118930565068E-3</v>
      </c>
      <c r="AU36" s="62">
        <f t="shared" si="17"/>
        <v>0.1004155209128931</v>
      </c>
      <c r="AV36" s="62">
        <f t="shared" si="17"/>
        <v>8.9771137870610224E-3</v>
      </c>
      <c r="AW36" s="62">
        <f t="shared" si="17"/>
        <v>0.25218416518056946</v>
      </c>
      <c r="AX36" s="62">
        <f t="shared" si="17"/>
        <v>0.22746193035358692</v>
      </c>
      <c r="AY36" s="62">
        <f t="shared" si="17"/>
        <v>1.9093557697939873E-2</v>
      </c>
      <c r="AZ36" s="62">
        <f t="shared" si="17"/>
        <v>4.2170410220267199E-2</v>
      </c>
      <c r="BA36" s="62">
        <f t="shared" si="17"/>
        <v>0.20383909611306131</v>
      </c>
      <c r="BB36" s="38"/>
      <c r="BC36" s="62">
        <f t="shared" ref="BC36:BM36" si="18">SUM(BC12*$H12,BC13*$H13,BC14*$H14,BC15*$H15)</f>
        <v>0.76137387000406453</v>
      </c>
      <c r="BD36" s="62">
        <f t="shared" si="18"/>
        <v>0.81768690997788107</v>
      </c>
      <c r="BE36" s="62">
        <f t="shared" si="18"/>
        <v>0.29319151064637061</v>
      </c>
      <c r="BF36" s="62">
        <f t="shared" si="18"/>
        <v>0.25501847728237609</v>
      </c>
      <c r="BG36" s="62">
        <f t="shared" si="18"/>
        <v>0.15820544170874687</v>
      </c>
      <c r="BH36" s="62">
        <f t="shared" si="18"/>
        <v>8.03646315362887E-2</v>
      </c>
      <c r="BI36" s="62">
        <f t="shared" si="18"/>
        <v>5.6537330750641421E-2</v>
      </c>
      <c r="BJ36" s="62">
        <f t="shared" si="18"/>
        <v>3.5931107132523003E-2</v>
      </c>
      <c r="BK36" s="62">
        <f t="shared" si="18"/>
        <v>3.4374735004385031E-2</v>
      </c>
      <c r="BL36" s="62">
        <f t="shared" si="18"/>
        <v>8.6875394586706858E-2</v>
      </c>
      <c r="BM36" s="62">
        <f t="shared" si="18"/>
        <v>2.2500280172822247E-2</v>
      </c>
      <c r="BN36" s="38"/>
      <c r="BO36" s="62">
        <f t="shared" ref="BO36:BP36" si="19">SUM(BO12*$H12,BO13*$H13,BO14*$H14,BO15*$H15)</f>
        <v>0.34301038366152109</v>
      </c>
      <c r="BP36" s="62">
        <f t="shared" si="19"/>
        <v>0.65698961633847897</v>
      </c>
      <c r="BQ36" s="38"/>
      <c r="BR36" s="62">
        <f t="shared" ref="BR36:BT36" si="20">SUM(BR12*$H12,BR13*$H13,BR14*$H14,BR15*$H15)</f>
        <v>0.18901410777737518</v>
      </c>
      <c r="BS36" s="62">
        <f t="shared" si="20"/>
        <v>0.4110123995066477</v>
      </c>
      <c r="BT36" s="62">
        <f t="shared" si="20"/>
        <v>0.39997349271597715</v>
      </c>
      <c r="BU36" s="38"/>
      <c r="BV36" s="62">
        <f t="shared" ref="BV36:BW36" si="21">SUM(BV12*$H12,BV13*$H13,BV14*$H14,BV15*$H15)</f>
        <v>0.17681080592833312</v>
      </c>
      <c r="BW36" s="62">
        <f t="shared" si="21"/>
        <v>0.8231891940716668</v>
      </c>
      <c r="BX36" s="38"/>
      <c r="BY36" s="62">
        <f t="shared" ref="BY36:CA36" si="22">SUM(BY12*$H12,BY13*$H13,BY14*$H14,BY15*$H15)</f>
        <v>0.12913719531501172</v>
      </c>
      <c r="BZ36" s="62">
        <f t="shared" si="22"/>
        <v>0.13146858306400394</v>
      </c>
      <c r="CA36" s="62">
        <f t="shared" si="22"/>
        <v>0.10648960161159847</v>
      </c>
      <c r="CB36" s="38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</row>
    <row r="37" spans="1:168" s="64" customFormat="1" ht="20.25" customHeight="1" x14ac:dyDescent="0.4">
      <c r="A37" s="59" t="s">
        <v>481</v>
      </c>
      <c r="B37" s="38"/>
      <c r="C37" s="141"/>
      <c r="D37" s="141"/>
      <c r="E37" s="141">
        <f>SUM(E17:E27)</f>
        <v>22697</v>
      </c>
      <c r="F37" s="163">
        <f>SUM(F17:F27)</f>
        <v>139631.46310924509</v>
      </c>
      <c r="G37" s="38"/>
      <c r="H37" s="60">
        <f t="shared" si="13"/>
        <v>0.16867944439902793</v>
      </c>
      <c r="I37" s="60">
        <f t="shared" si="13"/>
        <v>0.1815002995461201</v>
      </c>
      <c r="J37" s="38"/>
      <c r="K37" s="61">
        <f>SUM(K17*$C17,K18*$C18,K19*$C19,K20*$C20,K21*$C21,K22*$C22,K23*$C23,K24*$C24,K26*$C26,K27*$C27)</f>
        <v>6.1519788125851473</v>
      </c>
      <c r="L37" s="38"/>
      <c r="M37" s="62">
        <f t="shared" ref="M37:R37" si="23">SUM(M17*$H17,M18*$H18,M19*$H19,M20*$H20,M21*$H21,M22*$H22,M23*$H23,M24*$H24,M26*$H26,M27*$H27)</f>
        <v>0.93568229341863574</v>
      </c>
      <c r="N37" s="62">
        <f t="shared" si="23"/>
        <v>0.15543454287651617</v>
      </c>
      <c r="O37" s="62">
        <f t="shared" si="23"/>
        <v>0.86437500624553654</v>
      </c>
      <c r="P37" s="62">
        <f t="shared" si="23"/>
        <v>0.85267302859321092</v>
      </c>
      <c r="Q37" s="62">
        <f t="shared" si="23"/>
        <v>0.12438335880372883</v>
      </c>
      <c r="R37" s="62">
        <f t="shared" si="23"/>
        <v>0.11119664299884389</v>
      </c>
      <c r="S37" s="38"/>
      <c r="T37" s="62">
        <f t="shared" ref="T37:AD37" si="24">SUM(T17*$H17,T18*$H18,T19*$H19,T20*$H20,T21*$H21,T22*$H22,T23*$H23,T24*$H24,T26*$H26,T27*$H27)</f>
        <v>0.49798224373706468</v>
      </c>
      <c r="U37" s="62">
        <f t="shared" si="24"/>
        <v>0.71112780021268285</v>
      </c>
      <c r="V37" s="62">
        <f t="shared" si="24"/>
        <v>0.43800131359331734</v>
      </c>
      <c r="W37" s="62">
        <f t="shared" si="24"/>
        <v>0.13166618888730902</v>
      </c>
      <c r="X37" s="62">
        <f t="shared" si="24"/>
        <v>0.12450693486747115</v>
      </c>
      <c r="Y37" s="62">
        <f t="shared" si="24"/>
        <v>2.1559222657879604E-2</v>
      </c>
      <c r="Z37" s="62">
        <f t="shared" si="24"/>
        <v>5.1628952398894881E-2</v>
      </c>
      <c r="AA37" s="62">
        <f t="shared" si="24"/>
        <v>0.1093183614880624</v>
      </c>
      <c r="AB37" s="62">
        <f t="shared" si="24"/>
        <v>4.3277031467801638E-2</v>
      </c>
      <c r="AC37" s="62">
        <f t="shared" si="24"/>
        <v>1.3712739228496629E-2</v>
      </c>
      <c r="AD37" s="62">
        <f t="shared" si="24"/>
        <v>3.3671633064264767E-2</v>
      </c>
      <c r="AE37" s="38"/>
      <c r="AF37" s="62">
        <f t="shared" ref="AF37:AP37" si="25">SUM(AF17*$H17,AF18*$H18,AF19*$H19,AF20*$H20,AF21*$H21,AF22*$H22,AF23*$H23,AF24*$H24,AF26*$H26,AF27*$H27)</f>
        <v>0.61345848653482948</v>
      </c>
      <c r="AG37" s="62">
        <f t="shared" si="25"/>
        <v>0.44796948287282717</v>
      </c>
      <c r="AH37" s="62">
        <f t="shared" si="25"/>
        <v>0.37687698011129273</v>
      </c>
      <c r="AI37" s="62">
        <f t="shared" si="25"/>
        <v>0.11928505075385472</v>
      </c>
      <c r="AJ37" s="62">
        <f t="shared" si="25"/>
        <v>0.19146144576404403</v>
      </c>
      <c r="AK37" s="62">
        <f t="shared" si="25"/>
        <v>3.3569834279624282E-2</v>
      </c>
      <c r="AL37" s="62">
        <f t="shared" si="25"/>
        <v>0.11377098084043571</v>
      </c>
      <c r="AM37" s="62">
        <f t="shared" si="25"/>
        <v>5.5230794262215985E-2</v>
      </c>
      <c r="AN37" s="62">
        <f t="shared" si="25"/>
        <v>1.6774875978498131E-2</v>
      </c>
      <c r="AO37" s="62">
        <f t="shared" si="25"/>
        <v>9.6796459766128936E-3</v>
      </c>
      <c r="AP37" s="62">
        <f t="shared" si="25"/>
        <v>3.297010841404921E-2</v>
      </c>
      <c r="AQ37" s="38"/>
      <c r="AR37" s="62">
        <f t="shared" ref="AR37:BA37" si="26">SUM(AR17*$H17,AR18*$H18,AR19*$H19,AR20*$H20,AR21*$H21,AR22*$H22,AR23*$H23,AR24*$H24,AR26*$H26,AR27*$H27)</f>
        <v>6.4646424351081588E-2</v>
      </c>
      <c r="AS37" s="62">
        <f t="shared" si="26"/>
        <v>6.9125852166054699E-2</v>
      </c>
      <c r="AT37" s="62">
        <f t="shared" si="26"/>
        <v>3.885576645764803E-2</v>
      </c>
      <c r="AU37" s="62">
        <f t="shared" si="26"/>
        <v>7.4013084739769211E-2</v>
      </c>
      <c r="AV37" s="62">
        <f t="shared" si="26"/>
        <v>0</v>
      </c>
      <c r="AW37" s="62">
        <f t="shared" si="26"/>
        <v>0.20257087185985112</v>
      </c>
      <c r="AX37" s="62">
        <f t="shared" si="26"/>
        <v>0.18240878969159474</v>
      </c>
      <c r="AY37" s="62">
        <f t="shared" si="26"/>
        <v>1.1281619137944499E-2</v>
      </c>
      <c r="AZ37" s="62">
        <f t="shared" si="26"/>
        <v>2.0403426830577304E-2</v>
      </c>
      <c r="BA37" s="62">
        <f t="shared" si="26"/>
        <v>0.33669416476547881</v>
      </c>
      <c r="BB37" s="38"/>
      <c r="BC37" s="62">
        <f t="shared" ref="BC37:BM37" si="27">SUM(BC17*$H17,BC18*$H18,BC19*$H19,BC20*$H20,BC21*$H21,BC22*$H22,BC23*$H23,BC24*$H24,BC26*$H26,BC27*$H27)</f>
        <v>0.62516269179498729</v>
      </c>
      <c r="BD37" s="62">
        <f t="shared" si="27"/>
        <v>0.47668965817962439</v>
      </c>
      <c r="BE37" s="62">
        <f t="shared" si="27"/>
        <v>0.36852969291165483</v>
      </c>
      <c r="BF37" s="62">
        <f t="shared" si="27"/>
        <v>0.25733287175614838</v>
      </c>
      <c r="BG37" s="62">
        <f t="shared" si="27"/>
        <v>0.13998874050180679</v>
      </c>
      <c r="BH37" s="62">
        <f t="shared" si="27"/>
        <v>0.29912352895772526</v>
      </c>
      <c r="BI37" s="62">
        <f t="shared" si="27"/>
        <v>8.8742384127730112E-2</v>
      </c>
      <c r="BJ37" s="62">
        <f t="shared" si="27"/>
        <v>5.5828028566045552E-2</v>
      </c>
      <c r="BK37" s="62">
        <f t="shared" si="27"/>
        <v>5.604209337169732E-2</v>
      </c>
      <c r="BL37" s="62">
        <f t="shared" si="27"/>
        <v>5.1621084791514719E-2</v>
      </c>
      <c r="BM37" s="62">
        <f t="shared" si="27"/>
        <v>2.4714800379564701E-2</v>
      </c>
      <c r="BN37" s="38"/>
      <c r="BO37" s="62">
        <f t="shared" ref="BO37:BP37" si="28">SUM(BO17*$H17,BO18*$H18,BO19*$H19,BO20*$H20,BO21*$H21,BO22*$H22,BO23*$H23,BO24*$H24,BO26*$H26,BO27*$H27)</f>
        <v>0.34541890592873958</v>
      </c>
      <c r="BP37" s="62">
        <f t="shared" si="28"/>
        <v>0.65458109407126042</v>
      </c>
      <c r="BQ37" s="38"/>
      <c r="BR37" s="62">
        <f t="shared" ref="BR37:BT37" si="29">SUM(BR17*$H17,BR18*$H18,BR19*$H19,BR20*$H20,BR21*$H21,BR22*$H22,BR23*$H23,BR24*$H24,BR26*$H26,BR27*$H27)</f>
        <v>0.27797289071883852</v>
      </c>
      <c r="BS37" s="62">
        <f t="shared" si="29"/>
        <v>0.308035096006047</v>
      </c>
      <c r="BT37" s="62">
        <f t="shared" si="29"/>
        <v>0.41399201327511448</v>
      </c>
      <c r="BU37" s="38"/>
      <c r="BV37" s="62">
        <f t="shared" ref="BV37:BW37" si="30">SUM(BV17*$H17,BV18*$H18,BV19*$H19,BV20*$H20,BV21*$H21,BV22*$H22,BV23*$H23,BV24*$H24,BV26*$H26,BV27*$H27)</f>
        <v>0.30615533601943479</v>
      </c>
      <c r="BW37" s="62">
        <f t="shared" si="30"/>
        <v>0.69384466398056521</v>
      </c>
      <c r="BX37" s="38"/>
      <c r="BY37" s="62">
        <f t="shared" ref="BY37:CA37" si="31">SUM(BY17*$H17,BY18*$H18,BY19*$H19,BY20*$H20,BY21*$H21,BY22*$H22,BY23*$H23,BY24*$H24,BY26*$H26,BY27*$H27)</f>
        <v>0.19137646617922408</v>
      </c>
      <c r="BZ37" s="62">
        <f t="shared" si="31"/>
        <v>0.24417526450725313</v>
      </c>
      <c r="CA37" s="62">
        <f t="shared" si="31"/>
        <v>0.10777075028949565</v>
      </c>
      <c r="CB37" s="38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</row>
    <row r="38" spans="1:168" s="57" customFormat="1" ht="7.5" customHeight="1" x14ac:dyDescent="0.4">
      <c r="A38" s="17"/>
      <c r="C38" s="137"/>
      <c r="D38" s="137"/>
      <c r="E38" s="137"/>
      <c r="F38" s="165"/>
      <c r="H38" s="58"/>
      <c r="I38" s="58"/>
      <c r="K38" s="45"/>
      <c r="M38" s="38"/>
      <c r="N38" s="38"/>
      <c r="O38" s="38"/>
      <c r="P38" s="38"/>
      <c r="Q38" s="38"/>
      <c r="R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O38" s="38"/>
      <c r="BP38" s="38"/>
      <c r="BR38" s="38"/>
      <c r="BS38" s="38"/>
      <c r="BT38" s="38"/>
      <c r="BV38" s="38"/>
      <c r="BW38" s="38"/>
      <c r="BY38" s="38"/>
      <c r="BZ38" s="38"/>
      <c r="CA38" s="38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</row>
    <row r="39" spans="1:168" s="70" customFormat="1" ht="20.25" customHeight="1" x14ac:dyDescent="0.4">
      <c r="A39" s="65" t="s">
        <v>472</v>
      </c>
      <c r="B39" s="38"/>
      <c r="C39" s="142"/>
      <c r="D39" s="142"/>
      <c r="E39" s="142">
        <f>SUM(E35:E37)</f>
        <v>134557</v>
      </c>
      <c r="F39" s="166">
        <f>SUM(F35:F37)</f>
        <v>769318.0862975053</v>
      </c>
      <c r="G39" s="38"/>
      <c r="H39" s="66">
        <v>1</v>
      </c>
      <c r="I39" s="66">
        <v>1</v>
      </c>
      <c r="J39" s="38"/>
      <c r="K39" s="67">
        <f>SUM(K35*$I35,K36*$I36,K37*$I37)</f>
        <v>5.7585615288608718</v>
      </c>
      <c r="L39" s="38"/>
      <c r="M39" s="68">
        <f t="shared" ref="M39:R39" si="32">SUM(M35*$H35,M36*$H36,M37*$H37)</f>
        <v>0.80593164629538094</v>
      </c>
      <c r="N39" s="68">
        <f t="shared" si="32"/>
        <v>0.38912717802541064</v>
      </c>
      <c r="O39" s="68">
        <f t="shared" si="32"/>
        <v>0.76095188013131576</v>
      </c>
      <c r="P39" s="68">
        <f t="shared" si="32"/>
        <v>0.63954536338813339</v>
      </c>
      <c r="Q39" s="68">
        <f t="shared" si="32"/>
        <v>0.35864476921529276</v>
      </c>
      <c r="R39" s="68">
        <f t="shared" si="32"/>
        <v>0.32224554360044771</v>
      </c>
      <c r="S39" s="38"/>
      <c r="T39" s="68">
        <f t="shared" ref="T39:AD39" si="33">SUM(T35*$H35,T36*$H36,T37*$H37)</f>
        <v>0.77763717833963009</v>
      </c>
      <c r="U39" s="68">
        <f t="shared" si="33"/>
        <v>0.46693454800312173</v>
      </c>
      <c r="V39" s="68">
        <f t="shared" si="33"/>
        <v>0.12974938919133547</v>
      </c>
      <c r="W39" s="68">
        <f t="shared" si="33"/>
        <v>0.21780962121027192</v>
      </c>
      <c r="X39" s="68">
        <f t="shared" si="33"/>
        <v>8.3974417505382676E-2</v>
      </c>
      <c r="Y39" s="68">
        <f t="shared" si="33"/>
        <v>0.12338714113749472</v>
      </c>
      <c r="Z39" s="68">
        <f t="shared" si="33"/>
        <v>6.7578879269637029E-2</v>
      </c>
      <c r="AA39" s="68">
        <f t="shared" si="33"/>
        <v>2.4742086716166969E-2</v>
      </c>
      <c r="AB39" s="68">
        <f t="shared" si="33"/>
        <v>4.9603082916029703E-2</v>
      </c>
      <c r="AC39" s="68">
        <f t="shared" si="33"/>
        <v>5.0983913714693855E-3</v>
      </c>
      <c r="AD39" s="68">
        <f t="shared" si="33"/>
        <v>6.8682601596744886E-2</v>
      </c>
      <c r="AE39" s="38"/>
      <c r="AF39" s="68">
        <f t="shared" ref="AF39:AP39" si="34">SUM(AF35*$H35,AF36*$H36,AF37*$H37)</f>
        <v>0.4843748873568306</v>
      </c>
      <c r="AG39" s="68">
        <f t="shared" si="34"/>
        <v>0.4852162364674204</v>
      </c>
      <c r="AH39" s="68">
        <f t="shared" si="34"/>
        <v>0.1681304705213704</v>
      </c>
      <c r="AI39" s="68">
        <f t="shared" si="34"/>
        <v>0.15798670206970697</v>
      </c>
      <c r="AJ39" s="68">
        <f t="shared" si="34"/>
        <v>7.121309552497404E-2</v>
      </c>
      <c r="AK39" s="68">
        <f t="shared" si="34"/>
        <v>0.18220178527392467</v>
      </c>
      <c r="AL39" s="68">
        <f t="shared" si="34"/>
        <v>7.3987293351269204E-2</v>
      </c>
      <c r="AM39" s="68">
        <f t="shared" si="34"/>
        <v>2.8917253730226709E-2</v>
      </c>
      <c r="AN39" s="68">
        <f t="shared" si="34"/>
        <v>4.1907385133098385E-2</v>
      </c>
      <c r="AO39" s="68">
        <f t="shared" si="34"/>
        <v>1.632757305314349E-3</v>
      </c>
      <c r="AP39" s="68">
        <f t="shared" si="34"/>
        <v>0.10286039719695216</v>
      </c>
      <c r="AQ39" s="38"/>
      <c r="AR39" s="68">
        <f t="shared" ref="AR39:BA39" si="35">SUM(AR35*$H35,AR36*$H36,AR37*$H37)</f>
        <v>2.422143613791566E-2</v>
      </c>
      <c r="AS39" s="68">
        <f t="shared" si="35"/>
        <v>4.9932272398784297E-2</v>
      </c>
      <c r="AT39" s="68">
        <f t="shared" si="35"/>
        <v>2.9750779755844191E-2</v>
      </c>
      <c r="AU39" s="68">
        <f t="shared" si="35"/>
        <v>0.11504136304236751</v>
      </c>
      <c r="AV39" s="68">
        <f t="shared" si="35"/>
        <v>4.4015570150809777E-3</v>
      </c>
      <c r="AW39" s="68">
        <f t="shared" si="35"/>
        <v>0.2234885946446668</v>
      </c>
      <c r="AX39" s="68">
        <f t="shared" si="35"/>
        <v>0.11676744657423292</v>
      </c>
      <c r="AY39" s="68">
        <f t="shared" si="35"/>
        <v>8.5262644836888758E-3</v>
      </c>
      <c r="AZ39" s="68">
        <f t="shared" si="35"/>
        <v>1.3023803257853132E-2</v>
      </c>
      <c r="BA39" s="68">
        <f t="shared" si="35"/>
        <v>0.4148464826895657</v>
      </c>
      <c r="BB39" s="38"/>
      <c r="BC39" s="68">
        <f t="shared" ref="BC39:BM39" si="36">SUM(BC35*$H35,BC36*$H36,BC37*$H37)</f>
        <v>0.70325228920428395</v>
      </c>
      <c r="BD39" s="68">
        <f t="shared" si="36"/>
        <v>0.7673195065050864</v>
      </c>
      <c r="BE39" s="68">
        <f t="shared" si="36"/>
        <v>0.3908611850532987</v>
      </c>
      <c r="BF39" s="68">
        <f t="shared" si="36"/>
        <v>0.27787489936427662</v>
      </c>
      <c r="BG39" s="68">
        <f t="shared" si="36"/>
        <v>0.17964364711762135</v>
      </c>
      <c r="BH39" s="68">
        <f t="shared" si="36"/>
        <v>9.1275085298007E-2</v>
      </c>
      <c r="BI39" s="68">
        <f t="shared" si="36"/>
        <v>4.6923080393930644E-2</v>
      </c>
      <c r="BJ39" s="68">
        <f t="shared" si="36"/>
        <v>4.1845100884616591E-2</v>
      </c>
      <c r="BK39" s="68">
        <f t="shared" si="36"/>
        <v>4.3087453025925385E-2</v>
      </c>
      <c r="BL39" s="68">
        <f t="shared" si="36"/>
        <v>3.4996893751970397E-2</v>
      </c>
      <c r="BM39" s="68">
        <f t="shared" si="36"/>
        <v>2.5763695497040703E-2</v>
      </c>
      <c r="BN39" s="38"/>
      <c r="BO39" s="68">
        <f t="shared" ref="BO39:BP39" si="37">SUM(BO35*$H35,BO36*$H36,BO37*$H37)</f>
        <v>0.47135242038003849</v>
      </c>
      <c r="BP39" s="68">
        <f t="shared" si="37"/>
        <v>0.52864757961996156</v>
      </c>
      <c r="BQ39" s="38"/>
      <c r="BR39" s="68">
        <f t="shared" ref="BR39:BT39" si="38">SUM(BR35*$H35,BR36*$H36,BR37*$H37)</f>
        <v>0.37823220794372248</v>
      </c>
      <c r="BS39" s="68">
        <f t="shared" si="38"/>
        <v>0.36936890847464426</v>
      </c>
      <c r="BT39" s="68">
        <f t="shared" si="38"/>
        <v>0.25239888358163337</v>
      </c>
      <c r="BU39" s="38"/>
      <c r="BV39" s="68">
        <f t="shared" ref="BV39:BW39" si="39">SUM(BV35*$H35,BV36*$H36,BV37*$H37)</f>
        <v>8.828803971954266E-2</v>
      </c>
      <c r="BW39" s="68">
        <f t="shared" si="39"/>
        <v>0.91171196028045742</v>
      </c>
      <c r="BX39" s="38"/>
      <c r="BY39" s="68">
        <f t="shared" ref="BY39:CA39" si="40">SUM(BY35*$H35,BY36*$H36,BY37*$H37)</f>
        <v>5.8238853233610818E-2</v>
      </c>
      <c r="BZ39" s="68">
        <f t="shared" si="40"/>
        <v>6.8719137433347968E-2</v>
      </c>
      <c r="CA39" s="68">
        <f t="shared" si="40"/>
        <v>3.958394564466796E-2</v>
      </c>
      <c r="CB39" s="38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</row>
    <row r="40" spans="1:168" s="57" customFormat="1" ht="7.5" customHeight="1" x14ac:dyDescent="0.4">
      <c r="A40" s="17"/>
      <c r="C40" s="137"/>
      <c r="D40" s="137"/>
      <c r="E40" s="137"/>
      <c r="F40" s="165"/>
      <c r="H40" s="58"/>
      <c r="I40" s="58"/>
      <c r="K40" s="45"/>
      <c r="M40" s="38"/>
      <c r="N40" s="38"/>
      <c r="O40" s="38"/>
      <c r="P40" s="38"/>
      <c r="Q40" s="38"/>
      <c r="R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O40" s="38"/>
      <c r="BP40" s="38"/>
      <c r="BR40" s="38"/>
      <c r="BS40" s="38"/>
      <c r="BT40" s="38"/>
      <c r="BV40" s="38"/>
      <c r="BW40" s="38"/>
      <c r="BY40" s="38"/>
      <c r="BZ40" s="38"/>
      <c r="CA40" s="38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</row>
    <row r="41" spans="1:168" s="3" customFormat="1" ht="74.25" customHeight="1" x14ac:dyDescent="0.35">
      <c r="A41" s="89" t="s">
        <v>540</v>
      </c>
      <c r="B41" s="1"/>
      <c r="C41" s="162" t="s">
        <v>615</v>
      </c>
      <c r="D41" s="162"/>
      <c r="E41" s="162"/>
      <c r="F41" s="162"/>
      <c r="G41" s="1"/>
      <c r="H41" s="215" t="s">
        <v>621</v>
      </c>
      <c r="I41" s="215"/>
      <c r="J41" s="1"/>
      <c r="K41" s="169"/>
      <c r="L41" s="1"/>
      <c r="M41" s="212" t="s">
        <v>539</v>
      </c>
      <c r="N41" s="212"/>
      <c r="O41" s="212"/>
      <c r="P41" s="212"/>
      <c r="Q41" s="212"/>
      <c r="R41" s="212"/>
      <c r="S41" s="1"/>
      <c r="T41" s="212" t="s">
        <v>98</v>
      </c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1"/>
      <c r="AF41" s="212" t="s">
        <v>99</v>
      </c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1"/>
      <c r="AR41" s="212" t="s">
        <v>100</v>
      </c>
      <c r="AS41" s="212"/>
      <c r="AT41" s="212"/>
      <c r="AU41" s="212"/>
      <c r="AV41" s="212"/>
      <c r="AW41" s="212"/>
      <c r="AX41" s="212"/>
      <c r="AY41" s="212"/>
      <c r="AZ41" s="212"/>
      <c r="BA41" s="212"/>
      <c r="BB41" s="1"/>
      <c r="BC41" s="212" t="s">
        <v>101</v>
      </c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1"/>
      <c r="BO41" s="212" t="s">
        <v>102</v>
      </c>
      <c r="BP41" s="212"/>
      <c r="BQ41" s="1"/>
      <c r="BR41" s="212" t="s">
        <v>103</v>
      </c>
      <c r="BS41" s="212"/>
      <c r="BT41" s="212"/>
      <c r="BU41" s="1"/>
      <c r="BV41" s="212" t="s">
        <v>104</v>
      </c>
      <c r="BW41" s="212"/>
      <c r="BX41" s="1"/>
      <c r="BY41" s="212" t="s">
        <v>105</v>
      </c>
      <c r="BZ41" s="212"/>
      <c r="CA41" s="212"/>
      <c r="CB41" s="1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</row>
    <row r="42" spans="1:168" s="9" customFormat="1" ht="45" customHeight="1" x14ac:dyDescent="0.4">
      <c r="A42" s="6" t="s">
        <v>483</v>
      </c>
      <c r="B42" s="7"/>
      <c r="C42" s="136" t="s">
        <v>616</v>
      </c>
      <c r="D42" s="136" t="s">
        <v>617</v>
      </c>
      <c r="E42" s="136" t="s">
        <v>618</v>
      </c>
      <c r="F42" s="136" t="s">
        <v>619</v>
      </c>
      <c r="G42" s="7"/>
      <c r="H42" s="170" t="s">
        <v>620</v>
      </c>
      <c r="I42" s="170" t="s">
        <v>622</v>
      </c>
      <c r="J42" s="7"/>
      <c r="K42" s="9" t="s">
        <v>493</v>
      </c>
      <c r="L42" s="7"/>
      <c r="M42" s="12" t="s">
        <v>366</v>
      </c>
      <c r="N42" s="12" t="s">
        <v>367</v>
      </c>
      <c r="O42" s="9" t="s">
        <v>499</v>
      </c>
      <c r="P42" s="9" t="s">
        <v>500</v>
      </c>
      <c r="Q42" s="12" t="s">
        <v>501</v>
      </c>
      <c r="R42" s="12" t="s">
        <v>502</v>
      </c>
      <c r="S42" s="7"/>
      <c r="T42" s="12" t="s">
        <v>425</v>
      </c>
      <c r="U42" s="12" t="s">
        <v>426</v>
      </c>
      <c r="V42" s="12" t="s">
        <v>427</v>
      </c>
      <c r="W42" s="12" t="s">
        <v>428</v>
      </c>
      <c r="X42" s="12" t="s">
        <v>429</v>
      </c>
      <c r="Y42" s="12" t="s">
        <v>430</v>
      </c>
      <c r="Z42" s="12" t="s">
        <v>431</v>
      </c>
      <c r="AA42" s="12" t="s">
        <v>432</v>
      </c>
      <c r="AB42" s="12" t="s">
        <v>433</v>
      </c>
      <c r="AC42" s="12" t="s">
        <v>434</v>
      </c>
      <c r="AD42" s="12" t="s">
        <v>435</v>
      </c>
      <c r="AE42" s="7"/>
      <c r="AF42" s="12" t="s">
        <v>426</v>
      </c>
      <c r="AG42" s="12" t="s">
        <v>436</v>
      </c>
      <c r="AH42" s="12" t="s">
        <v>427</v>
      </c>
      <c r="AI42" s="12" t="s">
        <v>428</v>
      </c>
      <c r="AJ42" s="12" t="s">
        <v>429</v>
      </c>
      <c r="AK42" s="12" t="s">
        <v>437</v>
      </c>
      <c r="AL42" s="12" t="s">
        <v>431</v>
      </c>
      <c r="AM42" s="12" t="s">
        <v>432</v>
      </c>
      <c r="AN42" s="12" t="s">
        <v>433</v>
      </c>
      <c r="AO42" s="12" t="s">
        <v>434</v>
      </c>
      <c r="AP42" s="12" t="s">
        <v>152</v>
      </c>
      <c r="AQ42" s="7"/>
      <c r="AR42" s="12" t="s">
        <v>428</v>
      </c>
      <c r="AS42" s="12" t="s">
        <v>429</v>
      </c>
      <c r="AT42" s="12" t="s">
        <v>425</v>
      </c>
      <c r="AU42" s="12" t="s">
        <v>430</v>
      </c>
      <c r="AV42" s="12" t="s">
        <v>432</v>
      </c>
      <c r="AW42" s="12" t="s">
        <v>152</v>
      </c>
      <c r="AX42" s="12" t="s">
        <v>431</v>
      </c>
      <c r="AY42" s="12" t="s">
        <v>427</v>
      </c>
      <c r="AZ42" s="12" t="s">
        <v>438</v>
      </c>
      <c r="BA42" s="12" t="s">
        <v>426</v>
      </c>
      <c r="BB42" s="7"/>
      <c r="BC42" s="12" t="s">
        <v>439</v>
      </c>
      <c r="BD42" s="12" t="s">
        <v>440</v>
      </c>
      <c r="BE42" s="12" t="s">
        <v>441</v>
      </c>
      <c r="BF42" s="12" t="s">
        <v>442</v>
      </c>
      <c r="BG42" s="12" t="s">
        <v>443</v>
      </c>
      <c r="BH42" s="12" t="s">
        <v>444</v>
      </c>
      <c r="BI42" s="12" t="s">
        <v>445</v>
      </c>
      <c r="BJ42" s="12" t="s">
        <v>446</v>
      </c>
      <c r="BK42" s="12" t="s">
        <v>447</v>
      </c>
      <c r="BL42" s="12" t="s">
        <v>448</v>
      </c>
      <c r="BM42" s="12" t="s">
        <v>449</v>
      </c>
      <c r="BN42" s="7"/>
      <c r="BO42" s="12" t="s">
        <v>145</v>
      </c>
      <c r="BP42" s="12" t="s">
        <v>146</v>
      </c>
      <c r="BQ42" s="7"/>
      <c r="BR42" s="12" t="s">
        <v>451</v>
      </c>
      <c r="BS42" s="12" t="s">
        <v>450</v>
      </c>
      <c r="BT42" s="12" t="s">
        <v>146</v>
      </c>
      <c r="BU42" s="7"/>
      <c r="BV42" s="12" t="s">
        <v>145</v>
      </c>
      <c r="BW42" s="12" t="s">
        <v>146</v>
      </c>
      <c r="BX42" s="7"/>
      <c r="BY42" s="12" t="s">
        <v>452</v>
      </c>
      <c r="BZ42" s="12" t="s">
        <v>453</v>
      </c>
      <c r="CA42" s="12" t="s">
        <v>454</v>
      </c>
      <c r="CB42" s="7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</row>
    <row r="43" spans="1:168" s="22" customFormat="1" ht="20.25" customHeight="1" x14ac:dyDescent="0.4">
      <c r="A43" s="17"/>
      <c r="B43" s="18"/>
      <c r="C43" s="137"/>
      <c r="D43" s="137"/>
      <c r="E43" s="137"/>
      <c r="F43" s="137"/>
      <c r="G43" s="18"/>
      <c r="H43" s="19"/>
      <c r="I43" s="19"/>
      <c r="J43" s="18"/>
      <c r="K43" s="20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24"/>
      <c r="AN43" s="24"/>
      <c r="AO43" s="24"/>
      <c r="AP43" s="24"/>
      <c r="AQ43" s="18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</row>
    <row r="44" spans="1:168" ht="20.25" customHeight="1" x14ac:dyDescent="0.4">
      <c r="A44" s="29" t="s">
        <v>455</v>
      </c>
      <c r="B44" s="77"/>
      <c r="C44" s="146">
        <f>VLOOKUP($A44,Sample!$B$2:$F$29,4)</f>
        <v>0.20584108568261941</v>
      </c>
      <c r="D44" s="138">
        <f>VLOOKUP($A44,Sample!$B$2:$F$29,5)</f>
        <v>0.12974427194423183</v>
      </c>
      <c r="E44" s="138">
        <f>VLOOKUP($A44,Sample!$B$2:$F$29,2)</f>
        <v>17458</v>
      </c>
      <c r="F44" s="160">
        <f>E44*$K4</f>
        <v>98746.8125</v>
      </c>
      <c r="G44" s="77"/>
      <c r="H44" s="171">
        <f>E44/SUM(E$4:E$10)</f>
        <v>0.20584108568261941</v>
      </c>
      <c r="I44" s="171">
        <f>F44/SUM(F$4:F$10)</f>
        <v>0.19720010240058075</v>
      </c>
      <c r="J44" s="30"/>
      <c r="K44" s="32">
        <v>5.65625</v>
      </c>
      <c r="L44" s="77"/>
      <c r="M44" s="74">
        <f>M4*$E44</f>
        <v>11638.666666666666</v>
      </c>
      <c r="N44" s="74">
        <f t="shared" ref="N44:R44" si="41">N4*$E44</f>
        <v>10911.25</v>
      </c>
      <c r="O44" s="74">
        <f t="shared" si="41"/>
        <v>11093.104166666666</v>
      </c>
      <c r="P44" s="74">
        <f t="shared" si="41"/>
        <v>5091.916666666667</v>
      </c>
      <c r="Q44" s="74">
        <f t="shared" si="41"/>
        <v>10547.541666666666</v>
      </c>
      <c r="R44" s="74">
        <f t="shared" si="41"/>
        <v>10001.979166666666</v>
      </c>
      <c r="S44" s="77"/>
      <c r="T44" s="74">
        <f t="shared" ref="T44:AD44" si="42">T4*$E44</f>
        <v>16366.875</v>
      </c>
      <c r="U44" s="74">
        <f t="shared" si="42"/>
        <v>4910.0625</v>
      </c>
      <c r="V44" s="74">
        <f t="shared" si="42"/>
        <v>727.41666666666663</v>
      </c>
      <c r="W44" s="74">
        <f t="shared" si="42"/>
        <v>4182.6458333333339</v>
      </c>
      <c r="X44" s="74">
        <f t="shared" si="42"/>
        <v>909.27083333333337</v>
      </c>
      <c r="Y44" s="74">
        <f t="shared" si="42"/>
        <v>2364.1041666666665</v>
      </c>
      <c r="Z44" s="74">
        <f t="shared" si="42"/>
        <v>1636.6875</v>
      </c>
      <c r="AA44" s="74">
        <f t="shared" si="42"/>
        <v>0</v>
      </c>
      <c r="AB44" s="74">
        <f t="shared" si="42"/>
        <v>0</v>
      </c>
      <c r="AC44" s="74">
        <f t="shared" si="42"/>
        <v>181.85416666666666</v>
      </c>
      <c r="AD44" s="74">
        <f t="shared" si="42"/>
        <v>2364.1041666666665</v>
      </c>
      <c r="AE44" s="77"/>
      <c r="AF44" s="74">
        <f t="shared" ref="AF44:BA44" si="43">AF4*$E44</f>
        <v>8183.4375</v>
      </c>
      <c r="AG44" s="74">
        <f t="shared" si="43"/>
        <v>10729.395833333334</v>
      </c>
      <c r="AH44" s="74">
        <f t="shared" si="43"/>
        <v>3273.375</v>
      </c>
      <c r="AI44" s="74">
        <f t="shared" si="43"/>
        <v>3091.5208333333335</v>
      </c>
      <c r="AJ44" s="74">
        <f t="shared" si="43"/>
        <v>909.27083333333337</v>
      </c>
      <c r="AK44" s="74">
        <f t="shared" si="43"/>
        <v>3455.2291666666665</v>
      </c>
      <c r="AL44" s="74">
        <f t="shared" si="43"/>
        <v>1636.6875</v>
      </c>
      <c r="AM44" s="74">
        <f t="shared" si="43"/>
        <v>363.70833333333331</v>
      </c>
      <c r="AN44" s="74">
        <f t="shared" si="43"/>
        <v>0</v>
      </c>
      <c r="AO44" s="74">
        <f t="shared" si="43"/>
        <v>0</v>
      </c>
      <c r="AP44" s="74">
        <f t="shared" si="43"/>
        <v>2545.9583333333335</v>
      </c>
      <c r="AQ44" s="74">
        <f t="shared" si="43"/>
        <v>0</v>
      </c>
      <c r="AR44" s="74">
        <f t="shared" si="43"/>
        <v>0</v>
      </c>
      <c r="AS44" s="74">
        <f t="shared" si="43"/>
        <v>181.85416666666666</v>
      </c>
      <c r="AT44" s="74">
        <f t="shared" si="43"/>
        <v>1454.8333333333333</v>
      </c>
      <c r="AU44" s="74">
        <f t="shared" si="43"/>
        <v>2182.25</v>
      </c>
      <c r="AV44" s="74">
        <f t="shared" si="43"/>
        <v>0</v>
      </c>
      <c r="AW44" s="74">
        <f t="shared" si="43"/>
        <v>909.27083333333337</v>
      </c>
      <c r="AX44" s="74">
        <f t="shared" si="43"/>
        <v>727.41666666666663</v>
      </c>
      <c r="AY44" s="74">
        <f t="shared" si="43"/>
        <v>181.85416666666666</v>
      </c>
      <c r="AZ44" s="74">
        <f t="shared" si="43"/>
        <v>0</v>
      </c>
      <c r="BA44" s="74">
        <f t="shared" si="43"/>
        <v>11820.520833333334</v>
      </c>
      <c r="BB44" s="77"/>
      <c r="BC44" s="74">
        <f t="shared" ref="BC44:BW44" si="44">BC4*$E44</f>
        <v>11456.8125</v>
      </c>
      <c r="BD44" s="74">
        <f t="shared" si="44"/>
        <v>13639.0625</v>
      </c>
      <c r="BE44" s="74">
        <f t="shared" si="44"/>
        <v>8001.583333333333</v>
      </c>
      <c r="BF44" s="74">
        <f t="shared" si="44"/>
        <v>6910.458333333333</v>
      </c>
      <c r="BG44" s="74">
        <f t="shared" si="44"/>
        <v>3818.9375</v>
      </c>
      <c r="BH44" s="74">
        <f t="shared" si="44"/>
        <v>181.85416666666666</v>
      </c>
      <c r="BI44" s="74">
        <f t="shared" si="44"/>
        <v>727.41666666666663</v>
      </c>
      <c r="BJ44" s="74">
        <f t="shared" si="44"/>
        <v>0</v>
      </c>
      <c r="BK44" s="74">
        <f t="shared" si="44"/>
        <v>727.41666666666663</v>
      </c>
      <c r="BL44" s="74">
        <f t="shared" si="44"/>
        <v>1091.125</v>
      </c>
      <c r="BM44" s="74">
        <f t="shared" si="44"/>
        <v>727.41666666666663</v>
      </c>
      <c r="BN44" s="74">
        <f t="shared" si="44"/>
        <v>0</v>
      </c>
      <c r="BO44" s="74">
        <f t="shared" si="44"/>
        <v>9456.4166666666661</v>
      </c>
      <c r="BP44" s="74">
        <f t="shared" si="44"/>
        <v>8001.583333333333</v>
      </c>
      <c r="BQ44" s="74">
        <f t="shared" si="44"/>
        <v>0</v>
      </c>
      <c r="BR44" s="74">
        <f t="shared" si="44"/>
        <v>9092.7083333333339</v>
      </c>
      <c r="BS44" s="74">
        <f t="shared" si="44"/>
        <v>5273.770833333333</v>
      </c>
      <c r="BT44" s="74">
        <f t="shared" si="44"/>
        <v>3091.5208333333335</v>
      </c>
      <c r="BU44" s="74">
        <f t="shared" si="44"/>
        <v>0</v>
      </c>
      <c r="BV44" s="74">
        <f t="shared" si="44"/>
        <v>0</v>
      </c>
      <c r="BW44" s="74">
        <f t="shared" si="44"/>
        <v>17458</v>
      </c>
      <c r="BX44" s="77"/>
      <c r="BY44" s="74">
        <f t="shared" ref="BY44:CA44" si="45">BY4*$E44</f>
        <v>0</v>
      </c>
      <c r="BZ44" s="74">
        <f t="shared" si="45"/>
        <v>0</v>
      </c>
      <c r="CA44" s="74">
        <f t="shared" si="45"/>
        <v>0</v>
      </c>
      <c r="CB44" s="77"/>
    </row>
    <row r="45" spans="1:168" ht="20.25" customHeight="1" x14ac:dyDescent="0.4">
      <c r="A45" s="29" t="s">
        <v>456</v>
      </c>
      <c r="B45" s="77"/>
      <c r="C45" s="146">
        <f>VLOOKUP($A45,Sample!$B$2:$F$29,4)</f>
        <v>0.31081320080648012</v>
      </c>
      <c r="D45" s="138">
        <f>VLOOKUP($A45,Sample!$B$2:$F$29,5)</f>
        <v>0.19590954019486165</v>
      </c>
      <c r="E45" s="138">
        <f>VLOOKUP($A45,Sample!$B$2:$F$29,2)</f>
        <v>26361</v>
      </c>
      <c r="F45" s="160">
        <f>E45*$K5</f>
        <v>153274.26804123711</v>
      </c>
      <c r="G45" s="77"/>
      <c r="H45" s="171">
        <f t="shared" ref="H45:I47" si="46">E45/SUM(E$4:E$10)</f>
        <v>0.31081320080648012</v>
      </c>
      <c r="I45" s="171">
        <f t="shared" si="46"/>
        <v>0.30609293189191317</v>
      </c>
      <c r="J45" s="30"/>
      <c r="K45" s="32">
        <v>5.8144329896907214</v>
      </c>
      <c r="L45" s="77"/>
      <c r="M45" s="74">
        <f t="shared" ref="M45:R47" si="47">M5*$E45</f>
        <v>16034.010309278348</v>
      </c>
      <c r="N45" s="74">
        <f t="shared" si="47"/>
        <v>15218.721649484534</v>
      </c>
      <c r="O45" s="74">
        <f t="shared" si="47"/>
        <v>15490.484536082475</v>
      </c>
      <c r="P45" s="74">
        <f t="shared" si="47"/>
        <v>8696.4123711340198</v>
      </c>
      <c r="Q45" s="74">
        <f t="shared" si="47"/>
        <v>14403.43298969072</v>
      </c>
      <c r="R45" s="74">
        <f t="shared" si="47"/>
        <v>12229.329896907217</v>
      </c>
      <c r="S45" s="77"/>
      <c r="T45" s="74">
        <f t="shared" ref="T45:AD45" si="48">T5*$E45</f>
        <v>25545.711340206184</v>
      </c>
      <c r="U45" s="74">
        <f t="shared" si="48"/>
        <v>6794.0721649484531</v>
      </c>
      <c r="V45" s="74">
        <f t="shared" si="48"/>
        <v>543.52577319587624</v>
      </c>
      <c r="W45" s="74">
        <f t="shared" si="48"/>
        <v>7337.5979381443303</v>
      </c>
      <c r="X45" s="74">
        <f t="shared" si="48"/>
        <v>0</v>
      </c>
      <c r="Y45" s="74">
        <f t="shared" si="48"/>
        <v>5978.783505154639</v>
      </c>
      <c r="Z45" s="74">
        <f t="shared" si="48"/>
        <v>0</v>
      </c>
      <c r="AA45" s="74">
        <f t="shared" si="48"/>
        <v>0</v>
      </c>
      <c r="AB45" s="74">
        <f t="shared" si="48"/>
        <v>0</v>
      </c>
      <c r="AC45" s="74">
        <f t="shared" si="48"/>
        <v>0</v>
      </c>
      <c r="AD45" s="74">
        <f t="shared" si="48"/>
        <v>1358.8144329896907</v>
      </c>
      <c r="AE45" s="77"/>
      <c r="AF45" s="74">
        <f t="shared" ref="AF45:BA45" si="49">AF5*$E45</f>
        <v>14403.43298969072</v>
      </c>
      <c r="AG45" s="74">
        <f t="shared" si="49"/>
        <v>11142.278350515464</v>
      </c>
      <c r="AH45" s="74">
        <f t="shared" si="49"/>
        <v>5163.4948453608249</v>
      </c>
      <c r="AI45" s="74">
        <f t="shared" si="49"/>
        <v>4076.4432989690722</v>
      </c>
      <c r="AJ45" s="74">
        <f t="shared" si="49"/>
        <v>271.76288659793812</v>
      </c>
      <c r="AK45" s="74">
        <f t="shared" si="49"/>
        <v>9239.9381443298971</v>
      </c>
      <c r="AL45" s="74">
        <f t="shared" si="49"/>
        <v>271.76288659793812</v>
      </c>
      <c r="AM45" s="74">
        <f t="shared" si="49"/>
        <v>1902.3402061855668</v>
      </c>
      <c r="AN45" s="74">
        <f t="shared" si="49"/>
        <v>271.76288659793812</v>
      </c>
      <c r="AO45" s="74">
        <f t="shared" si="49"/>
        <v>0</v>
      </c>
      <c r="AP45" s="74">
        <f t="shared" si="49"/>
        <v>815.28865979381442</v>
      </c>
      <c r="AQ45" s="74">
        <f t="shared" si="49"/>
        <v>0</v>
      </c>
      <c r="AR45" s="74">
        <f t="shared" si="49"/>
        <v>271.76288659793812</v>
      </c>
      <c r="AS45" s="74">
        <f t="shared" si="49"/>
        <v>543.52577319587624</v>
      </c>
      <c r="AT45" s="74">
        <f t="shared" si="49"/>
        <v>0</v>
      </c>
      <c r="AU45" s="74">
        <f t="shared" si="49"/>
        <v>7065.8350515463917</v>
      </c>
      <c r="AV45" s="74">
        <f t="shared" si="49"/>
        <v>0</v>
      </c>
      <c r="AW45" s="74">
        <f t="shared" si="49"/>
        <v>5978.783505154639</v>
      </c>
      <c r="AX45" s="74">
        <f t="shared" si="49"/>
        <v>815.28865979381442</v>
      </c>
      <c r="AY45" s="74">
        <f t="shared" si="49"/>
        <v>0</v>
      </c>
      <c r="AZ45" s="74">
        <f t="shared" si="49"/>
        <v>0</v>
      </c>
      <c r="BA45" s="74">
        <f t="shared" si="49"/>
        <v>11685.804123711339</v>
      </c>
      <c r="BB45" s="77"/>
      <c r="BC45" s="74">
        <f t="shared" ref="BC45:BW45" si="50">BC5*$E45</f>
        <v>19295.164948453606</v>
      </c>
      <c r="BD45" s="74">
        <f t="shared" si="50"/>
        <v>22828.082474226805</v>
      </c>
      <c r="BE45" s="74">
        <f t="shared" si="50"/>
        <v>10598.752577319588</v>
      </c>
      <c r="BF45" s="74">
        <f t="shared" si="50"/>
        <v>4619.9690721649486</v>
      </c>
      <c r="BG45" s="74">
        <f t="shared" si="50"/>
        <v>3804.6804123711336</v>
      </c>
      <c r="BH45" s="74">
        <f t="shared" si="50"/>
        <v>2445.8659793814436</v>
      </c>
      <c r="BI45" s="74">
        <f t="shared" si="50"/>
        <v>543.52577319587624</v>
      </c>
      <c r="BJ45" s="74">
        <f t="shared" si="50"/>
        <v>815.28865979381442</v>
      </c>
      <c r="BK45" s="74">
        <f t="shared" si="50"/>
        <v>543.52577319587624</v>
      </c>
      <c r="BL45" s="74">
        <f t="shared" si="50"/>
        <v>0</v>
      </c>
      <c r="BM45" s="74">
        <f t="shared" si="50"/>
        <v>1087.0515463917525</v>
      </c>
      <c r="BN45" s="74">
        <f t="shared" si="50"/>
        <v>0</v>
      </c>
      <c r="BO45" s="74">
        <f t="shared" si="50"/>
        <v>14403.43298969072</v>
      </c>
      <c r="BP45" s="74">
        <f t="shared" si="50"/>
        <v>11957.567010309278</v>
      </c>
      <c r="BQ45" s="74">
        <f t="shared" si="50"/>
        <v>0</v>
      </c>
      <c r="BR45" s="74">
        <f t="shared" si="50"/>
        <v>15762.247422680412</v>
      </c>
      <c r="BS45" s="74">
        <f t="shared" si="50"/>
        <v>8152.8865979381444</v>
      </c>
      <c r="BT45" s="74">
        <f t="shared" si="50"/>
        <v>2445.8659793814436</v>
      </c>
      <c r="BU45" s="74">
        <f t="shared" si="50"/>
        <v>0</v>
      </c>
      <c r="BV45" s="74">
        <f t="shared" si="50"/>
        <v>0</v>
      </c>
      <c r="BW45" s="74">
        <f t="shared" si="50"/>
        <v>26361</v>
      </c>
      <c r="BX45" s="77"/>
      <c r="BY45" s="74">
        <f t="shared" ref="BY45:CA45" si="51">BY5*$E45</f>
        <v>0</v>
      </c>
      <c r="BZ45" s="74">
        <f t="shared" si="51"/>
        <v>0</v>
      </c>
      <c r="CA45" s="74">
        <f t="shared" si="51"/>
        <v>0</v>
      </c>
      <c r="CB45" s="77"/>
    </row>
    <row r="46" spans="1:168" ht="20.25" customHeight="1" x14ac:dyDescent="0.4">
      <c r="A46" s="29" t="s">
        <v>457</v>
      </c>
      <c r="B46" s="77"/>
      <c r="C46" s="146">
        <f>VLOOKUP($A46,Sample!$B$2:$F$29,4)</f>
        <v>0.23430370344168935</v>
      </c>
      <c r="D46" s="138">
        <f>VLOOKUP($A46,Sample!$B$2:$F$29,5)</f>
        <v>0.14768462435993668</v>
      </c>
      <c r="E46" s="138">
        <f>VLOOKUP($A46,Sample!$B$2:$F$29,2)</f>
        <v>19872</v>
      </c>
      <c r="F46" s="160">
        <f>E46*$K6</f>
        <v>125212.8932038835</v>
      </c>
      <c r="G46" s="77"/>
      <c r="H46" s="171">
        <f t="shared" si="46"/>
        <v>0.23430370344168935</v>
      </c>
      <c r="I46" s="171">
        <f t="shared" si="46"/>
        <v>0.25005359400009808</v>
      </c>
      <c r="J46" s="30"/>
      <c r="K46" s="32">
        <v>6.3009708737864081</v>
      </c>
      <c r="L46" s="77"/>
      <c r="M46" s="74">
        <f>M6*$E46</f>
        <v>14662.834951456311</v>
      </c>
      <c r="N46" s="74">
        <f t="shared" ref="N46:R46" si="52">N6*$E46</f>
        <v>11575.922330097086</v>
      </c>
      <c r="O46" s="74">
        <f t="shared" si="52"/>
        <v>14084.038834951456</v>
      </c>
      <c r="P46" s="74">
        <f t="shared" si="52"/>
        <v>12154.718446601941</v>
      </c>
      <c r="Q46" s="74">
        <f t="shared" si="52"/>
        <v>10804.194174757282</v>
      </c>
      <c r="R46" s="74">
        <f t="shared" si="52"/>
        <v>10611.26213592233</v>
      </c>
      <c r="S46" s="77"/>
      <c r="T46" s="74">
        <f t="shared" ref="T46:AD46" si="53">T6*$E46</f>
        <v>17942.679611650485</v>
      </c>
      <c r="U46" s="74">
        <f t="shared" si="53"/>
        <v>6366.7572815533986</v>
      </c>
      <c r="V46" s="74">
        <f t="shared" si="53"/>
        <v>3279.844660194175</v>
      </c>
      <c r="W46" s="74">
        <f t="shared" si="53"/>
        <v>6752.6213592233016</v>
      </c>
      <c r="X46" s="74">
        <f t="shared" si="53"/>
        <v>1543.4563106796115</v>
      </c>
      <c r="Y46" s="74">
        <f t="shared" si="53"/>
        <v>4437.4368932038833</v>
      </c>
      <c r="Z46" s="74">
        <f t="shared" si="53"/>
        <v>385.86407766990288</v>
      </c>
      <c r="AA46" s="74">
        <f t="shared" si="53"/>
        <v>192.93203883495144</v>
      </c>
      <c r="AB46" s="74">
        <f t="shared" si="53"/>
        <v>0</v>
      </c>
      <c r="AC46" s="74">
        <f t="shared" si="53"/>
        <v>192.93203883495144</v>
      </c>
      <c r="AD46" s="74">
        <f t="shared" si="53"/>
        <v>385.86407766990288</v>
      </c>
      <c r="AE46" s="77"/>
      <c r="AF46" s="74">
        <f t="shared" ref="AF46:BA46" si="54">AF6*$E46</f>
        <v>8103.1456310679605</v>
      </c>
      <c r="AG46" s="74">
        <f t="shared" si="54"/>
        <v>9453.6699029126212</v>
      </c>
      <c r="AH46" s="74">
        <f t="shared" si="54"/>
        <v>3279.844660194175</v>
      </c>
      <c r="AI46" s="74">
        <f t="shared" si="54"/>
        <v>4244.5048543689318</v>
      </c>
      <c r="AJ46" s="74">
        <f t="shared" si="54"/>
        <v>1157.5922330097087</v>
      </c>
      <c r="AK46" s="74">
        <f t="shared" si="54"/>
        <v>4823.3009708737864</v>
      </c>
      <c r="AL46" s="74">
        <f t="shared" si="54"/>
        <v>192.93203883495144</v>
      </c>
      <c r="AM46" s="74">
        <f t="shared" si="54"/>
        <v>0</v>
      </c>
      <c r="AN46" s="74">
        <f t="shared" si="54"/>
        <v>0</v>
      </c>
      <c r="AO46" s="74">
        <f t="shared" si="54"/>
        <v>0</v>
      </c>
      <c r="AP46" s="74">
        <f t="shared" si="54"/>
        <v>385.86407766990288</v>
      </c>
      <c r="AQ46" s="74">
        <f t="shared" si="54"/>
        <v>0</v>
      </c>
      <c r="AR46" s="74">
        <f t="shared" si="54"/>
        <v>192.93203883495144</v>
      </c>
      <c r="AS46" s="74">
        <f t="shared" si="54"/>
        <v>385.86407766990288</v>
      </c>
      <c r="AT46" s="74">
        <f t="shared" si="54"/>
        <v>964.66019417475729</v>
      </c>
      <c r="AU46" s="74">
        <f t="shared" si="54"/>
        <v>964.66019417475729</v>
      </c>
      <c r="AV46" s="74">
        <f t="shared" si="54"/>
        <v>192.93203883495144</v>
      </c>
      <c r="AW46" s="74">
        <f t="shared" si="54"/>
        <v>3086.9126213592231</v>
      </c>
      <c r="AX46" s="74">
        <f t="shared" si="54"/>
        <v>1736.3883495145631</v>
      </c>
      <c r="AY46" s="74">
        <f t="shared" si="54"/>
        <v>192.93203883495144</v>
      </c>
      <c r="AZ46" s="74">
        <f t="shared" si="54"/>
        <v>0</v>
      </c>
      <c r="BA46" s="74">
        <f t="shared" si="54"/>
        <v>12154.718446601941</v>
      </c>
      <c r="BB46" s="77"/>
      <c r="BC46" s="74">
        <f t="shared" ref="BC46:BW46" si="55">BC6*$E46</f>
        <v>12926.446601941749</v>
      </c>
      <c r="BD46" s="74">
        <f t="shared" si="55"/>
        <v>15627.495145631068</v>
      </c>
      <c r="BE46" s="74">
        <f t="shared" si="55"/>
        <v>7910.2135922330099</v>
      </c>
      <c r="BF46" s="74">
        <f t="shared" si="55"/>
        <v>7331.4174757281553</v>
      </c>
      <c r="BG46" s="74">
        <f t="shared" si="55"/>
        <v>3665.7087378640776</v>
      </c>
      <c r="BH46" s="74">
        <f t="shared" si="55"/>
        <v>385.86407766990288</v>
      </c>
      <c r="BI46" s="74">
        <f t="shared" si="55"/>
        <v>1157.5922330097087</v>
      </c>
      <c r="BJ46" s="74">
        <f t="shared" si="55"/>
        <v>2122.2524271844659</v>
      </c>
      <c r="BK46" s="74">
        <f t="shared" si="55"/>
        <v>1543.4563106796115</v>
      </c>
      <c r="BL46" s="74">
        <f t="shared" si="55"/>
        <v>0</v>
      </c>
      <c r="BM46" s="74">
        <f t="shared" si="55"/>
        <v>192.93203883495144</v>
      </c>
      <c r="BN46" s="74">
        <f t="shared" si="55"/>
        <v>0</v>
      </c>
      <c r="BO46" s="74">
        <f t="shared" si="55"/>
        <v>12347.650485436892</v>
      </c>
      <c r="BP46" s="74">
        <f t="shared" si="55"/>
        <v>7524.3495145631068</v>
      </c>
      <c r="BQ46" s="74">
        <f t="shared" si="55"/>
        <v>0</v>
      </c>
      <c r="BR46" s="74">
        <f t="shared" si="55"/>
        <v>6366.7572815533986</v>
      </c>
      <c r="BS46" s="74">
        <f t="shared" si="55"/>
        <v>9453.6699029126212</v>
      </c>
      <c r="BT46" s="74">
        <f t="shared" si="55"/>
        <v>4051.5728155339802</v>
      </c>
      <c r="BU46" s="74">
        <f t="shared" si="55"/>
        <v>0</v>
      </c>
      <c r="BV46" s="74">
        <f t="shared" si="55"/>
        <v>0</v>
      </c>
      <c r="BW46" s="74">
        <f t="shared" si="55"/>
        <v>19872</v>
      </c>
      <c r="BX46" s="77"/>
      <c r="BY46" s="74">
        <f t="shared" ref="BY46:CA46" si="56">BY6*$E46</f>
        <v>0</v>
      </c>
      <c r="BZ46" s="74">
        <f t="shared" si="56"/>
        <v>0</v>
      </c>
      <c r="CA46" s="74">
        <f t="shared" si="56"/>
        <v>0</v>
      </c>
      <c r="CB46" s="77"/>
    </row>
    <row r="47" spans="1:168" ht="20.25" customHeight="1" x14ac:dyDescent="0.4">
      <c r="A47" s="29" t="s">
        <v>458</v>
      </c>
      <c r="B47" s="77"/>
      <c r="C47" s="146">
        <f>VLOOKUP($A47,Sample!$B$2:$F$29,4)</f>
        <v>6.3362927853041401E-2</v>
      </c>
      <c r="D47" s="138">
        <f>VLOOKUP($A47,Sample!$B$2:$F$29,5)</f>
        <v>3.9938464739850028E-2</v>
      </c>
      <c r="E47" s="138">
        <f>VLOOKUP($A47,Sample!$B$2:$F$29,2)</f>
        <v>5374</v>
      </c>
      <c r="F47" s="160">
        <f>E47*$K7</f>
        <v>28435.2427184466</v>
      </c>
      <c r="G47" s="77"/>
      <c r="H47" s="171">
        <f t="shared" si="46"/>
        <v>6.3362927853041401E-2</v>
      </c>
      <c r="I47" s="171">
        <f t="shared" si="46"/>
        <v>5.6785962340435425E-2</v>
      </c>
      <c r="J47" s="30"/>
      <c r="K47" s="32">
        <v>5.29126213592233</v>
      </c>
      <c r="L47" s="77"/>
      <c r="M47" s="74">
        <f t="shared" si="47"/>
        <v>4852.2524271844659</v>
      </c>
      <c r="N47" s="74">
        <f t="shared" si="47"/>
        <v>1930.4660194174758</v>
      </c>
      <c r="O47" s="74">
        <f t="shared" si="47"/>
        <v>4539.2038834951454</v>
      </c>
      <c r="P47" s="74">
        <f t="shared" si="47"/>
        <v>4121.8058252427181</v>
      </c>
      <c r="Q47" s="74">
        <f t="shared" si="47"/>
        <v>1669.5922330097085</v>
      </c>
      <c r="R47" s="74">
        <f t="shared" si="47"/>
        <v>1252.1941747572816</v>
      </c>
      <c r="S47" s="77"/>
      <c r="T47" s="74">
        <f t="shared" ref="T47:AD47" si="57">T7*$E47</f>
        <v>4539.2038834951454</v>
      </c>
      <c r="U47" s="74">
        <f t="shared" si="57"/>
        <v>4330.5048543689318</v>
      </c>
      <c r="V47" s="74">
        <f t="shared" si="57"/>
        <v>208.69902912621356</v>
      </c>
      <c r="W47" s="74">
        <f t="shared" si="57"/>
        <v>730.44660194174753</v>
      </c>
      <c r="X47" s="74">
        <f t="shared" si="57"/>
        <v>313.04854368932041</v>
      </c>
      <c r="Y47" s="74">
        <f t="shared" si="57"/>
        <v>365.22330097087377</v>
      </c>
      <c r="Z47" s="74">
        <f t="shared" si="57"/>
        <v>521.747572815534</v>
      </c>
      <c r="AA47" s="74">
        <f t="shared" si="57"/>
        <v>52.17475728155339</v>
      </c>
      <c r="AB47" s="74">
        <f t="shared" si="57"/>
        <v>313.04854368932041</v>
      </c>
      <c r="AC47" s="74">
        <f t="shared" si="57"/>
        <v>0</v>
      </c>
      <c r="AD47" s="74">
        <f t="shared" si="57"/>
        <v>417.39805825242712</v>
      </c>
      <c r="AE47" s="77"/>
      <c r="AF47" s="74">
        <f t="shared" ref="AF47:BA47" si="58">AF7*$E47</f>
        <v>3182.6601941747572</v>
      </c>
      <c r="AG47" s="74">
        <f t="shared" si="58"/>
        <v>3547.8834951456311</v>
      </c>
      <c r="AH47" s="74">
        <f t="shared" si="58"/>
        <v>365.22330097087377</v>
      </c>
      <c r="AI47" s="74">
        <f t="shared" si="58"/>
        <v>1095.6699029126214</v>
      </c>
      <c r="AJ47" s="74">
        <f t="shared" si="58"/>
        <v>104.34951456310678</v>
      </c>
      <c r="AK47" s="74">
        <f t="shared" si="58"/>
        <v>573.9223300970873</v>
      </c>
      <c r="AL47" s="74">
        <f t="shared" si="58"/>
        <v>417.39805825242712</v>
      </c>
      <c r="AM47" s="74">
        <f t="shared" si="58"/>
        <v>104.34951456310678</v>
      </c>
      <c r="AN47" s="74">
        <f t="shared" si="58"/>
        <v>365.22330097087377</v>
      </c>
      <c r="AO47" s="74">
        <f t="shared" si="58"/>
        <v>0</v>
      </c>
      <c r="AP47" s="74">
        <f t="shared" si="58"/>
        <v>1147.8446601941746</v>
      </c>
      <c r="AQ47" s="74">
        <f t="shared" si="58"/>
        <v>0</v>
      </c>
      <c r="AR47" s="74">
        <f t="shared" si="58"/>
        <v>0</v>
      </c>
      <c r="AS47" s="74">
        <f t="shared" si="58"/>
        <v>521.747572815534</v>
      </c>
      <c r="AT47" s="74">
        <f t="shared" si="58"/>
        <v>313.04854368932041</v>
      </c>
      <c r="AU47" s="74">
        <f t="shared" si="58"/>
        <v>313.04854368932041</v>
      </c>
      <c r="AV47" s="74">
        <f t="shared" si="58"/>
        <v>156.52427184466021</v>
      </c>
      <c r="AW47" s="74">
        <f t="shared" si="58"/>
        <v>1617.4174757281553</v>
      </c>
      <c r="AX47" s="74">
        <f t="shared" si="58"/>
        <v>208.69902912621356</v>
      </c>
      <c r="AY47" s="74">
        <f t="shared" si="58"/>
        <v>0</v>
      </c>
      <c r="AZ47" s="74">
        <f t="shared" si="58"/>
        <v>52.17475728155339</v>
      </c>
      <c r="BA47" s="74">
        <f t="shared" si="58"/>
        <v>2191.3398058252428</v>
      </c>
      <c r="BB47" s="77"/>
      <c r="BC47" s="74">
        <f t="shared" ref="BC47:BW47" si="59">BC7*$E47</f>
        <v>4330.5048543689318</v>
      </c>
      <c r="BD47" s="74">
        <f t="shared" si="59"/>
        <v>4278.3300970873788</v>
      </c>
      <c r="BE47" s="74">
        <f t="shared" si="59"/>
        <v>2504.3883495145633</v>
      </c>
      <c r="BF47" s="74">
        <f t="shared" si="59"/>
        <v>1304.3689320388351</v>
      </c>
      <c r="BG47" s="74">
        <f t="shared" si="59"/>
        <v>1721.7669902912623</v>
      </c>
      <c r="BH47" s="74">
        <f t="shared" si="59"/>
        <v>208.69902912621356</v>
      </c>
      <c r="BI47" s="74">
        <f t="shared" si="59"/>
        <v>52.17475728155339</v>
      </c>
      <c r="BJ47" s="74">
        <f t="shared" si="59"/>
        <v>260.873786407767</v>
      </c>
      <c r="BK47" s="74">
        <f t="shared" si="59"/>
        <v>156.52427184466021</v>
      </c>
      <c r="BL47" s="74">
        <f t="shared" si="59"/>
        <v>0</v>
      </c>
      <c r="BM47" s="74">
        <f t="shared" si="59"/>
        <v>0</v>
      </c>
      <c r="BN47" s="74">
        <f t="shared" si="59"/>
        <v>0</v>
      </c>
      <c r="BO47" s="74">
        <f t="shared" si="59"/>
        <v>3547.8834951456311</v>
      </c>
      <c r="BP47" s="74">
        <f t="shared" si="59"/>
        <v>1826.1165048543689</v>
      </c>
      <c r="BQ47" s="74">
        <f t="shared" si="59"/>
        <v>0</v>
      </c>
      <c r="BR47" s="74">
        <f t="shared" si="59"/>
        <v>2504.3883495145633</v>
      </c>
      <c r="BS47" s="74">
        <f t="shared" si="59"/>
        <v>1930.4660194174758</v>
      </c>
      <c r="BT47" s="74">
        <f t="shared" si="59"/>
        <v>939.14563106796118</v>
      </c>
      <c r="BU47" s="74">
        <f t="shared" si="59"/>
        <v>0</v>
      </c>
      <c r="BV47" s="74">
        <f t="shared" si="59"/>
        <v>52.17475728155339</v>
      </c>
      <c r="BW47" s="74">
        <f t="shared" si="59"/>
        <v>5321.825242718447</v>
      </c>
      <c r="BX47" s="77"/>
      <c r="BY47" s="74">
        <f t="shared" ref="BY47:CA47" si="60">BY7*$E47</f>
        <v>0</v>
      </c>
      <c r="BZ47" s="74">
        <f t="shared" si="60"/>
        <v>52.17475728155339</v>
      </c>
      <c r="CA47" s="74">
        <f t="shared" si="60"/>
        <v>0</v>
      </c>
      <c r="CB47" s="77"/>
    </row>
    <row r="48" spans="1:168" s="22" customFormat="1" ht="7.5" customHeight="1" x14ac:dyDescent="0.4">
      <c r="A48" s="37"/>
      <c r="B48" s="77"/>
      <c r="C48" s="148"/>
      <c r="D48" s="139"/>
      <c r="E48" s="139"/>
      <c r="F48" s="161"/>
      <c r="G48" s="77"/>
      <c r="H48" s="39"/>
      <c r="I48" s="39"/>
      <c r="J48" s="38"/>
      <c r="K48" s="40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</row>
    <row r="49" spans="1:168" ht="20.25" customHeight="1" x14ac:dyDescent="0.4">
      <c r="A49" s="29" t="s">
        <v>113</v>
      </c>
      <c r="B49" s="77"/>
      <c r="C49" s="146">
        <f>VLOOKUP($A49,Sample!$B$2:$F$29,4)</f>
        <v>7.7488120924858211E-2</v>
      </c>
      <c r="D49" s="138">
        <f>VLOOKUP($A49,Sample!$B$2:$F$29,5)</f>
        <v>4.8841754795365531E-2</v>
      </c>
      <c r="E49" s="138">
        <f>VLOOKUP($A49,Sample!$B$2:$F$29,2)</f>
        <v>6572</v>
      </c>
      <c r="F49" s="160">
        <f>E49*$K9</f>
        <v>42047.387755102041</v>
      </c>
      <c r="G49" s="77"/>
      <c r="H49" s="171">
        <f t="shared" ref="H49:I50" si="61">E49/SUM(E$4:E$10)</f>
        <v>7.7488120924858211E-2</v>
      </c>
      <c r="I49" s="171">
        <f t="shared" si="61"/>
        <v>8.3969790629779037E-2</v>
      </c>
      <c r="J49" s="30"/>
      <c r="K49" s="32">
        <v>6.3979591836734695</v>
      </c>
      <c r="L49" s="77"/>
      <c r="M49" s="74">
        <f t="shared" ref="M49:R50" si="62">M9*$E49</f>
        <v>4560.1632653061224</v>
      </c>
      <c r="N49" s="74">
        <f t="shared" si="62"/>
        <v>3286</v>
      </c>
      <c r="O49" s="74">
        <f t="shared" si="62"/>
        <v>4358.9795918367345</v>
      </c>
      <c r="P49" s="74">
        <f t="shared" si="62"/>
        <v>2950.6938775510203</v>
      </c>
      <c r="Q49" s="74">
        <f t="shared" si="62"/>
        <v>2950.6938775510203</v>
      </c>
      <c r="R49" s="74">
        <f t="shared" si="62"/>
        <v>2749.5102040816328</v>
      </c>
      <c r="S49" s="77"/>
      <c r="T49" s="74">
        <f t="shared" ref="T49:AD49" si="63">T9*$E49</f>
        <v>5633.1428571428569</v>
      </c>
      <c r="U49" s="74">
        <f t="shared" si="63"/>
        <v>4694.2857142857147</v>
      </c>
      <c r="V49" s="74">
        <f t="shared" si="63"/>
        <v>67.061224489795919</v>
      </c>
      <c r="W49" s="74">
        <f t="shared" si="63"/>
        <v>2213.0204081632651</v>
      </c>
      <c r="X49" s="74">
        <f t="shared" si="63"/>
        <v>201.18367346938774</v>
      </c>
      <c r="Y49" s="74">
        <f t="shared" si="63"/>
        <v>1140.0408163265306</v>
      </c>
      <c r="Z49" s="74">
        <f t="shared" si="63"/>
        <v>469.42857142857139</v>
      </c>
      <c r="AA49" s="74">
        <f t="shared" si="63"/>
        <v>0</v>
      </c>
      <c r="AB49" s="74">
        <f t="shared" si="63"/>
        <v>268.24489795918367</v>
      </c>
      <c r="AC49" s="74">
        <f t="shared" si="63"/>
        <v>0</v>
      </c>
      <c r="AD49" s="74">
        <f t="shared" si="63"/>
        <v>469.42857142857139</v>
      </c>
      <c r="AE49" s="77"/>
      <c r="AF49" s="74">
        <f t="shared" ref="AF49:BA49" si="64">AF9*$E49</f>
        <v>4023.6734693877552</v>
      </c>
      <c r="AG49" s="74">
        <f t="shared" si="64"/>
        <v>3554.2448979591841</v>
      </c>
      <c r="AH49" s="74">
        <f t="shared" si="64"/>
        <v>134.12244897959184</v>
      </c>
      <c r="AI49" s="74">
        <f t="shared" si="64"/>
        <v>2280.0816326530612</v>
      </c>
      <c r="AJ49" s="74">
        <f t="shared" si="64"/>
        <v>201.18367346938774</v>
      </c>
      <c r="AK49" s="74">
        <f t="shared" si="64"/>
        <v>1475.3469387755101</v>
      </c>
      <c r="AL49" s="74">
        <f t="shared" si="64"/>
        <v>469.42857142857139</v>
      </c>
      <c r="AM49" s="74">
        <f t="shared" si="64"/>
        <v>0</v>
      </c>
      <c r="AN49" s="74">
        <f t="shared" si="64"/>
        <v>67.061224489795919</v>
      </c>
      <c r="AO49" s="74">
        <f t="shared" si="64"/>
        <v>0</v>
      </c>
      <c r="AP49" s="74">
        <f t="shared" si="64"/>
        <v>1274.1632653061224</v>
      </c>
      <c r="AQ49" s="74">
        <f t="shared" si="64"/>
        <v>0</v>
      </c>
      <c r="AR49" s="74">
        <f t="shared" si="64"/>
        <v>0</v>
      </c>
      <c r="AS49" s="74">
        <f t="shared" si="64"/>
        <v>469.42857142857139</v>
      </c>
      <c r="AT49" s="74">
        <f t="shared" si="64"/>
        <v>335.30612244897958</v>
      </c>
      <c r="AU49" s="74">
        <f t="shared" si="64"/>
        <v>268.24489795918367</v>
      </c>
      <c r="AV49" s="74">
        <f t="shared" si="64"/>
        <v>0</v>
      </c>
      <c r="AW49" s="74">
        <f t="shared" si="64"/>
        <v>3487.1836734693879</v>
      </c>
      <c r="AX49" s="74">
        <f t="shared" si="64"/>
        <v>0</v>
      </c>
      <c r="AY49" s="74">
        <f t="shared" si="64"/>
        <v>0</v>
      </c>
      <c r="AZ49" s="74">
        <f t="shared" si="64"/>
        <v>0</v>
      </c>
      <c r="BA49" s="74">
        <f t="shared" si="64"/>
        <v>2011.8367346938776</v>
      </c>
      <c r="BB49" s="77"/>
      <c r="BC49" s="74">
        <f t="shared" ref="BC49:BW49" si="65">BC9*$E49</f>
        <v>5364.8979591836733</v>
      </c>
      <c r="BD49" s="74">
        <f t="shared" si="65"/>
        <v>5633.1428571428569</v>
      </c>
      <c r="BE49" s="74">
        <f t="shared" si="65"/>
        <v>3420.1224489795918</v>
      </c>
      <c r="BF49" s="74">
        <f t="shared" si="65"/>
        <v>1877.7142857142856</v>
      </c>
      <c r="BG49" s="74">
        <f t="shared" si="65"/>
        <v>1676.5306122448981</v>
      </c>
      <c r="BH49" s="74">
        <f t="shared" si="65"/>
        <v>0</v>
      </c>
      <c r="BI49" s="74">
        <f t="shared" si="65"/>
        <v>0</v>
      </c>
      <c r="BJ49" s="74">
        <f t="shared" si="65"/>
        <v>0</v>
      </c>
      <c r="BK49" s="74">
        <f t="shared" si="65"/>
        <v>335.30612244897958</v>
      </c>
      <c r="BL49" s="74">
        <f t="shared" si="65"/>
        <v>0</v>
      </c>
      <c r="BM49" s="74">
        <f t="shared" si="65"/>
        <v>0</v>
      </c>
      <c r="BN49" s="74">
        <f t="shared" si="65"/>
        <v>0</v>
      </c>
      <c r="BO49" s="74">
        <f t="shared" si="65"/>
        <v>4426.0408163265301</v>
      </c>
      <c r="BP49" s="74">
        <f t="shared" si="65"/>
        <v>2145.9591836734694</v>
      </c>
      <c r="BQ49" s="74">
        <f t="shared" si="65"/>
        <v>0</v>
      </c>
      <c r="BR49" s="74">
        <f t="shared" si="65"/>
        <v>3621.3061224489793</v>
      </c>
      <c r="BS49" s="74">
        <f t="shared" si="65"/>
        <v>2145.9591836734694</v>
      </c>
      <c r="BT49" s="74">
        <f t="shared" si="65"/>
        <v>804.73469387755097</v>
      </c>
      <c r="BU49" s="74">
        <f t="shared" si="65"/>
        <v>0</v>
      </c>
      <c r="BV49" s="74">
        <f t="shared" si="65"/>
        <v>0</v>
      </c>
      <c r="BW49" s="74">
        <f t="shared" si="65"/>
        <v>6572</v>
      </c>
      <c r="BX49" s="77"/>
      <c r="BY49" s="74">
        <f t="shared" ref="BY49:CA49" si="66">BY9*$E49</f>
        <v>0</v>
      </c>
      <c r="BZ49" s="74">
        <f t="shared" si="66"/>
        <v>0</v>
      </c>
      <c r="CA49" s="74">
        <f t="shared" si="66"/>
        <v>0</v>
      </c>
      <c r="CB49" s="77"/>
    </row>
    <row r="50" spans="1:168" ht="20.25" customHeight="1" x14ac:dyDescent="0.4">
      <c r="A50" s="29" t="s">
        <v>108</v>
      </c>
      <c r="B50" s="77"/>
      <c r="C50" s="146">
        <f>VLOOKUP($A50,Sample!$B$2:$F$29,4)</f>
        <v>0.10819096129131148</v>
      </c>
      <c r="D50" s="138">
        <f>VLOOKUP($A50,Sample!$B$2:$F$29,5)</f>
        <v>6.8194148204849994E-2</v>
      </c>
      <c r="E50" s="138">
        <f>VLOOKUP($A50,Sample!$B$2:$F$29,2)</f>
        <v>9176</v>
      </c>
      <c r="F50" s="160">
        <f>E50*$K10</f>
        <v>53027.621052631577</v>
      </c>
      <c r="G50" s="77"/>
      <c r="H50" s="171">
        <f t="shared" si="61"/>
        <v>0.10819096129131148</v>
      </c>
      <c r="I50" s="171">
        <f t="shared" si="61"/>
        <v>0.10589761873719356</v>
      </c>
      <c r="J50" s="30"/>
      <c r="K50" s="32">
        <v>5.7789473684210524</v>
      </c>
      <c r="L50" s="77"/>
      <c r="M50" s="74">
        <f t="shared" si="62"/>
        <v>8693.0526315789466</v>
      </c>
      <c r="N50" s="74">
        <f t="shared" si="62"/>
        <v>3380.6315789473683</v>
      </c>
      <c r="O50" s="74">
        <f t="shared" si="62"/>
        <v>8113.515789473684</v>
      </c>
      <c r="P50" s="74">
        <f t="shared" si="62"/>
        <v>8403.2842105263153</v>
      </c>
      <c r="Q50" s="74">
        <f t="shared" si="62"/>
        <v>3284.0421052631577</v>
      </c>
      <c r="R50" s="74">
        <f t="shared" si="62"/>
        <v>2607.9157894736841</v>
      </c>
      <c r="S50" s="77"/>
      <c r="T50" s="74">
        <f t="shared" ref="T50:AD50" si="67">T10*$E50</f>
        <v>5409.0105263157893</v>
      </c>
      <c r="U50" s="74">
        <f t="shared" si="67"/>
        <v>4346.5263157894733</v>
      </c>
      <c r="V50" s="74">
        <f t="shared" si="67"/>
        <v>579.53684210526319</v>
      </c>
      <c r="W50" s="74">
        <f t="shared" si="67"/>
        <v>2124.9684210526316</v>
      </c>
      <c r="X50" s="74">
        <f t="shared" si="67"/>
        <v>869.30526315789473</v>
      </c>
      <c r="Y50" s="74">
        <f t="shared" si="67"/>
        <v>1738.6105263157895</v>
      </c>
      <c r="Z50" s="74">
        <f t="shared" si="67"/>
        <v>96.589473684210517</v>
      </c>
      <c r="AA50" s="74">
        <f t="shared" si="67"/>
        <v>96.589473684210517</v>
      </c>
      <c r="AB50" s="74">
        <f t="shared" si="67"/>
        <v>193.17894736842103</v>
      </c>
      <c r="AC50" s="74">
        <f t="shared" si="67"/>
        <v>0</v>
      </c>
      <c r="AD50" s="74">
        <f t="shared" si="67"/>
        <v>965.8947368421052</v>
      </c>
      <c r="AE50" s="77"/>
      <c r="AF50" s="74">
        <f t="shared" ref="AF50:BA50" si="68">AF10*$E50</f>
        <v>4249.9368421052632</v>
      </c>
      <c r="AG50" s="74">
        <f t="shared" si="68"/>
        <v>1931.7894736842104</v>
      </c>
      <c r="AH50" s="74">
        <f t="shared" si="68"/>
        <v>289.7684210526316</v>
      </c>
      <c r="AI50" s="74">
        <f t="shared" si="68"/>
        <v>869.30526315789473</v>
      </c>
      <c r="AJ50" s="74">
        <f t="shared" si="68"/>
        <v>289.7684210526316</v>
      </c>
      <c r="AK50" s="74">
        <f t="shared" si="68"/>
        <v>3090.8631578947366</v>
      </c>
      <c r="AL50" s="74">
        <f t="shared" si="68"/>
        <v>193.17894736842103</v>
      </c>
      <c r="AM50" s="74">
        <f t="shared" si="68"/>
        <v>0</v>
      </c>
      <c r="AN50" s="74">
        <f t="shared" si="68"/>
        <v>193.17894736842103</v>
      </c>
      <c r="AO50" s="74">
        <f t="shared" si="68"/>
        <v>0</v>
      </c>
      <c r="AP50" s="74">
        <f t="shared" si="68"/>
        <v>1448.8421052631579</v>
      </c>
      <c r="AQ50" s="74">
        <f t="shared" si="68"/>
        <v>0</v>
      </c>
      <c r="AR50" s="74">
        <f t="shared" si="68"/>
        <v>96.589473684210517</v>
      </c>
      <c r="AS50" s="74">
        <f t="shared" si="68"/>
        <v>386.35789473684207</v>
      </c>
      <c r="AT50" s="74">
        <f t="shared" si="68"/>
        <v>0</v>
      </c>
      <c r="AU50" s="74">
        <f t="shared" si="68"/>
        <v>289.7684210526316</v>
      </c>
      <c r="AV50" s="74">
        <f t="shared" si="68"/>
        <v>0</v>
      </c>
      <c r="AW50" s="74">
        <f t="shared" si="68"/>
        <v>3573.8105263157895</v>
      </c>
      <c r="AX50" s="74">
        <f t="shared" si="68"/>
        <v>1931.7894736842104</v>
      </c>
      <c r="AY50" s="74">
        <f t="shared" si="68"/>
        <v>0</v>
      </c>
      <c r="AZ50" s="74">
        <f t="shared" si="68"/>
        <v>96.589473684210517</v>
      </c>
      <c r="BA50" s="74">
        <f t="shared" si="68"/>
        <v>2801.0947368421052</v>
      </c>
      <c r="BB50" s="77"/>
      <c r="BC50" s="74">
        <f t="shared" ref="BC50:BW50" si="69">BC10*$E50</f>
        <v>6471.4947368421053</v>
      </c>
      <c r="BD50" s="74">
        <f t="shared" si="69"/>
        <v>8306.6947368421061</v>
      </c>
      <c r="BE50" s="74">
        <f t="shared" si="69"/>
        <v>3863.5789473684208</v>
      </c>
      <c r="BF50" s="74">
        <f t="shared" si="69"/>
        <v>2607.9157894736841</v>
      </c>
      <c r="BG50" s="74">
        <f t="shared" si="69"/>
        <v>2028.378947368421</v>
      </c>
      <c r="BH50" s="74">
        <f t="shared" si="69"/>
        <v>96.589473684210517</v>
      </c>
      <c r="BI50" s="74">
        <f t="shared" si="69"/>
        <v>289.7684210526316</v>
      </c>
      <c r="BJ50" s="74">
        <f t="shared" si="69"/>
        <v>193.17894736842103</v>
      </c>
      <c r="BK50" s="74">
        <f t="shared" si="69"/>
        <v>289.7684210526316</v>
      </c>
      <c r="BL50" s="74">
        <f t="shared" si="69"/>
        <v>96.589473684210517</v>
      </c>
      <c r="BM50" s="74">
        <f t="shared" si="69"/>
        <v>289.7684210526316</v>
      </c>
      <c r="BN50" s="74">
        <f t="shared" si="69"/>
        <v>0</v>
      </c>
      <c r="BO50" s="74">
        <f t="shared" si="69"/>
        <v>2124.9684210526316</v>
      </c>
      <c r="BP50" s="74">
        <f t="shared" si="69"/>
        <v>7051.031578947368</v>
      </c>
      <c r="BQ50" s="74">
        <f t="shared" si="69"/>
        <v>0</v>
      </c>
      <c r="BR50" s="74">
        <f t="shared" si="69"/>
        <v>2124.9684210526316</v>
      </c>
      <c r="BS50" s="74">
        <f t="shared" si="69"/>
        <v>4636.2947368421055</v>
      </c>
      <c r="BT50" s="74">
        <f t="shared" si="69"/>
        <v>2414.7368421052629</v>
      </c>
      <c r="BU50" s="74">
        <f t="shared" si="69"/>
        <v>0</v>
      </c>
      <c r="BV50" s="74">
        <f t="shared" si="69"/>
        <v>96.589473684210517</v>
      </c>
      <c r="BW50" s="74">
        <f t="shared" si="69"/>
        <v>9079.410526315789</v>
      </c>
      <c r="BX50" s="77"/>
      <c r="BY50" s="74">
        <f t="shared" ref="BY50:CA50" si="70">BY10*$E50</f>
        <v>0</v>
      </c>
      <c r="BZ50" s="74">
        <f t="shared" si="70"/>
        <v>96.589473684210517</v>
      </c>
      <c r="CA50" s="74">
        <f t="shared" si="70"/>
        <v>0</v>
      </c>
      <c r="CB50" s="77"/>
    </row>
    <row r="51" spans="1:168" s="22" customFormat="1" ht="7.5" customHeight="1" x14ac:dyDescent="0.4">
      <c r="A51" s="37"/>
      <c r="B51" s="77"/>
      <c r="C51" s="149"/>
      <c r="D51" s="139"/>
      <c r="E51" s="139"/>
      <c r="F51" s="161"/>
      <c r="G51" s="77"/>
      <c r="H51" s="39"/>
      <c r="I51" s="39"/>
      <c r="J51" s="38"/>
      <c r="K51" s="40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</row>
    <row r="52" spans="1:168" ht="20.25" customHeight="1" x14ac:dyDescent="0.4">
      <c r="A52" s="29" t="s">
        <v>459</v>
      </c>
      <c r="B52" s="77"/>
      <c r="C52" s="147">
        <f>VLOOKUP($A52,Sample!$B$2:$F$29,4)</f>
        <v>0.59415092246829593</v>
      </c>
      <c r="D52" s="138">
        <f>VLOOKUP($A52,Sample!$B$2:$F$29,5)</f>
        <v>0.11942894089493672</v>
      </c>
      <c r="E52" s="138">
        <f>VLOOKUP($A52,Sample!$B$2:$F$29,2)</f>
        <v>16070</v>
      </c>
      <c r="F52" s="160">
        <f>E52*$K12</f>
        <v>71980.208333333343</v>
      </c>
      <c r="G52" s="77"/>
      <c r="H52" s="31">
        <f>E52/SUM(E$12:E$15)</f>
        <v>0.59415092246829593</v>
      </c>
      <c r="I52" s="31">
        <f>F52/SUM(F$12:F$15)</f>
        <v>0.55823537871297779</v>
      </c>
      <c r="J52" s="30"/>
      <c r="K52" s="32">
        <v>4.479166666666667</v>
      </c>
      <c r="L52" s="77"/>
      <c r="M52" s="74">
        <f t="shared" ref="M52:R53" si="71">M12*$E52</f>
        <v>15902.604166666668</v>
      </c>
      <c r="N52" s="74">
        <f t="shared" si="71"/>
        <v>1841.3541666666665</v>
      </c>
      <c r="O52" s="74">
        <f t="shared" si="71"/>
        <v>14563.4375</v>
      </c>
      <c r="P52" s="74">
        <f t="shared" si="71"/>
        <v>14563.4375</v>
      </c>
      <c r="Q52" s="74">
        <f t="shared" si="71"/>
        <v>1339.1666666666665</v>
      </c>
      <c r="R52" s="74">
        <f t="shared" si="71"/>
        <v>1004.375</v>
      </c>
      <c r="S52" s="77"/>
      <c r="T52" s="74">
        <f t="shared" ref="T52:AD52" si="72">T12*$E52</f>
        <v>10043.75</v>
      </c>
      <c r="U52" s="74">
        <f t="shared" si="72"/>
        <v>7365.4166666666661</v>
      </c>
      <c r="V52" s="74">
        <f t="shared" si="72"/>
        <v>1339.1666666666665</v>
      </c>
      <c r="W52" s="74">
        <f t="shared" si="72"/>
        <v>2845.729166666667</v>
      </c>
      <c r="X52" s="74">
        <f t="shared" si="72"/>
        <v>2510.9375</v>
      </c>
      <c r="Y52" s="74">
        <f t="shared" si="72"/>
        <v>0</v>
      </c>
      <c r="Z52" s="74">
        <f t="shared" si="72"/>
        <v>3013.125</v>
      </c>
      <c r="AA52" s="74">
        <f t="shared" si="72"/>
        <v>334.79166666666663</v>
      </c>
      <c r="AB52" s="74">
        <f t="shared" si="72"/>
        <v>3682.708333333333</v>
      </c>
      <c r="AC52" s="74">
        <f t="shared" si="72"/>
        <v>0</v>
      </c>
      <c r="AD52" s="74">
        <f t="shared" si="72"/>
        <v>1673.9583333333335</v>
      </c>
      <c r="AE52" s="77"/>
      <c r="AF52" s="74">
        <f t="shared" ref="AF52:BA52" si="73">AF12*$E52</f>
        <v>4184.8958333333339</v>
      </c>
      <c r="AG52" s="74">
        <f t="shared" si="73"/>
        <v>8035</v>
      </c>
      <c r="AH52" s="74">
        <f t="shared" si="73"/>
        <v>1171.7708333333335</v>
      </c>
      <c r="AI52" s="74">
        <f t="shared" si="73"/>
        <v>2678.333333333333</v>
      </c>
      <c r="AJ52" s="74">
        <f t="shared" si="73"/>
        <v>1339.1666666666665</v>
      </c>
      <c r="AK52" s="74">
        <f t="shared" si="73"/>
        <v>502.1875</v>
      </c>
      <c r="AL52" s="74">
        <f t="shared" si="73"/>
        <v>2176.145833333333</v>
      </c>
      <c r="AM52" s="74">
        <f t="shared" si="73"/>
        <v>167.39583333333331</v>
      </c>
      <c r="AN52" s="74">
        <f t="shared" si="73"/>
        <v>3180.520833333333</v>
      </c>
      <c r="AO52" s="74">
        <f t="shared" si="73"/>
        <v>0</v>
      </c>
      <c r="AP52" s="74">
        <f t="shared" si="73"/>
        <v>3180.520833333333</v>
      </c>
      <c r="AQ52" s="74">
        <f t="shared" si="73"/>
        <v>0</v>
      </c>
      <c r="AR52" s="74">
        <f t="shared" si="73"/>
        <v>1004.375</v>
      </c>
      <c r="AS52" s="74">
        <f t="shared" si="73"/>
        <v>1171.7708333333335</v>
      </c>
      <c r="AT52" s="74">
        <f t="shared" si="73"/>
        <v>0</v>
      </c>
      <c r="AU52" s="74">
        <f t="shared" si="73"/>
        <v>1841.3541666666665</v>
      </c>
      <c r="AV52" s="74">
        <f t="shared" si="73"/>
        <v>167.39583333333331</v>
      </c>
      <c r="AW52" s="74">
        <f t="shared" si="73"/>
        <v>3013.125</v>
      </c>
      <c r="AX52" s="74">
        <f t="shared" si="73"/>
        <v>3515.3125</v>
      </c>
      <c r="AY52" s="74">
        <f t="shared" si="73"/>
        <v>502.1875</v>
      </c>
      <c r="AZ52" s="74">
        <f t="shared" si="73"/>
        <v>334.79166666666663</v>
      </c>
      <c r="BA52" s="74">
        <f t="shared" si="73"/>
        <v>4519.6875</v>
      </c>
      <c r="BB52" s="77"/>
      <c r="BC52" s="74">
        <f t="shared" ref="BC52:BW52" si="74">BC12*$E52</f>
        <v>12219.895833333332</v>
      </c>
      <c r="BD52" s="74">
        <f t="shared" si="74"/>
        <v>14061.25</v>
      </c>
      <c r="BE52" s="74">
        <f t="shared" si="74"/>
        <v>4352.2916666666661</v>
      </c>
      <c r="BF52" s="74">
        <f t="shared" si="74"/>
        <v>3515.3125</v>
      </c>
      <c r="BG52" s="74">
        <f t="shared" si="74"/>
        <v>2510.9375</v>
      </c>
      <c r="BH52" s="74">
        <f t="shared" si="74"/>
        <v>1673.9583333333335</v>
      </c>
      <c r="BI52" s="74">
        <f t="shared" si="74"/>
        <v>1339.1666666666665</v>
      </c>
      <c r="BJ52" s="74">
        <f t="shared" si="74"/>
        <v>502.1875</v>
      </c>
      <c r="BK52" s="74">
        <f t="shared" si="74"/>
        <v>334.79166666666663</v>
      </c>
      <c r="BL52" s="74">
        <f t="shared" si="74"/>
        <v>1506.5625</v>
      </c>
      <c r="BM52" s="74">
        <f t="shared" si="74"/>
        <v>167.39583333333331</v>
      </c>
      <c r="BN52" s="74">
        <f t="shared" si="74"/>
        <v>0</v>
      </c>
      <c r="BO52" s="74">
        <f t="shared" si="74"/>
        <v>8704.5833333333321</v>
      </c>
      <c r="BP52" s="74">
        <f t="shared" si="74"/>
        <v>7365.4166666666661</v>
      </c>
      <c r="BQ52" s="74">
        <f t="shared" si="74"/>
        <v>0</v>
      </c>
      <c r="BR52" s="74">
        <f t="shared" si="74"/>
        <v>2510.9375</v>
      </c>
      <c r="BS52" s="74">
        <f t="shared" si="74"/>
        <v>7198.0208333333339</v>
      </c>
      <c r="BT52" s="74">
        <f t="shared" si="74"/>
        <v>6361.0416666666661</v>
      </c>
      <c r="BU52" s="74">
        <f t="shared" si="74"/>
        <v>0</v>
      </c>
      <c r="BV52" s="74">
        <f t="shared" si="74"/>
        <v>3850.104166666667</v>
      </c>
      <c r="BW52" s="74">
        <f t="shared" si="74"/>
        <v>12219.895833333332</v>
      </c>
      <c r="BX52" s="77"/>
      <c r="BY52" s="74">
        <f t="shared" ref="BY52:CA52" si="75">BY12*$E52</f>
        <v>3013.1250000000005</v>
      </c>
      <c r="BZ52" s="74">
        <f t="shared" si="75"/>
        <v>2845.7291666666665</v>
      </c>
      <c r="CA52" s="74">
        <f t="shared" si="75"/>
        <v>2510.9375</v>
      </c>
      <c r="CB52" s="77"/>
    </row>
    <row r="53" spans="1:168" ht="20.25" customHeight="1" x14ac:dyDescent="0.4">
      <c r="A53" s="29" t="s">
        <v>460</v>
      </c>
      <c r="B53" s="77"/>
      <c r="C53" s="147">
        <f>VLOOKUP($A53,Sample!$B$2:$F$29,4)</f>
        <v>0.27322808444559471</v>
      </c>
      <c r="D53" s="138">
        <f>VLOOKUP($A53,Sample!$B$2:$F$29,5)</f>
        <v>5.4920962863321862E-2</v>
      </c>
      <c r="E53" s="138">
        <f>VLOOKUP($A53,Sample!$B$2:$F$29,2)</f>
        <v>7390</v>
      </c>
      <c r="F53" s="160">
        <f>E53*$K13</f>
        <v>38835.204081632648</v>
      </c>
      <c r="G53" s="77"/>
      <c r="H53" s="31">
        <f t="shared" ref="H53:I55" si="76">E53/SUM(E$12:E$15)</f>
        <v>0.27322808444559471</v>
      </c>
      <c r="I53" s="31">
        <f t="shared" si="76"/>
        <v>0.30118258004355564</v>
      </c>
      <c r="J53" s="30"/>
      <c r="K53" s="32">
        <v>5.2551020408163263</v>
      </c>
      <c r="L53" s="77"/>
      <c r="M53" s="74">
        <f t="shared" si="71"/>
        <v>7390</v>
      </c>
      <c r="N53" s="74">
        <f t="shared" si="71"/>
        <v>452.44897959183675</v>
      </c>
      <c r="O53" s="74">
        <f t="shared" si="71"/>
        <v>7163.775510204081</v>
      </c>
      <c r="P53" s="74">
        <f t="shared" si="71"/>
        <v>7314.591836734694</v>
      </c>
      <c r="Q53" s="74">
        <f t="shared" si="71"/>
        <v>226.22448979591837</v>
      </c>
      <c r="R53" s="74">
        <f t="shared" si="71"/>
        <v>301.63265306122446</v>
      </c>
      <c r="S53" s="77"/>
      <c r="T53" s="74">
        <f t="shared" ref="T53:AD53" si="77">T13*$E53</f>
        <v>5203.1632653061224</v>
      </c>
      <c r="U53" s="74">
        <f t="shared" si="77"/>
        <v>5127.7551020408164</v>
      </c>
      <c r="V53" s="74">
        <f t="shared" si="77"/>
        <v>377.0408163265306</v>
      </c>
      <c r="W53" s="74">
        <f t="shared" si="77"/>
        <v>75.408163265306115</v>
      </c>
      <c r="X53" s="74">
        <f t="shared" si="77"/>
        <v>1734.387755102041</v>
      </c>
      <c r="Y53" s="74">
        <f t="shared" si="77"/>
        <v>0</v>
      </c>
      <c r="Z53" s="74">
        <f t="shared" si="77"/>
        <v>1658.9795918367347</v>
      </c>
      <c r="AA53" s="74">
        <f t="shared" si="77"/>
        <v>75.408163265306115</v>
      </c>
      <c r="AB53" s="74">
        <f t="shared" si="77"/>
        <v>1206.5306122448978</v>
      </c>
      <c r="AC53" s="74">
        <f t="shared" si="77"/>
        <v>0</v>
      </c>
      <c r="AD53" s="74">
        <f t="shared" si="77"/>
        <v>603.26530612244892</v>
      </c>
      <c r="AE53" s="77"/>
      <c r="AF53" s="74">
        <f t="shared" ref="AF53:BA53" si="78">AF13*$E53</f>
        <v>2940.9183673469388</v>
      </c>
      <c r="AG53" s="74">
        <f t="shared" si="78"/>
        <v>4675.3061224489802</v>
      </c>
      <c r="AH53" s="74">
        <f t="shared" si="78"/>
        <v>0</v>
      </c>
      <c r="AI53" s="74">
        <f t="shared" si="78"/>
        <v>150.81632653061223</v>
      </c>
      <c r="AJ53" s="74">
        <f t="shared" si="78"/>
        <v>678.67346938775518</v>
      </c>
      <c r="AK53" s="74">
        <f t="shared" si="78"/>
        <v>301.63265306122446</v>
      </c>
      <c r="AL53" s="74">
        <f t="shared" si="78"/>
        <v>1734.387755102041</v>
      </c>
      <c r="AM53" s="74">
        <f t="shared" si="78"/>
        <v>0</v>
      </c>
      <c r="AN53" s="74">
        <f t="shared" si="78"/>
        <v>1055.7142857142856</v>
      </c>
      <c r="AO53" s="74">
        <f t="shared" si="78"/>
        <v>0</v>
      </c>
      <c r="AP53" s="74">
        <f t="shared" si="78"/>
        <v>1734.387755102041</v>
      </c>
      <c r="AQ53" s="74">
        <f t="shared" si="78"/>
        <v>0</v>
      </c>
      <c r="AR53" s="74">
        <f t="shared" si="78"/>
        <v>226.22448979591837</v>
      </c>
      <c r="AS53" s="74">
        <f t="shared" si="78"/>
        <v>904.89795918367349</v>
      </c>
      <c r="AT53" s="74">
        <f t="shared" si="78"/>
        <v>0</v>
      </c>
      <c r="AU53" s="74">
        <f t="shared" si="78"/>
        <v>678.67346938775518</v>
      </c>
      <c r="AV53" s="74">
        <f t="shared" si="78"/>
        <v>75.408163265306115</v>
      </c>
      <c r="AW53" s="74">
        <f t="shared" si="78"/>
        <v>2639.2857142857142</v>
      </c>
      <c r="AX53" s="74">
        <f t="shared" si="78"/>
        <v>1885.204081632653</v>
      </c>
      <c r="AY53" s="74">
        <f t="shared" si="78"/>
        <v>0</v>
      </c>
      <c r="AZ53" s="74">
        <f t="shared" si="78"/>
        <v>527.85714285714278</v>
      </c>
      <c r="BA53" s="74">
        <f t="shared" si="78"/>
        <v>452.44897959183675</v>
      </c>
      <c r="BB53" s="77"/>
      <c r="BC53" s="74">
        <f t="shared" ref="BC53:BW53" si="79">BC13*$E53</f>
        <v>5580.2040816326526</v>
      </c>
      <c r="BD53" s="74">
        <f t="shared" si="79"/>
        <v>5429.3877551020414</v>
      </c>
      <c r="BE53" s="74">
        <f t="shared" si="79"/>
        <v>1960.6122448979593</v>
      </c>
      <c r="BF53" s="74">
        <f t="shared" si="79"/>
        <v>2413.0612244897957</v>
      </c>
      <c r="BG53" s="74">
        <f t="shared" si="79"/>
        <v>1055.7142857142856</v>
      </c>
      <c r="BH53" s="74">
        <f t="shared" si="79"/>
        <v>150.81632653061223</v>
      </c>
      <c r="BI53" s="74">
        <f t="shared" si="79"/>
        <v>150.81632653061223</v>
      </c>
      <c r="BJ53" s="74">
        <f t="shared" si="79"/>
        <v>377.0408163265306</v>
      </c>
      <c r="BK53" s="74">
        <f t="shared" si="79"/>
        <v>452.44897959183675</v>
      </c>
      <c r="BL53" s="74">
        <f t="shared" si="79"/>
        <v>754.08163265306121</v>
      </c>
      <c r="BM53" s="74">
        <f t="shared" si="79"/>
        <v>377.0408163265306</v>
      </c>
      <c r="BN53" s="74">
        <f t="shared" si="79"/>
        <v>0</v>
      </c>
      <c r="BO53" s="74">
        <f t="shared" si="79"/>
        <v>377.0408163265306</v>
      </c>
      <c r="BP53" s="74">
        <f t="shared" si="79"/>
        <v>7012.9591836734699</v>
      </c>
      <c r="BQ53" s="74">
        <f t="shared" si="79"/>
        <v>0</v>
      </c>
      <c r="BR53" s="74">
        <f t="shared" si="79"/>
        <v>1885.204081632653</v>
      </c>
      <c r="BS53" s="74">
        <f t="shared" si="79"/>
        <v>2714.6938775510207</v>
      </c>
      <c r="BT53" s="74">
        <f t="shared" si="79"/>
        <v>2790.1020408163263</v>
      </c>
      <c r="BU53" s="74">
        <f t="shared" si="79"/>
        <v>0</v>
      </c>
      <c r="BV53" s="74">
        <f t="shared" si="79"/>
        <v>754.08163265306121</v>
      </c>
      <c r="BW53" s="74">
        <f t="shared" si="79"/>
        <v>6635.9183673469388</v>
      </c>
      <c r="BX53" s="77"/>
      <c r="BY53" s="74">
        <f t="shared" ref="BY53:CA53" si="80">BY13*$E53</f>
        <v>301.63265306122452</v>
      </c>
      <c r="BZ53" s="74">
        <f t="shared" si="80"/>
        <v>603.26530612244903</v>
      </c>
      <c r="CA53" s="74">
        <f t="shared" si="80"/>
        <v>301.63265306122452</v>
      </c>
      <c r="CB53" s="77"/>
    </row>
    <row r="54" spans="1:168" ht="20.25" customHeight="1" x14ac:dyDescent="0.4">
      <c r="A54" s="29" t="s">
        <v>461</v>
      </c>
      <c r="B54" s="77"/>
      <c r="C54" s="147">
        <f>VLOOKUP($A54,Sample!$B$2:$F$29,4)</f>
        <v>8.5776611084408622E-2</v>
      </c>
      <c r="D54" s="138">
        <f>VLOOKUP($A54,Sample!$B$2:$F$29,5)</f>
        <v>1.7241763713519178E-2</v>
      </c>
      <c r="E54" s="138">
        <f>VLOOKUP($A54,Sample!$B$2:$F$29,2)</f>
        <v>2320</v>
      </c>
      <c r="F54" s="160">
        <f>E54*$K14</f>
        <v>11450.322580645161</v>
      </c>
      <c r="G54" s="77"/>
      <c r="H54" s="31">
        <f t="shared" si="76"/>
        <v>8.5776611084408622E-2</v>
      </c>
      <c r="I54" s="31">
        <f t="shared" si="76"/>
        <v>8.8801843037069256E-2</v>
      </c>
      <c r="J54" s="30"/>
      <c r="K54" s="32">
        <v>4.935483870967742</v>
      </c>
      <c r="L54" s="77"/>
      <c r="M54" s="74">
        <f>M14*$E54</f>
        <v>2220.2150537634411</v>
      </c>
      <c r="N54" s="74">
        <f t="shared" ref="N54:R54" si="81">N14*$E54</f>
        <v>149.67741935483872</v>
      </c>
      <c r="O54" s="74">
        <f t="shared" si="81"/>
        <v>2170.322580645161</v>
      </c>
      <c r="P54" s="74">
        <f t="shared" si="81"/>
        <v>2195.2688172043013</v>
      </c>
      <c r="Q54" s="74">
        <f t="shared" si="81"/>
        <v>124.73118279569893</v>
      </c>
      <c r="R54" s="74">
        <f t="shared" si="81"/>
        <v>49.892473118279575</v>
      </c>
      <c r="S54" s="77"/>
      <c r="T54" s="74">
        <f t="shared" ref="T54:AD54" si="82">T14*$E54</f>
        <v>1796.1290322580644</v>
      </c>
      <c r="U54" s="74">
        <f t="shared" si="82"/>
        <v>1771.1827956989248</v>
      </c>
      <c r="V54" s="74">
        <f t="shared" si="82"/>
        <v>24.946236559139788</v>
      </c>
      <c r="W54" s="74">
        <f t="shared" si="82"/>
        <v>0</v>
      </c>
      <c r="X54" s="74">
        <f t="shared" si="82"/>
        <v>249.46236559139786</v>
      </c>
      <c r="Y54" s="74">
        <f t="shared" si="82"/>
        <v>74.838709677419359</v>
      </c>
      <c r="Z54" s="74">
        <f t="shared" si="82"/>
        <v>124.73118279569893</v>
      </c>
      <c r="AA54" s="74">
        <f t="shared" si="82"/>
        <v>24.946236559139788</v>
      </c>
      <c r="AB54" s="74">
        <f t="shared" si="82"/>
        <v>0</v>
      </c>
      <c r="AC54" s="74">
        <f t="shared" si="82"/>
        <v>0</v>
      </c>
      <c r="AD54" s="74">
        <f t="shared" si="82"/>
        <v>224.51612903225805</v>
      </c>
      <c r="AE54" s="77"/>
      <c r="AF54" s="74">
        <f t="shared" ref="AF54:BA54" si="83">AF14*$E54</f>
        <v>1097.6344086021506</v>
      </c>
      <c r="AG54" s="74">
        <f t="shared" si="83"/>
        <v>1596.5591397849464</v>
      </c>
      <c r="AH54" s="74">
        <f t="shared" si="83"/>
        <v>49.892473118279575</v>
      </c>
      <c r="AI54" s="74">
        <f t="shared" si="83"/>
        <v>49.892473118279575</v>
      </c>
      <c r="AJ54" s="74">
        <f t="shared" si="83"/>
        <v>99.784946236559151</v>
      </c>
      <c r="AK54" s="74">
        <f t="shared" si="83"/>
        <v>249.46236559139786</v>
      </c>
      <c r="AL54" s="74">
        <f t="shared" si="83"/>
        <v>124.73118279569893</v>
      </c>
      <c r="AM54" s="74">
        <f t="shared" si="83"/>
        <v>0</v>
      </c>
      <c r="AN54" s="74">
        <f t="shared" si="83"/>
        <v>124.73118279569893</v>
      </c>
      <c r="AO54" s="74">
        <f t="shared" si="83"/>
        <v>0</v>
      </c>
      <c r="AP54" s="74">
        <f t="shared" si="83"/>
        <v>473.97849462365593</v>
      </c>
      <c r="AQ54" s="74">
        <f t="shared" si="83"/>
        <v>0</v>
      </c>
      <c r="AR54" s="74">
        <f t="shared" si="83"/>
        <v>0</v>
      </c>
      <c r="AS54" s="74">
        <f t="shared" si="83"/>
        <v>498.92473118279571</v>
      </c>
      <c r="AT54" s="74">
        <f t="shared" si="83"/>
        <v>24.946236559139788</v>
      </c>
      <c r="AU54" s="74">
        <f t="shared" si="83"/>
        <v>124.73118279569893</v>
      </c>
      <c r="AV54" s="74">
        <f t="shared" si="83"/>
        <v>0</v>
      </c>
      <c r="AW54" s="74">
        <f t="shared" si="83"/>
        <v>798.27956989247321</v>
      </c>
      <c r="AX54" s="74">
        <f t="shared" si="83"/>
        <v>523.87096774193549</v>
      </c>
      <c r="AY54" s="74">
        <f t="shared" si="83"/>
        <v>0</v>
      </c>
      <c r="AZ54" s="74">
        <f t="shared" si="83"/>
        <v>249.46236559139786</v>
      </c>
      <c r="BA54" s="74">
        <f t="shared" si="83"/>
        <v>99.784946236559151</v>
      </c>
      <c r="BB54" s="77"/>
      <c r="BC54" s="74">
        <f t="shared" ref="BC54:BW54" si="84">BC14*$E54</f>
        <v>1895.9139784946237</v>
      </c>
      <c r="BD54" s="74">
        <f t="shared" si="84"/>
        <v>1771.1827956989248</v>
      </c>
      <c r="BE54" s="74">
        <f t="shared" si="84"/>
        <v>947.95698924731187</v>
      </c>
      <c r="BF54" s="74">
        <f t="shared" si="84"/>
        <v>798.27956989247321</v>
      </c>
      <c r="BG54" s="74">
        <f t="shared" si="84"/>
        <v>399.1397849462366</v>
      </c>
      <c r="BH54" s="74">
        <f t="shared" si="84"/>
        <v>49.892473118279575</v>
      </c>
      <c r="BI54" s="74">
        <f t="shared" si="84"/>
        <v>24.946236559139788</v>
      </c>
      <c r="BJ54" s="74">
        <f t="shared" si="84"/>
        <v>49.892473118279575</v>
      </c>
      <c r="BK54" s="74">
        <f t="shared" si="84"/>
        <v>99.784946236559151</v>
      </c>
      <c r="BL54" s="74">
        <f t="shared" si="84"/>
        <v>74.838709677419359</v>
      </c>
      <c r="BM54" s="74">
        <f t="shared" si="84"/>
        <v>49.892473118279575</v>
      </c>
      <c r="BN54" s="74">
        <f t="shared" si="84"/>
        <v>0</v>
      </c>
      <c r="BO54" s="74">
        <f t="shared" si="84"/>
        <v>24.946236559139788</v>
      </c>
      <c r="BP54" s="74">
        <f t="shared" si="84"/>
        <v>2295.0537634408602</v>
      </c>
      <c r="BQ54" s="74">
        <f t="shared" si="84"/>
        <v>0</v>
      </c>
      <c r="BR54" s="74">
        <f t="shared" si="84"/>
        <v>573.76344086021504</v>
      </c>
      <c r="BS54" s="74">
        <f t="shared" si="84"/>
        <v>748.38709677419354</v>
      </c>
      <c r="BT54" s="74">
        <f t="shared" si="84"/>
        <v>997.84946236559142</v>
      </c>
      <c r="BU54" s="74">
        <f t="shared" si="84"/>
        <v>0</v>
      </c>
      <c r="BV54" s="74">
        <f t="shared" si="84"/>
        <v>49.892473118279575</v>
      </c>
      <c r="BW54" s="74">
        <f t="shared" si="84"/>
        <v>2270.1075268817203</v>
      </c>
      <c r="BX54" s="77"/>
      <c r="BY54" s="74">
        <f t="shared" ref="BY54:CA54" si="85">BY14*$E54</f>
        <v>49.892473118279575</v>
      </c>
      <c r="BZ54" s="74">
        <f t="shared" si="85"/>
        <v>49.892473118279575</v>
      </c>
      <c r="CA54" s="74">
        <f t="shared" si="85"/>
        <v>24.946236559139788</v>
      </c>
      <c r="CB54" s="77"/>
    </row>
    <row r="55" spans="1:168" ht="20.25" customHeight="1" x14ac:dyDescent="0.4">
      <c r="A55" s="29" t="s">
        <v>462</v>
      </c>
      <c r="B55" s="77"/>
      <c r="C55" s="147">
        <f>VLOOKUP($A55,Sample!$B$2:$F$29,4)</f>
        <v>4.6844382001700741E-2</v>
      </c>
      <c r="D55" s="138">
        <f>VLOOKUP($A55,Sample!$B$2:$F$29,5)</f>
        <v>9.4160838900986202E-3</v>
      </c>
      <c r="E55" s="138">
        <f>VLOOKUP($A55,Sample!$B$2:$F$29,2)</f>
        <v>1267</v>
      </c>
      <c r="F55" s="160">
        <f>E55*$K15</f>
        <v>6676.6629213483147</v>
      </c>
      <c r="G55" s="77"/>
      <c r="H55" s="31">
        <f t="shared" si="76"/>
        <v>4.6844382001700741E-2</v>
      </c>
      <c r="I55" s="31">
        <f t="shared" si="76"/>
        <v>5.1780198206397322E-2</v>
      </c>
      <c r="J55" s="30"/>
      <c r="K55" s="32">
        <v>5.2696629213483144</v>
      </c>
      <c r="L55" s="77"/>
      <c r="M55" s="74">
        <f>M15*$E55</f>
        <v>1252.7640449438202</v>
      </c>
      <c r="N55" s="74">
        <f t="shared" ref="N55:R55" si="86">N15*$E55</f>
        <v>85.415730337078642</v>
      </c>
      <c r="O55" s="74">
        <f t="shared" si="86"/>
        <v>1195.8202247191011</v>
      </c>
      <c r="P55" s="74">
        <f t="shared" si="86"/>
        <v>1210.056179775281</v>
      </c>
      <c r="Q55" s="74">
        <f t="shared" si="86"/>
        <v>85.415730337078642</v>
      </c>
      <c r="R55" s="74">
        <f t="shared" si="86"/>
        <v>28.471910112359549</v>
      </c>
      <c r="S55" s="77"/>
      <c r="T55" s="74">
        <f t="shared" ref="T55:AD55" si="87">T15*$E55</f>
        <v>854.15730337078651</v>
      </c>
      <c r="U55" s="74">
        <f t="shared" si="87"/>
        <v>982.28089887640454</v>
      </c>
      <c r="V55" s="74">
        <f t="shared" si="87"/>
        <v>370.13483146067415</v>
      </c>
      <c r="W55" s="74">
        <f t="shared" si="87"/>
        <v>56.943820224719097</v>
      </c>
      <c r="X55" s="74">
        <f t="shared" si="87"/>
        <v>142.35955056179776</v>
      </c>
      <c r="Y55" s="74">
        <f t="shared" si="87"/>
        <v>14.235955056179774</v>
      </c>
      <c r="Z55" s="74">
        <f t="shared" si="87"/>
        <v>14.235955056179774</v>
      </c>
      <c r="AA55" s="74">
        <f t="shared" si="87"/>
        <v>71.17977528089888</v>
      </c>
      <c r="AB55" s="74">
        <f t="shared" si="87"/>
        <v>28.471910112359549</v>
      </c>
      <c r="AC55" s="74">
        <f t="shared" si="87"/>
        <v>0</v>
      </c>
      <c r="AD55" s="74">
        <f t="shared" si="87"/>
        <v>14.235955056179774</v>
      </c>
      <c r="AE55" s="77"/>
      <c r="AF55" s="74">
        <f t="shared" ref="AF55:BA55" si="88">AF15*$E55</f>
        <v>882.62921348314615</v>
      </c>
      <c r="AG55" s="74">
        <f t="shared" si="88"/>
        <v>455.55056179775278</v>
      </c>
      <c r="AH55" s="74">
        <f t="shared" si="88"/>
        <v>341.66292134831457</v>
      </c>
      <c r="AI55" s="74">
        <f t="shared" si="88"/>
        <v>14.235955056179774</v>
      </c>
      <c r="AJ55" s="74">
        <f t="shared" si="88"/>
        <v>185.06741573033707</v>
      </c>
      <c r="AK55" s="74">
        <f t="shared" si="88"/>
        <v>42.707865168539321</v>
      </c>
      <c r="AL55" s="74">
        <f t="shared" si="88"/>
        <v>156.59550561797752</v>
      </c>
      <c r="AM55" s="74">
        <f t="shared" si="88"/>
        <v>99.651685393258418</v>
      </c>
      <c r="AN55" s="74">
        <f t="shared" si="88"/>
        <v>0</v>
      </c>
      <c r="AO55" s="74">
        <f t="shared" si="88"/>
        <v>0</v>
      </c>
      <c r="AP55" s="74">
        <f t="shared" si="88"/>
        <v>85.415730337078642</v>
      </c>
      <c r="AQ55" s="74">
        <f t="shared" si="88"/>
        <v>0</v>
      </c>
      <c r="AR55" s="74">
        <f t="shared" si="88"/>
        <v>0</v>
      </c>
      <c r="AS55" s="74">
        <f t="shared" si="88"/>
        <v>85.415730337078642</v>
      </c>
      <c r="AT55" s="74">
        <f t="shared" si="88"/>
        <v>28.471910112359549</v>
      </c>
      <c r="AU55" s="74">
        <f t="shared" si="88"/>
        <v>71.17977528089888</v>
      </c>
      <c r="AV55" s="74">
        <f t="shared" si="88"/>
        <v>0</v>
      </c>
      <c r="AW55" s="74">
        <f t="shared" si="88"/>
        <v>370.13483146067415</v>
      </c>
      <c r="AX55" s="74">
        <f t="shared" si="88"/>
        <v>227.77528089887639</v>
      </c>
      <c r="AY55" s="74">
        <f t="shared" si="88"/>
        <v>14.235955056179774</v>
      </c>
      <c r="AZ55" s="74">
        <f t="shared" si="88"/>
        <v>28.471910112359549</v>
      </c>
      <c r="BA55" s="74">
        <f t="shared" si="88"/>
        <v>441.31460674157307</v>
      </c>
      <c r="BB55" s="77"/>
      <c r="BC55" s="74">
        <f t="shared" ref="BC55:BW55" si="89">BC15*$E55</f>
        <v>896.86516853932574</v>
      </c>
      <c r="BD55" s="74">
        <f t="shared" si="89"/>
        <v>854.15730337078651</v>
      </c>
      <c r="BE55" s="74">
        <f t="shared" si="89"/>
        <v>669.08988764044943</v>
      </c>
      <c r="BF55" s="74">
        <f t="shared" si="89"/>
        <v>170.83146067415728</v>
      </c>
      <c r="BG55" s="74">
        <f t="shared" si="89"/>
        <v>313.19101123595505</v>
      </c>
      <c r="BH55" s="74">
        <f t="shared" si="89"/>
        <v>298.95505617977528</v>
      </c>
      <c r="BI55" s="74">
        <f t="shared" si="89"/>
        <v>14.235955056179774</v>
      </c>
      <c r="BJ55" s="74">
        <f t="shared" si="89"/>
        <v>42.707865168539321</v>
      </c>
      <c r="BK55" s="74">
        <f t="shared" si="89"/>
        <v>42.707865168539321</v>
      </c>
      <c r="BL55" s="74">
        <f t="shared" si="89"/>
        <v>14.235955056179774</v>
      </c>
      <c r="BM55" s="74">
        <f t="shared" si="89"/>
        <v>14.235955056179774</v>
      </c>
      <c r="BN55" s="74">
        <f t="shared" si="89"/>
        <v>0</v>
      </c>
      <c r="BO55" s="74">
        <f t="shared" si="89"/>
        <v>170.83146067415728</v>
      </c>
      <c r="BP55" s="74">
        <f t="shared" si="89"/>
        <v>1096.1685393258426</v>
      </c>
      <c r="BQ55" s="74">
        <f t="shared" si="89"/>
        <v>0</v>
      </c>
      <c r="BR55" s="74">
        <f t="shared" si="89"/>
        <v>142.35955056179776</v>
      </c>
      <c r="BS55" s="74">
        <f t="shared" si="89"/>
        <v>455.55056179775278</v>
      </c>
      <c r="BT55" s="74">
        <f t="shared" si="89"/>
        <v>669.08988764044943</v>
      </c>
      <c r="BU55" s="74">
        <f t="shared" si="89"/>
        <v>0</v>
      </c>
      <c r="BV55" s="74">
        <f t="shared" si="89"/>
        <v>128.12359550561797</v>
      </c>
      <c r="BW55" s="74">
        <f t="shared" si="89"/>
        <v>1138.8764044943821</v>
      </c>
      <c r="BX55" s="77"/>
      <c r="BY55" s="74">
        <f t="shared" ref="BY55:CA55" si="90">BY15*$E55</f>
        <v>128.12359550561797</v>
      </c>
      <c r="BZ55" s="74">
        <f t="shared" si="90"/>
        <v>56.943820224719097</v>
      </c>
      <c r="CA55" s="74">
        <f t="shared" si="90"/>
        <v>42.707865168539321</v>
      </c>
      <c r="CB55" s="77"/>
    </row>
    <row r="56" spans="1:168" s="22" customFormat="1" ht="7.5" customHeight="1" x14ac:dyDescent="0.4">
      <c r="A56" s="37"/>
      <c r="B56" s="77"/>
      <c r="C56" s="149"/>
      <c r="D56" s="139"/>
      <c r="E56" s="139"/>
      <c r="F56" s="161"/>
      <c r="G56" s="77"/>
      <c r="H56" s="39"/>
      <c r="I56" s="39"/>
      <c r="J56" s="38"/>
      <c r="K56" s="40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</row>
    <row r="57" spans="1:168" ht="20.25" customHeight="1" x14ac:dyDescent="0.4">
      <c r="A57" s="29" t="s">
        <v>463</v>
      </c>
      <c r="B57" s="77"/>
      <c r="C57" s="147">
        <f>VLOOKUP($A57,Sample!$B$2:$F$29,4)</f>
        <v>6.8731550425166323E-3</v>
      </c>
      <c r="D57" s="138">
        <f>VLOOKUP($A57,Sample!$B$2:$F$29,5)</f>
        <v>1.1593599738400826E-3</v>
      </c>
      <c r="E57" s="138">
        <f>VLOOKUP($A57,Sample!$B$2:$F$29,2)</f>
        <v>156</v>
      </c>
      <c r="F57" s="160">
        <f t="shared" ref="F57:F64" si="91">E57*$K17</f>
        <v>782.68965517241384</v>
      </c>
      <c r="G57" s="77"/>
      <c r="H57" s="31">
        <f>E57/SUM(E$17:E$27)</f>
        <v>6.8731550425166323E-3</v>
      </c>
      <c r="I57" s="31">
        <f>F57/SUM(F$17:F$27)</f>
        <v>5.6053960743793962E-3</v>
      </c>
      <c r="J57" s="30"/>
      <c r="K57" s="32">
        <v>5.0172413793103452</v>
      </c>
      <c r="L57" s="77"/>
      <c r="M57" s="74">
        <f t="shared" ref="M57:R64" si="92">M17*$E57</f>
        <v>156</v>
      </c>
      <c r="N57" s="74">
        <f t="shared" si="92"/>
        <v>29.586206896551722</v>
      </c>
      <c r="O57" s="74">
        <f t="shared" si="92"/>
        <v>150.62068965517241</v>
      </c>
      <c r="P57" s="74">
        <f t="shared" si="92"/>
        <v>153.31034482758619</v>
      </c>
      <c r="Q57" s="74">
        <f t="shared" si="92"/>
        <v>29.586206896551722</v>
      </c>
      <c r="R57" s="74">
        <f t="shared" si="92"/>
        <v>24.206896551724139</v>
      </c>
      <c r="S57" s="77"/>
      <c r="T57" s="74">
        <f t="shared" ref="T57:AD57" si="93">T17*$E57</f>
        <v>64.551724137931032</v>
      </c>
      <c r="U57" s="74">
        <f t="shared" si="93"/>
        <v>129.10344827586206</v>
      </c>
      <c r="V57" s="74">
        <f t="shared" si="93"/>
        <v>99.517241379310349</v>
      </c>
      <c r="W57" s="74">
        <f t="shared" si="93"/>
        <v>8.068965517241379</v>
      </c>
      <c r="X57" s="74">
        <f t="shared" si="93"/>
        <v>16.137931034482758</v>
      </c>
      <c r="Y57" s="74">
        <f t="shared" si="93"/>
        <v>0</v>
      </c>
      <c r="Z57" s="74">
        <f t="shared" si="93"/>
        <v>5.3793103448275863</v>
      </c>
      <c r="AA57" s="74">
        <f t="shared" si="93"/>
        <v>48.413793103448278</v>
      </c>
      <c r="AB57" s="74">
        <f t="shared" si="93"/>
        <v>5.3793103448275863</v>
      </c>
      <c r="AC57" s="74">
        <f t="shared" si="93"/>
        <v>2.6896551724137931</v>
      </c>
      <c r="AD57" s="74">
        <f t="shared" si="93"/>
        <v>0</v>
      </c>
      <c r="AE57" s="77"/>
      <c r="AF57" s="74">
        <f t="shared" ref="AF57:BA57" si="94">AF17*$E57</f>
        <v>131.79310344827587</v>
      </c>
      <c r="AG57" s="74">
        <f t="shared" si="94"/>
        <v>13.448275862068966</v>
      </c>
      <c r="AH57" s="74">
        <f t="shared" si="94"/>
        <v>94.137931034482762</v>
      </c>
      <c r="AI57" s="74">
        <f t="shared" si="94"/>
        <v>0</v>
      </c>
      <c r="AJ57" s="74">
        <f t="shared" si="94"/>
        <v>59.172413793103445</v>
      </c>
      <c r="AK57" s="74">
        <f t="shared" si="94"/>
        <v>0</v>
      </c>
      <c r="AL57" s="74">
        <f t="shared" si="94"/>
        <v>29.586206896551722</v>
      </c>
      <c r="AM57" s="74">
        <f t="shared" si="94"/>
        <v>37.655172413793103</v>
      </c>
      <c r="AN57" s="74">
        <f t="shared" si="94"/>
        <v>0</v>
      </c>
      <c r="AO57" s="74">
        <f t="shared" si="94"/>
        <v>0</v>
      </c>
      <c r="AP57" s="74">
        <f t="shared" si="94"/>
        <v>0</v>
      </c>
      <c r="AQ57" s="74">
        <f t="shared" si="94"/>
        <v>0</v>
      </c>
      <c r="AR57" s="74">
        <f t="shared" si="94"/>
        <v>0</v>
      </c>
      <c r="AS57" s="74">
        <f t="shared" si="94"/>
        <v>8.068965517241379</v>
      </c>
      <c r="AT57" s="74">
        <f t="shared" si="94"/>
        <v>0</v>
      </c>
      <c r="AU57" s="74">
        <f t="shared" si="94"/>
        <v>0</v>
      </c>
      <c r="AV57" s="74">
        <f t="shared" si="94"/>
        <v>0</v>
      </c>
      <c r="AW57" s="74">
        <f t="shared" si="94"/>
        <v>48.413793103448278</v>
      </c>
      <c r="AX57" s="74">
        <f t="shared" si="94"/>
        <v>10.758620689655173</v>
      </c>
      <c r="AY57" s="74">
        <f t="shared" si="94"/>
        <v>2.6896551724137931</v>
      </c>
      <c r="AZ57" s="74">
        <f t="shared" si="94"/>
        <v>0</v>
      </c>
      <c r="BA57" s="74">
        <f t="shared" si="94"/>
        <v>86.068965517241381</v>
      </c>
      <c r="BB57" s="77"/>
      <c r="BC57" s="74">
        <f t="shared" ref="BC57:BW57" si="95">BC17*$E57</f>
        <v>61.862068965517246</v>
      </c>
      <c r="BD57" s="74">
        <f t="shared" si="95"/>
        <v>53.793103448275865</v>
      </c>
      <c r="BE57" s="74">
        <f t="shared" si="95"/>
        <v>88.758620689655174</v>
      </c>
      <c r="BF57" s="74">
        <f t="shared" si="95"/>
        <v>21.517241379310345</v>
      </c>
      <c r="BG57" s="74">
        <f t="shared" si="95"/>
        <v>45.724137931034477</v>
      </c>
      <c r="BH57" s="74">
        <f t="shared" si="95"/>
        <v>64.551724137931032</v>
      </c>
      <c r="BI57" s="74">
        <f t="shared" si="95"/>
        <v>8.068965517241379</v>
      </c>
      <c r="BJ57" s="74">
        <f t="shared" si="95"/>
        <v>21.517241379310345</v>
      </c>
      <c r="BK57" s="74">
        <f t="shared" si="95"/>
        <v>13.448275862068966</v>
      </c>
      <c r="BL57" s="74">
        <f t="shared" si="95"/>
        <v>13.448275862068966</v>
      </c>
      <c r="BM57" s="74">
        <f t="shared" si="95"/>
        <v>13.448275862068966</v>
      </c>
      <c r="BN57" s="74">
        <f t="shared" si="95"/>
        <v>0</v>
      </c>
      <c r="BO57" s="74">
        <f t="shared" si="95"/>
        <v>78</v>
      </c>
      <c r="BP57" s="74">
        <f t="shared" si="95"/>
        <v>78</v>
      </c>
      <c r="BQ57" s="74">
        <f t="shared" si="95"/>
        <v>0</v>
      </c>
      <c r="BR57" s="74">
        <f t="shared" si="95"/>
        <v>24.206896551724139</v>
      </c>
      <c r="BS57" s="74">
        <f t="shared" si="95"/>
        <v>53.793103448275865</v>
      </c>
      <c r="BT57" s="74">
        <f t="shared" si="95"/>
        <v>78</v>
      </c>
      <c r="BU57" s="74">
        <f t="shared" si="95"/>
        <v>0</v>
      </c>
      <c r="BV57" s="74">
        <f t="shared" si="95"/>
        <v>86.068965517241381</v>
      </c>
      <c r="BW57" s="74">
        <f t="shared" si="95"/>
        <v>69.931034482758619</v>
      </c>
      <c r="BX57" s="77"/>
      <c r="BY57" s="74">
        <f t="shared" ref="BY57:CA57" si="96">BY17*$E57</f>
        <v>56.482758620689658</v>
      </c>
      <c r="BZ57" s="74">
        <f t="shared" si="96"/>
        <v>75.310344827586206</v>
      </c>
      <c r="CA57" s="74">
        <f t="shared" si="96"/>
        <v>8.068965517241379</v>
      </c>
      <c r="CB57" s="77"/>
    </row>
    <row r="58" spans="1:168" ht="20.25" customHeight="1" x14ac:dyDescent="0.4">
      <c r="A58" s="29" t="s">
        <v>464</v>
      </c>
      <c r="B58" s="77"/>
      <c r="C58" s="147">
        <f>VLOOKUP($A58,Sample!$B$2:$F$29,4)</f>
        <v>2.2029343084989206E-3</v>
      </c>
      <c r="D58" s="138">
        <f>VLOOKUP($A58,Sample!$B$2:$F$29,5)</f>
        <v>3.715897352051547E-4</v>
      </c>
      <c r="E58" s="138">
        <f>VLOOKUP($A58,Sample!$B$2:$F$29,2)</f>
        <v>50</v>
      </c>
      <c r="F58" s="160">
        <f t="shared" si="91"/>
        <v>252.94117647058823</v>
      </c>
      <c r="G58" s="77"/>
      <c r="H58" s="31">
        <f t="shared" ref="H58:I64" si="97">E58/SUM(E$17:E$27)</f>
        <v>2.2029343084989206E-3</v>
      </c>
      <c r="I58" s="31">
        <f t="shared" si="97"/>
        <v>1.8114912702210369E-3</v>
      </c>
      <c r="J58" s="30"/>
      <c r="K58" s="32">
        <v>5.0588235294117645</v>
      </c>
      <c r="L58" s="77"/>
      <c r="M58" s="74">
        <f t="shared" si="92"/>
        <v>48.529411764705884</v>
      </c>
      <c r="N58" s="74">
        <f t="shared" si="92"/>
        <v>0</v>
      </c>
      <c r="O58" s="74">
        <f t="shared" si="92"/>
        <v>45.588235294117645</v>
      </c>
      <c r="P58" s="74">
        <f t="shared" si="92"/>
        <v>47.058823529411761</v>
      </c>
      <c r="Q58" s="74">
        <f t="shared" si="92"/>
        <v>0</v>
      </c>
      <c r="R58" s="74">
        <f t="shared" si="92"/>
        <v>0</v>
      </c>
      <c r="S58" s="77"/>
      <c r="T58" s="74">
        <f t="shared" ref="T58:AD58" si="98">T18*$E58</f>
        <v>13.23529411764706</v>
      </c>
      <c r="U58" s="74">
        <f t="shared" si="98"/>
        <v>48.529411764705884</v>
      </c>
      <c r="V58" s="74">
        <f t="shared" si="98"/>
        <v>36.764705882352942</v>
      </c>
      <c r="W58" s="74">
        <f t="shared" si="98"/>
        <v>0</v>
      </c>
      <c r="X58" s="74">
        <f t="shared" si="98"/>
        <v>7.3529411764705888</v>
      </c>
      <c r="Y58" s="74">
        <f t="shared" si="98"/>
        <v>0</v>
      </c>
      <c r="Z58" s="74">
        <f t="shared" si="98"/>
        <v>0</v>
      </c>
      <c r="AA58" s="74">
        <f t="shared" si="98"/>
        <v>14.705882352941178</v>
      </c>
      <c r="AB58" s="74">
        <f t="shared" si="98"/>
        <v>0</v>
      </c>
      <c r="AC58" s="74">
        <f t="shared" si="98"/>
        <v>0</v>
      </c>
      <c r="AD58" s="74">
        <f t="shared" si="98"/>
        <v>0</v>
      </c>
      <c r="AE58" s="77"/>
      <c r="AF58" s="74">
        <f t="shared" ref="AF58:BA58" si="99">AF18*$E58</f>
        <v>48.529411764705884</v>
      </c>
      <c r="AG58" s="74">
        <f t="shared" si="99"/>
        <v>1.4705882352941175</v>
      </c>
      <c r="AH58" s="74">
        <f t="shared" si="99"/>
        <v>35.294117647058826</v>
      </c>
      <c r="AI58" s="74">
        <f t="shared" si="99"/>
        <v>0</v>
      </c>
      <c r="AJ58" s="74">
        <f t="shared" si="99"/>
        <v>13.23529411764706</v>
      </c>
      <c r="AK58" s="74">
        <f t="shared" si="99"/>
        <v>1.4705882352941175</v>
      </c>
      <c r="AL58" s="74">
        <f t="shared" si="99"/>
        <v>5.8823529411764701</v>
      </c>
      <c r="AM58" s="74">
        <f t="shared" si="99"/>
        <v>14.705882352941178</v>
      </c>
      <c r="AN58" s="74">
        <f t="shared" si="99"/>
        <v>0</v>
      </c>
      <c r="AO58" s="74">
        <f t="shared" si="99"/>
        <v>0</v>
      </c>
      <c r="AP58" s="74">
        <f t="shared" si="99"/>
        <v>0</v>
      </c>
      <c r="AQ58" s="74">
        <f t="shared" si="99"/>
        <v>0</v>
      </c>
      <c r="AR58" s="74">
        <f t="shared" si="99"/>
        <v>0</v>
      </c>
      <c r="AS58" s="74">
        <f t="shared" si="99"/>
        <v>0</v>
      </c>
      <c r="AT58" s="74">
        <f t="shared" si="99"/>
        <v>1.4705882352941175</v>
      </c>
      <c r="AU58" s="74">
        <f t="shared" si="99"/>
        <v>0</v>
      </c>
      <c r="AV58" s="74">
        <f t="shared" si="99"/>
        <v>0</v>
      </c>
      <c r="AW58" s="74">
        <f t="shared" si="99"/>
        <v>10.294117647058822</v>
      </c>
      <c r="AX58" s="74">
        <f t="shared" si="99"/>
        <v>1.4705882352941175</v>
      </c>
      <c r="AY58" s="74">
        <f t="shared" si="99"/>
        <v>0</v>
      </c>
      <c r="AZ58" s="74">
        <f t="shared" si="99"/>
        <v>0</v>
      </c>
      <c r="BA58" s="74">
        <f t="shared" si="99"/>
        <v>36.764705882352942</v>
      </c>
      <c r="BB58" s="77"/>
      <c r="BC58" s="74">
        <f t="shared" ref="BC58:BW58" si="100">BC18*$E58</f>
        <v>16.176470588235293</v>
      </c>
      <c r="BD58" s="74">
        <f t="shared" si="100"/>
        <v>11.76470588235294</v>
      </c>
      <c r="BE58" s="74">
        <f t="shared" si="100"/>
        <v>17.647058823529413</v>
      </c>
      <c r="BF58" s="74">
        <f t="shared" si="100"/>
        <v>4.4117647058823533</v>
      </c>
      <c r="BG58" s="74">
        <f t="shared" si="100"/>
        <v>17.647058823529413</v>
      </c>
      <c r="BH58" s="74">
        <f t="shared" si="100"/>
        <v>19.117647058823529</v>
      </c>
      <c r="BI58" s="74">
        <f t="shared" si="100"/>
        <v>8.8235294117647065</v>
      </c>
      <c r="BJ58" s="74">
        <f t="shared" si="100"/>
        <v>5.8823529411764701</v>
      </c>
      <c r="BK58" s="74">
        <f t="shared" si="100"/>
        <v>5.8823529411764701</v>
      </c>
      <c r="BL58" s="74">
        <f t="shared" si="100"/>
        <v>5.8823529411764701</v>
      </c>
      <c r="BM58" s="74">
        <f t="shared" si="100"/>
        <v>4.4117647058823533</v>
      </c>
      <c r="BN58" s="74">
        <f t="shared" si="100"/>
        <v>0</v>
      </c>
      <c r="BO58" s="74">
        <f t="shared" si="100"/>
        <v>29.411764705882355</v>
      </c>
      <c r="BP58" s="74">
        <f t="shared" si="100"/>
        <v>20.588235294117645</v>
      </c>
      <c r="BQ58" s="74">
        <f t="shared" si="100"/>
        <v>0</v>
      </c>
      <c r="BR58" s="74">
        <f t="shared" si="100"/>
        <v>10.294117647058822</v>
      </c>
      <c r="BS58" s="74">
        <f t="shared" si="100"/>
        <v>13.23529411764706</v>
      </c>
      <c r="BT58" s="74">
        <f t="shared" si="100"/>
        <v>26.47058823529412</v>
      </c>
      <c r="BU58" s="74">
        <f t="shared" si="100"/>
        <v>0</v>
      </c>
      <c r="BV58" s="74">
        <f t="shared" si="100"/>
        <v>33.82352941176471</v>
      </c>
      <c r="BW58" s="74">
        <f t="shared" si="100"/>
        <v>16.176470588235293</v>
      </c>
      <c r="BX58" s="77"/>
      <c r="BY58" s="74">
        <f t="shared" ref="BY58:CA58" si="101">BY18*$E58</f>
        <v>19.117647058823529</v>
      </c>
      <c r="BZ58" s="74">
        <f t="shared" si="101"/>
        <v>22.058823529411768</v>
      </c>
      <c r="CA58" s="74">
        <f t="shared" si="101"/>
        <v>5.8823529411764701</v>
      </c>
      <c r="CB58" s="77"/>
    </row>
    <row r="59" spans="1:168" ht="20.25" customHeight="1" x14ac:dyDescent="0.4">
      <c r="A59" s="29" t="s">
        <v>465</v>
      </c>
      <c r="B59" s="77"/>
      <c r="C59" s="147">
        <f>VLOOKUP($A59,Sample!$B$2:$F$29,4)</f>
        <v>5.5513944574172795E-2</v>
      </c>
      <c r="D59" s="138">
        <f>VLOOKUP($A59,Sample!$B$2:$F$29,5)</f>
        <v>9.3640613271698987E-3</v>
      </c>
      <c r="E59" s="138">
        <f>VLOOKUP($A59,Sample!$B$2:$F$29,2)</f>
        <v>1260</v>
      </c>
      <c r="F59" s="160">
        <f t="shared" si="91"/>
        <v>6972</v>
      </c>
      <c r="G59" s="77"/>
      <c r="H59" s="31">
        <f t="shared" si="97"/>
        <v>5.5513944574172795E-2</v>
      </c>
      <c r="I59" s="31">
        <f t="shared" si="97"/>
        <v>4.9931439839925158E-2</v>
      </c>
      <c r="J59" s="30"/>
      <c r="K59" s="32">
        <v>5.5333333333333332</v>
      </c>
      <c r="L59" s="77"/>
      <c r="M59" s="74">
        <f t="shared" si="92"/>
        <v>1232</v>
      </c>
      <c r="N59" s="74">
        <f t="shared" si="92"/>
        <v>420</v>
      </c>
      <c r="O59" s="74">
        <f t="shared" si="92"/>
        <v>1204</v>
      </c>
      <c r="P59" s="74">
        <f t="shared" si="92"/>
        <v>1232</v>
      </c>
      <c r="Q59" s="74">
        <f t="shared" si="92"/>
        <v>350</v>
      </c>
      <c r="R59" s="74">
        <f t="shared" si="92"/>
        <v>308</v>
      </c>
      <c r="S59" s="77"/>
      <c r="T59" s="74">
        <f t="shared" ref="T59:AD59" si="102">T19*$E59</f>
        <v>742</v>
      </c>
      <c r="U59" s="74">
        <f t="shared" si="102"/>
        <v>1064</v>
      </c>
      <c r="V59" s="74">
        <f t="shared" si="102"/>
        <v>588</v>
      </c>
      <c r="W59" s="74">
        <f t="shared" si="102"/>
        <v>168</v>
      </c>
      <c r="X59" s="74">
        <f t="shared" si="102"/>
        <v>378</v>
      </c>
      <c r="Y59" s="74">
        <f t="shared" si="102"/>
        <v>14</v>
      </c>
      <c r="Z59" s="74">
        <f t="shared" si="102"/>
        <v>42</v>
      </c>
      <c r="AA59" s="74">
        <f t="shared" si="102"/>
        <v>238</v>
      </c>
      <c r="AB59" s="74">
        <f t="shared" si="102"/>
        <v>28</v>
      </c>
      <c r="AC59" s="74">
        <f t="shared" si="102"/>
        <v>0</v>
      </c>
      <c r="AD59" s="74">
        <f t="shared" si="102"/>
        <v>0</v>
      </c>
      <c r="AE59" s="77"/>
      <c r="AF59" s="74">
        <f t="shared" ref="AF59:BA59" si="103">AF19*$E59</f>
        <v>1050</v>
      </c>
      <c r="AG59" s="74">
        <f t="shared" si="103"/>
        <v>336</v>
      </c>
      <c r="AH59" s="74">
        <f t="shared" si="103"/>
        <v>518</v>
      </c>
      <c r="AI59" s="74">
        <f t="shared" si="103"/>
        <v>42</v>
      </c>
      <c r="AJ59" s="74">
        <f t="shared" si="103"/>
        <v>756</v>
      </c>
      <c r="AK59" s="74">
        <f t="shared" si="103"/>
        <v>14</v>
      </c>
      <c r="AL59" s="74">
        <f t="shared" si="103"/>
        <v>378</v>
      </c>
      <c r="AM59" s="74">
        <f t="shared" si="103"/>
        <v>140</v>
      </c>
      <c r="AN59" s="74">
        <f t="shared" si="103"/>
        <v>14</v>
      </c>
      <c r="AO59" s="74">
        <f t="shared" si="103"/>
        <v>14</v>
      </c>
      <c r="AP59" s="74">
        <f t="shared" si="103"/>
        <v>0</v>
      </c>
      <c r="AQ59" s="74">
        <f t="shared" si="103"/>
        <v>0</v>
      </c>
      <c r="AR59" s="74">
        <f t="shared" si="103"/>
        <v>0</v>
      </c>
      <c r="AS59" s="74">
        <f t="shared" si="103"/>
        <v>154</v>
      </c>
      <c r="AT59" s="74">
        <f t="shared" si="103"/>
        <v>42</v>
      </c>
      <c r="AU59" s="74">
        <f t="shared" si="103"/>
        <v>0</v>
      </c>
      <c r="AV59" s="74">
        <f t="shared" si="103"/>
        <v>0</v>
      </c>
      <c r="AW59" s="74">
        <f t="shared" si="103"/>
        <v>616</v>
      </c>
      <c r="AX59" s="74">
        <f t="shared" si="103"/>
        <v>126</v>
      </c>
      <c r="AY59" s="74">
        <f t="shared" si="103"/>
        <v>28</v>
      </c>
      <c r="AZ59" s="74">
        <f t="shared" si="103"/>
        <v>0</v>
      </c>
      <c r="BA59" s="74">
        <f t="shared" si="103"/>
        <v>294</v>
      </c>
      <c r="BB59" s="77"/>
      <c r="BC59" s="74">
        <f t="shared" ref="BC59:BW59" si="104">BC19*$E59</f>
        <v>644</v>
      </c>
      <c r="BD59" s="74">
        <f t="shared" si="104"/>
        <v>644</v>
      </c>
      <c r="BE59" s="74">
        <f t="shared" si="104"/>
        <v>685.99999999999989</v>
      </c>
      <c r="BF59" s="74">
        <f t="shared" si="104"/>
        <v>196</v>
      </c>
      <c r="BG59" s="74">
        <f t="shared" si="104"/>
        <v>336</v>
      </c>
      <c r="BH59" s="74">
        <f t="shared" si="104"/>
        <v>476</v>
      </c>
      <c r="BI59" s="74">
        <f t="shared" si="104"/>
        <v>56</v>
      </c>
      <c r="BJ59" s="74">
        <f t="shared" si="104"/>
        <v>181.99999999999997</v>
      </c>
      <c r="BK59" s="74">
        <f t="shared" si="104"/>
        <v>154</v>
      </c>
      <c r="BL59" s="74">
        <f t="shared" si="104"/>
        <v>98</v>
      </c>
      <c r="BM59" s="74">
        <f t="shared" si="104"/>
        <v>154</v>
      </c>
      <c r="BN59" s="74">
        <f t="shared" si="104"/>
        <v>0</v>
      </c>
      <c r="BO59" s="74">
        <f t="shared" si="104"/>
        <v>518</v>
      </c>
      <c r="BP59" s="74">
        <f t="shared" si="104"/>
        <v>742</v>
      </c>
      <c r="BQ59" s="74">
        <f t="shared" si="104"/>
        <v>0</v>
      </c>
      <c r="BR59" s="74">
        <f t="shared" si="104"/>
        <v>504</v>
      </c>
      <c r="BS59" s="74">
        <f t="shared" si="104"/>
        <v>181.99999999999997</v>
      </c>
      <c r="BT59" s="74">
        <f t="shared" si="104"/>
        <v>574</v>
      </c>
      <c r="BU59" s="74">
        <f t="shared" si="104"/>
        <v>0</v>
      </c>
      <c r="BV59" s="74">
        <f t="shared" si="104"/>
        <v>896</v>
      </c>
      <c r="BW59" s="74">
        <f t="shared" si="104"/>
        <v>363.99999999999994</v>
      </c>
      <c r="BX59" s="77"/>
      <c r="BY59" s="74">
        <f t="shared" ref="BY59:CA59" si="105">BY19*$E59</f>
        <v>770.00000000000011</v>
      </c>
      <c r="BZ59" s="74">
        <f t="shared" si="105"/>
        <v>588</v>
      </c>
      <c r="CA59" s="74">
        <f t="shared" si="105"/>
        <v>252</v>
      </c>
      <c r="CB59" s="77"/>
    </row>
    <row r="60" spans="1:168" ht="20.25" customHeight="1" x14ac:dyDescent="0.4">
      <c r="A60" s="29" t="s">
        <v>466</v>
      </c>
      <c r="B60" s="77"/>
      <c r="C60" s="147">
        <f>VLOOKUP($A60,Sample!$B$2:$F$29,4)</f>
        <v>7.8865048244261354E-2</v>
      </c>
      <c r="D60" s="138">
        <f>VLOOKUP($A60,Sample!$B$2:$F$29,5)</f>
        <v>1.3302912520344538E-2</v>
      </c>
      <c r="E60" s="138">
        <f>VLOOKUP($A60,Sample!$B$2:$F$29,2)</f>
        <v>1790</v>
      </c>
      <c r="F60" s="160">
        <f t="shared" si="91"/>
        <v>14221.648351648351</v>
      </c>
      <c r="G60" s="77"/>
      <c r="H60" s="31">
        <f t="shared" si="97"/>
        <v>7.8865048244261354E-2</v>
      </c>
      <c r="I60" s="31">
        <f t="shared" si="97"/>
        <v>0.10185131656553363</v>
      </c>
      <c r="J60" s="30"/>
      <c r="K60" s="32">
        <v>7.9450549450549453</v>
      </c>
      <c r="L60" s="77"/>
      <c r="M60" s="74">
        <f t="shared" si="92"/>
        <v>1573.6263736263736</v>
      </c>
      <c r="N60" s="74">
        <f t="shared" si="92"/>
        <v>0</v>
      </c>
      <c r="O60" s="74">
        <f t="shared" si="92"/>
        <v>1494.9450549450551</v>
      </c>
      <c r="P60" s="74">
        <f t="shared" si="92"/>
        <v>1396.5934065934066</v>
      </c>
      <c r="Q60" s="74">
        <f t="shared" si="92"/>
        <v>0</v>
      </c>
      <c r="R60" s="74">
        <f t="shared" si="92"/>
        <v>0</v>
      </c>
      <c r="S60" s="77"/>
      <c r="T60" s="74">
        <f t="shared" ref="T60:AD60" si="106">T20*$E60</f>
        <v>511.42857142857139</v>
      </c>
      <c r="U60" s="74">
        <f t="shared" si="106"/>
        <v>1770.3296703296703</v>
      </c>
      <c r="V60" s="74">
        <f t="shared" si="106"/>
        <v>1593.2967032967033</v>
      </c>
      <c r="W60" s="74">
        <f t="shared" si="106"/>
        <v>0</v>
      </c>
      <c r="X60" s="74">
        <f t="shared" si="106"/>
        <v>39.340659340659343</v>
      </c>
      <c r="Y60" s="74">
        <f t="shared" si="106"/>
        <v>0</v>
      </c>
      <c r="Z60" s="74">
        <f t="shared" si="106"/>
        <v>0</v>
      </c>
      <c r="AA60" s="74">
        <f t="shared" si="106"/>
        <v>177.03296703296704</v>
      </c>
      <c r="AB60" s="74">
        <f t="shared" si="106"/>
        <v>98.35164835164835</v>
      </c>
      <c r="AC60" s="74">
        <f t="shared" si="106"/>
        <v>0</v>
      </c>
      <c r="AD60" s="74">
        <f t="shared" si="106"/>
        <v>0</v>
      </c>
      <c r="AE60" s="77"/>
      <c r="AF60" s="74">
        <f t="shared" ref="AF60:BA60" si="107">AF20*$E60</f>
        <v>1770.3296703296703</v>
      </c>
      <c r="AG60" s="74">
        <f t="shared" si="107"/>
        <v>511.42857142857139</v>
      </c>
      <c r="AH60" s="74">
        <f t="shared" si="107"/>
        <v>1534.2857142857142</v>
      </c>
      <c r="AI60" s="74">
        <f t="shared" si="107"/>
        <v>19.670329670329672</v>
      </c>
      <c r="AJ60" s="74">
        <f t="shared" si="107"/>
        <v>39.340659340659343</v>
      </c>
      <c r="AK60" s="74">
        <f t="shared" si="107"/>
        <v>0</v>
      </c>
      <c r="AL60" s="74">
        <f t="shared" si="107"/>
        <v>0</v>
      </c>
      <c r="AM60" s="74">
        <f t="shared" si="107"/>
        <v>19.670329670329672</v>
      </c>
      <c r="AN60" s="74">
        <f t="shared" si="107"/>
        <v>98.35164835164835</v>
      </c>
      <c r="AO60" s="74">
        <f t="shared" si="107"/>
        <v>0</v>
      </c>
      <c r="AP60" s="74">
        <f t="shared" si="107"/>
        <v>0</v>
      </c>
      <c r="AQ60" s="74">
        <f t="shared" si="107"/>
        <v>0</v>
      </c>
      <c r="AR60" s="74">
        <f t="shared" si="107"/>
        <v>19.670329670329672</v>
      </c>
      <c r="AS60" s="74">
        <f t="shared" si="107"/>
        <v>0</v>
      </c>
      <c r="AT60" s="74">
        <f t="shared" si="107"/>
        <v>511.42857142857139</v>
      </c>
      <c r="AU60" s="74">
        <f t="shared" si="107"/>
        <v>0</v>
      </c>
      <c r="AV60" s="74">
        <f t="shared" si="107"/>
        <v>0</v>
      </c>
      <c r="AW60" s="74">
        <f t="shared" si="107"/>
        <v>0</v>
      </c>
      <c r="AX60" s="74">
        <f t="shared" si="107"/>
        <v>0</v>
      </c>
      <c r="AY60" s="74">
        <f t="shared" si="107"/>
        <v>19.670329670329672</v>
      </c>
      <c r="AZ60" s="74">
        <f t="shared" si="107"/>
        <v>0</v>
      </c>
      <c r="BA60" s="74">
        <f t="shared" si="107"/>
        <v>1239.2307692307693</v>
      </c>
      <c r="BB60" s="77"/>
      <c r="BC60" s="74">
        <f t="shared" ref="BC60:BW60" si="108">BC20*$E60</f>
        <v>747.47252747252753</v>
      </c>
      <c r="BD60" s="74">
        <f t="shared" si="108"/>
        <v>904.83516483516485</v>
      </c>
      <c r="BE60" s="74">
        <f t="shared" si="108"/>
        <v>314.72527472527474</v>
      </c>
      <c r="BF60" s="74">
        <f t="shared" si="108"/>
        <v>354.06593406593407</v>
      </c>
      <c r="BG60" s="74">
        <f t="shared" si="108"/>
        <v>393.4065934065934</v>
      </c>
      <c r="BH60" s="74">
        <f t="shared" si="108"/>
        <v>767.14285714285711</v>
      </c>
      <c r="BI60" s="74">
        <f t="shared" si="108"/>
        <v>196.7032967032967</v>
      </c>
      <c r="BJ60" s="74">
        <f t="shared" si="108"/>
        <v>19.670329670329672</v>
      </c>
      <c r="BK60" s="74">
        <f t="shared" si="108"/>
        <v>39.340659340659343</v>
      </c>
      <c r="BL60" s="74">
        <f t="shared" si="108"/>
        <v>19.670329670329672</v>
      </c>
      <c r="BM60" s="74">
        <f t="shared" si="108"/>
        <v>98.35164835164835</v>
      </c>
      <c r="BN60" s="74">
        <f t="shared" si="108"/>
        <v>0</v>
      </c>
      <c r="BO60" s="74">
        <f t="shared" si="108"/>
        <v>609.7802197802198</v>
      </c>
      <c r="BP60" s="74">
        <f t="shared" si="108"/>
        <v>1180.2197802197802</v>
      </c>
      <c r="BQ60" s="74">
        <f t="shared" si="108"/>
        <v>0</v>
      </c>
      <c r="BR60" s="74">
        <f t="shared" si="108"/>
        <v>649.12087912087907</v>
      </c>
      <c r="BS60" s="74">
        <f t="shared" si="108"/>
        <v>531.09890109890114</v>
      </c>
      <c r="BT60" s="74">
        <f t="shared" si="108"/>
        <v>609.7802197802198</v>
      </c>
      <c r="BU60" s="74">
        <f t="shared" si="108"/>
        <v>0</v>
      </c>
      <c r="BV60" s="74">
        <f t="shared" si="108"/>
        <v>295.05494505494505</v>
      </c>
      <c r="BW60" s="74">
        <f t="shared" si="108"/>
        <v>1494.9450549450551</v>
      </c>
      <c r="BX60" s="77"/>
      <c r="BY60" s="74">
        <f t="shared" ref="BY60:CA60" si="109">BY20*$E60</f>
        <v>236.04395604395606</v>
      </c>
      <c r="BZ60" s="74">
        <f t="shared" si="109"/>
        <v>78.681318681318672</v>
      </c>
      <c r="CA60" s="74">
        <f t="shared" si="109"/>
        <v>0</v>
      </c>
      <c r="CB60" s="77"/>
    </row>
    <row r="61" spans="1:168" ht="20.25" customHeight="1" x14ac:dyDescent="0.4">
      <c r="A61" s="29" t="s">
        <v>470</v>
      </c>
      <c r="B61" s="77"/>
      <c r="C61" s="147">
        <f>VLOOKUP($A61,Sample!$B$2:$F$29,4)</f>
        <v>0.42142133321584352</v>
      </c>
      <c r="D61" s="138">
        <f>VLOOKUP($A61,Sample!$B$2:$F$29,5)</f>
        <v>7.1085116344746097E-2</v>
      </c>
      <c r="E61" s="138">
        <f>VLOOKUP($A61,Sample!$B$2:$F$29,2)</f>
        <v>9565</v>
      </c>
      <c r="F61" s="160">
        <f t="shared" si="91"/>
        <v>55435.860215053763</v>
      </c>
      <c r="G61" s="77"/>
      <c r="H61" s="31">
        <f t="shared" si="97"/>
        <v>0.42142133321584352</v>
      </c>
      <c r="I61" s="31">
        <f t="shared" si="97"/>
        <v>0.39701553633139092</v>
      </c>
      <c r="J61" s="30"/>
      <c r="K61" s="32">
        <v>5.795698924731183</v>
      </c>
      <c r="L61" s="77"/>
      <c r="M61" s="74">
        <f t="shared" si="92"/>
        <v>9153.6021505376357</v>
      </c>
      <c r="N61" s="74">
        <f t="shared" si="92"/>
        <v>1234.1935483870968</v>
      </c>
      <c r="O61" s="74">
        <f t="shared" si="92"/>
        <v>8330.8064516129034</v>
      </c>
      <c r="P61" s="74">
        <f t="shared" si="92"/>
        <v>8639.354838709678</v>
      </c>
      <c r="Q61" s="74">
        <f t="shared" si="92"/>
        <v>1028.494623655914</v>
      </c>
      <c r="R61" s="74">
        <f t="shared" si="92"/>
        <v>925.64516129032256</v>
      </c>
      <c r="S61" s="77"/>
      <c r="T61" s="74">
        <f t="shared" ref="T61:AD61" si="110">T21*$E61</f>
        <v>2674.0860215053763</v>
      </c>
      <c r="U61" s="74">
        <f t="shared" si="110"/>
        <v>8639.354838709678</v>
      </c>
      <c r="V61" s="74">
        <f t="shared" si="110"/>
        <v>6582.36559139785</v>
      </c>
      <c r="W61" s="74">
        <f t="shared" si="110"/>
        <v>514.24731182795699</v>
      </c>
      <c r="X61" s="74">
        <f t="shared" si="110"/>
        <v>2056.989247311828</v>
      </c>
      <c r="Y61" s="74">
        <f t="shared" si="110"/>
        <v>308.54838709677421</v>
      </c>
      <c r="Z61" s="74">
        <f t="shared" si="110"/>
        <v>925.64516129032256</v>
      </c>
      <c r="AA61" s="74">
        <f t="shared" si="110"/>
        <v>1954.1397849462367</v>
      </c>
      <c r="AB61" s="74">
        <f t="shared" si="110"/>
        <v>617.09677419354841</v>
      </c>
      <c r="AC61" s="74">
        <f t="shared" si="110"/>
        <v>308.54838709677421</v>
      </c>
      <c r="AD61" s="74">
        <f t="shared" si="110"/>
        <v>0</v>
      </c>
      <c r="AE61" s="77"/>
      <c r="AF61" s="74">
        <f t="shared" ref="AF61:BA61" si="111">AF21*$E61</f>
        <v>8433.6559139784949</v>
      </c>
      <c r="AG61" s="74">
        <f t="shared" si="111"/>
        <v>2674.0860215053763</v>
      </c>
      <c r="AH61" s="74">
        <f t="shared" si="111"/>
        <v>5759.5698924731187</v>
      </c>
      <c r="AI61" s="74">
        <f t="shared" si="111"/>
        <v>514.24731182795699</v>
      </c>
      <c r="AJ61" s="74">
        <f t="shared" si="111"/>
        <v>3291.182795698925</v>
      </c>
      <c r="AK61" s="74">
        <f t="shared" si="111"/>
        <v>308.54838709677421</v>
      </c>
      <c r="AL61" s="74">
        <f t="shared" si="111"/>
        <v>1954.1397849462367</v>
      </c>
      <c r="AM61" s="74">
        <f t="shared" si="111"/>
        <v>1028.494623655914</v>
      </c>
      <c r="AN61" s="74">
        <f t="shared" si="111"/>
        <v>102.84946236559141</v>
      </c>
      <c r="AO61" s="74">
        <f t="shared" si="111"/>
        <v>205.69892473118281</v>
      </c>
      <c r="AP61" s="74">
        <f t="shared" si="111"/>
        <v>102.84946236559141</v>
      </c>
      <c r="AQ61" s="74">
        <f t="shared" si="111"/>
        <v>0</v>
      </c>
      <c r="AR61" s="74">
        <f t="shared" si="111"/>
        <v>308.54838709677421</v>
      </c>
      <c r="AS61" s="74">
        <f t="shared" si="111"/>
        <v>1131.3440860215055</v>
      </c>
      <c r="AT61" s="74">
        <f t="shared" si="111"/>
        <v>102.84946236559141</v>
      </c>
      <c r="AU61" s="74">
        <f t="shared" si="111"/>
        <v>308.54838709677421</v>
      </c>
      <c r="AV61" s="74">
        <f t="shared" si="111"/>
        <v>0</v>
      </c>
      <c r="AW61" s="74">
        <f t="shared" si="111"/>
        <v>1439.8924731182797</v>
      </c>
      <c r="AX61" s="74">
        <f t="shared" si="111"/>
        <v>2468.3870967741937</v>
      </c>
      <c r="AY61" s="74">
        <f t="shared" si="111"/>
        <v>205.69892473118281</v>
      </c>
      <c r="AZ61" s="74">
        <f t="shared" si="111"/>
        <v>102.84946236559141</v>
      </c>
      <c r="BA61" s="74">
        <f t="shared" si="111"/>
        <v>3496.8817204301076</v>
      </c>
      <c r="BB61" s="77"/>
      <c r="BC61" s="74">
        <f t="shared" ref="BC61:BW61" si="112">BC21*$E61</f>
        <v>4628.2258064516127</v>
      </c>
      <c r="BD61" s="74">
        <f t="shared" si="112"/>
        <v>4216.8279569892475</v>
      </c>
      <c r="BE61" s="74">
        <f t="shared" si="112"/>
        <v>2879.7849462365593</v>
      </c>
      <c r="BF61" s="74">
        <f t="shared" si="112"/>
        <v>2159.8387096774195</v>
      </c>
      <c r="BG61" s="74">
        <f t="shared" si="112"/>
        <v>1439.8924731182797</v>
      </c>
      <c r="BH61" s="74">
        <f t="shared" si="112"/>
        <v>4011.1290322580649</v>
      </c>
      <c r="BI61" s="74">
        <f t="shared" si="112"/>
        <v>308.54838709677421</v>
      </c>
      <c r="BJ61" s="74">
        <f t="shared" si="112"/>
        <v>514.24731182795699</v>
      </c>
      <c r="BK61" s="74">
        <f t="shared" si="112"/>
        <v>617.09677419354841</v>
      </c>
      <c r="BL61" s="74">
        <f t="shared" si="112"/>
        <v>822.79569892473125</v>
      </c>
      <c r="BM61" s="74">
        <f t="shared" si="112"/>
        <v>102.84946236559141</v>
      </c>
      <c r="BN61" s="74">
        <f t="shared" si="112"/>
        <v>0</v>
      </c>
      <c r="BO61" s="74">
        <f t="shared" si="112"/>
        <v>3702.5806451612902</v>
      </c>
      <c r="BP61" s="74">
        <f t="shared" si="112"/>
        <v>5862.4193548387102</v>
      </c>
      <c r="BQ61" s="74">
        <f t="shared" si="112"/>
        <v>0</v>
      </c>
      <c r="BR61" s="74">
        <f t="shared" si="112"/>
        <v>3291.182795698925</v>
      </c>
      <c r="BS61" s="74">
        <f t="shared" si="112"/>
        <v>1542.741935483871</v>
      </c>
      <c r="BT61" s="74">
        <f t="shared" si="112"/>
        <v>4731.0752688172042</v>
      </c>
      <c r="BU61" s="74">
        <f t="shared" si="112"/>
        <v>0</v>
      </c>
      <c r="BV61" s="74">
        <f t="shared" si="112"/>
        <v>4319.677419354839</v>
      </c>
      <c r="BW61" s="74">
        <f t="shared" si="112"/>
        <v>5245.322580645161</v>
      </c>
      <c r="BX61" s="77"/>
      <c r="BY61" s="74">
        <f t="shared" ref="BY61:CA61" si="113">BY21*$E61</f>
        <v>2674.0860215053767</v>
      </c>
      <c r="BZ61" s="74">
        <f t="shared" si="113"/>
        <v>3805.4301075268813</v>
      </c>
      <c r="CA61" s="74">
        <f t="shared" si="113"/>
        <v>1748.4408602150538</v>
      </c>
      <c r="CB61" s="77"/>
    </row>
    <row r="62" spans="1:168" ht="20.25" customHeight="1" x14ac:dyDescent="0.4">
      <c r="A62" s="29" t="s">
        <v>614</v>
      </c>
      <c r="B62" s="77"/>
      <c r="C62" s="147">
        <f>VLOOKUP($A62,Sample!$B$2:$F$29,4)</f>
        <v>3.828699828171124E-2</v>
      </c>
      <c r="D62" s="138">
        <f>VLOOKUP($A62,Sample!$B$2:$F$29,5)</f>
        <v>6.4582295978655889E-3</v>
      </c>
      <c r="E62" s="138">
        <f>VLOOKUP($A62,Sample!$B$2:$F$29,2)</f>
        <v>869</v>
      </c>
      <c r="F62" s="160">
        <f t="shared" si="91"/>
        <v>5483.6896551724139</v>
      </c>
      <c r="G62" s="77"/>
      <c r="H62" s="31">
        <f t="shared" si="97"/>
        <v>3.828699828171124E-2</v>
      </c>
      <c r="I62" s="31">
        <f t="shared" si="97"/>
        <v>3.9272593246996744E-2</v>
      </c>
      <c r="J62" s="30"/>
      <c r="K62" s="32">
        <v>6.3103448275862073</v>
      </c>
      <c r="L62" s="77"/>
      <c r="M62" s="74">
        <f t="shared" si="92"/>
        <v>819.05747126436779</v>
      </c>
      <c r="N62" s="74">
        <f t="shared" si="92"/>
        <v>29.96551724137931</v>
      </c>
      <c r="O62" s="74">
        <f t="shared" si="92"/>
        <v>759.12643678160919</v>
      </c>
      <c r="P62" s="74">
        <f t="shared" si="92"/>
        <v>759.12643678160919</v>
      </c>
      <c r="Q62" s="74">
        <f t="shared" si="92"/>
        <v>29.96551724137931</v>
      </c>
      <c r="R62" s="74">
        <f t="shared" si="92"/>
        <v>9.9885057471264371</v>
      </c>
      <c r="S62" s="77"/>
      <c r="T62" s="74">
        <f t="shared" ref="T62:AD62" si="114">T22*$E62</f>
        <v>489.43678160919541</v>
      </c>
      <c r="U62" s="74">
        <f t="shared" si="114"/>
        <v>649.25287356321837</v>
      </c>
      <c r="V62" s="74">
        <f t="shared" si="114"/>
        <v>409.5287356321839</v>
      </c>
      <c r="W62" s="74">
        <f t="shared" si="114"/>
        <v>169.80459770114945</v>
      </c>
      <c r="X62" s="74">
        <f t="shared" si="114"/>
        <v>19.977011494252874</v>
      </c>
      <c r="Y62" s="74">
        <f t="shared" si="114"/>
        <v>19.977011494252874</v>
      </c>
      <c r="Z62" s="74">
        <f t="shared" si="114"/>
        <v>0</v>
      </c>
      <c r="AA62" s="74">
        <f t="shared" si="114"/>
        <v>19.977011494252874</v>
      </c>
      <c r="AB62" s="74">
        <f t="shared" si="114"/>
        <v>19.977011494252874</v>
      </c>
      <c r="AC62" s="74">
        <f t="shared" si="114"/>
        <v>0</v>
      </c>
      <c r="AD62" s="74">
        <f t="shared" si="114"/>
        <v>29.96551724137931</v>
      </c>
      <c r="AE62" s="77"/>
      <c r="AF62" s="74">
        <f t="shared" ref="AF62:BA62" si="115">AF22*$E62</f>
        <v>529.39080459770116</v>
      </c>
      <c r="AG62" s="74">
        <f t="shared" si="115"/>
        <v>429.5057471264368</v>
      </c>
      <c r="AH62" s="74">
        <f t="shared" si="115"/>
        <v>359.58620689655174</v>
      </c>
      <c r="AI62" s="74">
        <f t="shared" si="115"/>
        <v>79.908045977011497</v>
      </c>
      <c r="AJ62" s="74">
        <f t="shared" si="115"/>
        <v>19.977011494252874</v>
      </c>
      <c r="AK62" s="74">
        <f t="shared" si="115"/>
        <v>9.9885057471264371</v>
      </c>
      <c r="AL62" s="74">
        <f t="shared" si="115"/>
        <v>9.9885057471264371</v>
      </c>
      <c r="AM62" s="74">
        <f t="shared" si="115"/>
        <v>9.9885057471264371</v>
      </c>
      <c r="AN62" s="74">
        <f t="shared" si="115"/>
        <v>0</v>
      </c>
      <c r="AO62" s="74">
        <f t="shared" si="115"/>
        <v>0</v>
      </c>
      <c r="AP62" s="74">
        <f t="shared" si="115"/>
        <v>29.96551724137931</v>
      </c>
      <c r="AQ62" s="74">
        <f t="shared" si="115"/>
        <v>0</v>
      </c>
      <c r="AR62" s="74">
        <f t="shared" si="115"/>
        <v>9.9885057471264371</v>
      </c>
      <c r="AS62" s="74">
        <f t="shared" si="115"/>
        <v>29.96551724137931</v>
      </c>
      <c r="AT62" s="74">
        <f t="shared" si="115"/>
        <v>0</v>
      </c>
      <c r="AU62" s="74">
        <f t="shared" si="115"/>
        <v>0</v>
      </c>
      <c r="AV62" s="74">
        <f t="shared" si="115"/>
        <v>0</v>
      </c>
      <c r="AW62" s="74">
        <f t="shared" si="115"/>
        <v>199.77011494252872</v>
      </c>
      <c r="AX62" s="74">
        <f t="shared" si="115"/>
        <v>69.919540229885058</v>
      </c>
      <c r="AY62" s="74">
        <f t="shared" si="115"/>
        <v>0</v>
      </c>
      <c r="AZ62" s="74">
        <f t="shared" si="115"/>
        <v>49.94252873563218</v>
      </c>
      <c r="BA62" s="74">
        <f t="shared" si="115"/>
        <v>509.41379310344826</v>
      </c>
      <c r="BB62" s="77"/>
      <c r="BC62" s="74">
        <f t="shared" ref="BC62:BW62" si="116">BC22*$E62</f>
        <v>619.28735632183907</v>
      </c>
      <c r="BD62" s="74">
        <f t="shared" si="116"/>
        <v>289.66666666666663</v>
      </c>
      <c r="BE62" s="74">
        <f t="shared" si="116"/>
        <v>249.7126436781609</v>
      </c>
      <c r="BF62" s="74">
        <f t="shared" si="116"/>
        <v>109.87356321839081</v>
      </c>
      <c r="BG62" s="74">
        <f t="shared" si="116"/>
        <v>229.73563218390805</v>
      </c>
      <c r="BH62" s="74">
        <f t="shared" si="116"/>
        <v>399.54022988505744</v>
      </c>
      <c r="BI62" s="74">
        <f t="shared" si="116"/>
        <v>99.885057471264361</v>
      </c>
      <c r="BJ62" s="74">
        <f t="shared" si="116"/>
        <v>9.9885057471264371</v>
      </c>
      <c r="BK62" s="74">
        <f t="shared" si="116"/>
        <v>29.96551724137931</v>
      </c>
      <c r="BL62" s="74">
        <f t="shared" si="116"/>
        <v>9.9885057471264371</v>
      </c>
      <c r="BM62" s="74">
        <f t="shared" si="116"/>
        <v>9.9885057471264371</v>
      </c>
      <c r="BN62" s="74">
        <f t="shared" si="116"/>
        <v>0</v>
      </c>
      <c r="BO62" s="74">
        <f t="shared" si="116"/>
        <v>309.64367816091954</v>
      </c>
      <c r="BP62" s="74">
        <f t="shared" si="116"/>
        <v>559.35632183908046</v>
      </c>
      <c r="BQ62" s="74">
        <f t="shared" si="116"/>
        <v>0</v>
      </c>
      <c r="BR62" s="74">
        <f t="shared" si="116"/>
        <v>209.75862068965517</v>
      </c>
      <c r="BS62" s="74">
        <f t="shared" si="116"/>
        <v>289.66666666666663</v>
      </c>
      <c r="BT62" s="74">
        <f t="shared" si="116"/>
        <v>369.57471264367814</v>
      </c>
      <c r="BU62" s="74">
        <f t="shared" si="116"/>
        <v>0</v>
      </c>
      <c r="BV62" s="74">
        <f t="shared" si="116"/>
        <v>179.79310344827587</v>
      </c>
      <c r="BW62" s="74">
        <f t="shared" si="116"/>
        <v>689.20689655172418</v>
      </c>
      <c r="BX62" s="77"/>
      <c r="BY62" s="74">
        <f t="shared" ref="BY62:CA62" si="117">BY22*$E62</f>
        <v>119.86206896551724</v>
      </c>
      <c r="BZ62" s="74">
        <f t="shared" si="117"/>
        <v>99.885057471264361</v>
      </c>
      <c r="CA62" s="74">
        <f t="shared" si="117"/>
        <v>9.9885057471264371</v>
      </c>
      <c r="CB62" s="77"/>
    </row>
    <row r="63" spans="1:168" ht="20.25" customHeight="1" x14ac:dyDescent="0.4">
      <c r="A63" s="29" t="s">
        <v>467</v>
      </c>
      <c r="B63" s="77"/>
      <c r="C63" s="147">
        <f>VLOOKUP($A63,Sample!$B$2:$F$29,4)</f>
        <v>9.1642067233555103E-3</v>
      </c>
      <c r="D63" s="138">
        <f>VLOOKUP($A63,Sample!$B$2:$F$29,5)</f>
        <v>1.5458132984534434E-3</v>
      </c>
      <c r="E63" s="138">
        <f>VLOOKUP($A63,Sample!$B$2:$F$29,2)</f>
        <v>208</v>
      </c>
      <c r="F63" s="160">
        <f t="shared" si="91"/>
        <v>1208.2352941176471</v>
      </c>
      <c r="G63" s="77"/>
      <c r="H63" s="31">
        <f t="shared" si="97"/>
        <v>9.1642067233555103E-3</v>
      </c>
      <c r="I63" s="31">
        <f t="shared" si="97"/>
        <v>8.6530303931023483E-3</v>
      </c>
      <c r="J63" s="30"/>
      <c r="K63" s="32">
        <v>5.8088235294117645</v>
      </c>
      <c r="L63" s="77"/>
      <c r="M63" s="74">
        <f t="shared" si="92"/>
        <v>186.58823529411765</v>
      </c>
      <c r="N63" s="74">
        <f t="shared" si="92"/>
        <v>6.117647058823529</v>
      </c>
      <c r="O63" s="74">
        <f t="shared" si="92"/>
        <v>186.58823529411765</v>
      </c>
      <c r="P63" s="74">
        <f t="shared" si="92"/>
        <v>171.29411764705881</v>
      </c>
      <c r="Q63" s="74">
        <f t="shared" si="92"/>
        <v>6.117647058823529</v>
      </c>
      <c r="R63" s="74">
        <f t="shared" si="92"/>
        <v>0</v>
      </c>
      <c r="S63" s="77"/>
      <c r="T63" s="74">
        <f t="shared" ref="T63:AD63" si="118">T23*$E63</f>
        <v>85.647058823529406</v>
      </c>
      <c r="U63" s="74">
        <f t="shared" si="118"/>
        <v>204.94117647058823</v>
      </c>
      <c r="V63" s="74">
        <f t="shared" si="118"/>
        <v>156</v>
      </c>
      <c r="W63" s="74">
        <f t="shared" si="118"/>
        <v>6.117647058823529</v>
      </c>
      <c r="X63" s="74">
        <f t="shared" si="118"/>
        <v>6.117647058823529</v>
      </c>
      <c r="Y63" s="74">
        <f t="shared" si="118"/>
        <v>0</v>
      </c>
      <c r="Z63" s="74">
        <f t="shared" si="118"/>
        <v>3.0588235294117645</v>
      </c>
      <c r="AA63" s="74">
        <f t="shared" si="118"/>
        <v>9.1764705882352953</v>
      </c>
      <c r="AB63" s="74">
        <f t="shared" si="118"/>
        <v>0</v>
      </c>
      <c r="AC63" s="74">
        <f t="shared" si="118"/>
        <v>0</v>
      </c>
      <c r="AD63" s="74">
        <f t="shared" si="118"/>
        <v>0</v>
      </c>
      <c r="AE63" s="77"/>
      <c r="AF63" s="74">
        <f t="shared" ref="AF63:BA63" si="119">AF23*$E63</f>
        <v>192.70588235294119</v>
      </c>
      <c r="AG63" s="74">
        <f t="shared" si="119"/>
        <v>52</v>
      </c>
      <c r="AH63" s="74">
        <f t="shared" si="119"/>
        <v>146.82352941176472</v>
      </c>
      <c r="AI63" s="74">
        <f t="shared" si="119"/>
        <v>0</v>
      </c>
      <c r="AJ63" s="74">
        <f t="shared" si="119"/>
        <v>39.764705882352942</v>
      </c>
      <c r="AK63" s="74">
        <f t="shared" si="119"/>
        <v>0</v>
      </c>
      <c r="AL63" s="74">
        <f t="shared" si="119"/>
        <v>18.352941176470591</v>
      </c>
      <c r="AM63" s="74">
        <f t="shared" si="119"/>
        <v>3.0588235294117645</v>
      </c>
      <c r="AN63" s="74">
        <f t="shared" si="119"/>
        <v>0</v>
      </c>
      <c r="AO63" s="74">
        <f t="shared" si="119"/>
        <v>0</v>
      </c>
      <c r="AP63" s="74">
        <f t="shared" si="119"/>
        <v>6.117647058823529</v>
      </c>
      <c r="AQ63" s="74">
        <f t="shared" si="119"/>
        <v>0</v>
      </c>
      <c r="AR63" s="74">
        <f t="shared" si="119"/>
        <v>0</v>
      </c>
      <c r="AS63" s="74">
        <f t="shared" si="119"/>
        <v>3.0588235294117645</v>
      </c>
      <c r="AT63" s="74">
        <f t="shared" si="119"/>
        <v>39.764705882352942</v>
      </c>
      <c r="AU63" s="74">
        <f t="shared" si="119"/>
        <v>0</v>
      </c>
      <c r="AV63" s="74">
        <f t="shared" si="119"/>
        <v>0</v>
      </c>
      <c r="AW63" s="74">
        <f t="shared" si="119"/>
        <v>30.588235294117649</v>
      </c>
      <c r="AX63" s="74">
        <f t="shared" si="119"/>
        <v>18.352941176470591</v>
      </c>
      <c r="AY63" s="74">
        <f t="shared" si="119"/>
        <v>0</v>
      </c>
      <c r="AZ63" s="74">
        <f t="shared" si="119"/>
        <v>0</v>
      </c>
      <c r="BA63" s="74">
        <f t="shared" si="119"/>
        <v>116.23529411764706</v>
      </c>
      <c r="BB63" s="77"/>
      <c r="BC63" s="74">
        <f t="shared" ref="BC63:BW63" si="120">BC23*$E63</f>
        <v>146.82352941176472</v>
      </c>
      <c r="BD63" s="74">
        <f t="shared" si="120"/>
        <v>119.29411764705881</v>
      </c>
      <c r="BE63" s="74">
        <f t="shared" si="120"/>
        <v>97.882352941176464</v>
      </c>
      <c r="BF63" s="74">
        <f t="shared" si="120"/>
        <v>18.352941176470591</v>
      </c>
      <c r="BG63" s="74">
        <f t="shared" si="120"/>
        <v>76.470588235294116</v>
      </c>
      <c r="BH63" s="74">
        <f t="shared" si="120"/>
        <v>52</v>
      </c>
      <c r="BI63" s="74">
        <f t="shared" si="120"/>
        <v>3.0588235294117645</v>
      </c>
      <c r="BJ63" s="74">
        <f t="shared" si="120"/>
        <v>15.294117647058824</v>
      </c>
      <c r="BK63" s="74">
        <f t="shared" si="120"/>
        <v>6.117647058823529</v>
      </c>
      <c r="BL63" s="74">
        <f t="shared" si="120"/>
        <v>9.1764705882352953</v>
      </c>
      <c r="BM63" s="74">
        <f t="shared" si="120"/>
        <v>3.0588235294117645</v>
      </c>
      <c r="BN63" s="74">
        <f t="shared" si="120"/>
        <v>0</v>
      </c>
      <c r="BO63" s="74">
        <f t="shared" si="120"/>
        <v>58.117647058823529</v>
      </c>
      <c r="BP63" s="74">
        <f t="shared" si="120"/>
        <v>149.88235294117646</v>
      </c>
      <c r="BQ63" s="74">
        <f t="shared" si="120"/>
        <v>0</v>
      </c>
      <c r="BR63" s="74">
        <f t="shared" si="120"/>
        <v>64.235294117647058</v>
      </c>
      <c r="BS63" s="74">
        <f t="shared" si="120"/>
        <v>82.588235294117638</v>
      </c>
      <c r="BT63" s="74">
        <f t="shared" si="120"/>
        <v>61.176470588235297</v>
      </c>
      <c r="BU63" s="74">
        <f t="shared" si="120"/>
        <v>0</v>
      </c>
      <c r="BV63" s="74">
        <f t="shared" si="120"/>
        <v>79.529411764705884</v>
      </c>
      <c r="BW63" s="74">
        <f t="shared" si="120"/>
        <v>128.47058823529412</v>
      </c>
      <c r="BX63" s="77"/>
      <c r="BY63" s="74">
        <f t="shared" ref="BY63:CA63" si="121">BY23*$E63</f>
        <v>70.35294117647058</v>
      </c>
      <c r="BZ63" s="74">
        <f t="shared" si="121"/>
        <v>48.941176470588232</v>
      </c>
      <c r="CA63" s="74">
        <f t="shared" si="121"/>
        <v>42.823529411764696</v>
      </c>
      <c r="CB63" s="77"/>
    </row>
    <row r="64" spans="1:168" ht="20.25" customHeight="1" x14ac:dyDescent="0.4">
      <c r="A64" s="29" t="s">
        <v>468</v>
      </c>
      <c r="B64" s="77"/>
      <c r="C64" s="147">
        <f>VLOOKUP($A64,Sample!$B$2:$F$29,4)</f>
        <v>7.397453407939375E-2</v>
      </c>
      <c r="D64" s="138">
        <f>VLOOKUP($A64,Sample!$B$2:$F$29,5)</f>
        <v>1.2477983308189094E-2</v>
      </c>
      <c r="E64" s="138">
        <f>VLOOKUP($A64,Sample!$B$2:$F$29,2)</f>
        <v>1679</v>
      </c>
      <c r="F64" s="160">
        <f t="shared" si="91"/>
        <v>10666.588235294117</v>
      </c>
      <c r="G64" s="77"/>
      <c r="H64" s="31">
        <f t="shared" si="97"/>
        <v>7.397453407939375E-2</v>
      </c>
      <c r="I64" s="31">
        <f t="shared" si="97"/>
        <v>7.6391008142260713E-2</v>
      </c>
      <c r="J64" s="30"/>
      <c r="K64" s="32">
        <v>6.3529411764705879</v>
      </c>
      <c r="L64" s="77"/>
      <c r="M64" s="74">
        <f t="shared" si="92"/>
        <v>1639.4941176470588</v>
      </c>
      <c r="N64" s="74">
        <f t="shared" si="92"/>
        <v>395.05882352941177</v>
      </c>
      <c r="O64" s="74">
        <f t="shared" si="92"/>
        <v>1520.9764705882353</v>
      </c>
      <c r="P64" s="74">
        <f t="shared" si="92"/>
        <v>1461.7176470588236</v>
      </c>
      <c r="Q64" s="74">
        <f t="shared" si="92"/>
        <v>276.54117647058825</v>
      </c>
      <c r="R64" s="74">
        <f t="shared" si="92"/>
        <v>316.04705882352943</v>
      </c>
      <c r="S64" s="77"/>
      <c r="T64" s="74">
        <f t="shared" ref="T64:AD64" si="122">T24*$E64</f>
        <v>1362.9529411764706</v>
      </c>
      <c r="U64" s="74">
        <f t="shared" si="122"/>
        <v>1086.4117647058824</v>
      </c>
      <c r="V64" s="74">
        <f t="shared" si="122"/>
        <v>138.27058823529413</v>
      </c>
      <c r="W64" s="74">
        <f t="shared" si="122"/>
        <v>395.05882352941177</v>
      </c>
      <c r="X64" s="74">
        <f t="shared" si="122"/>
        <v>79.011764705882356</v>
      </c>
      <c r="Y64" s="74">
        <f t="shared" si="122"/>
        <v>59.258823529411764</v>
      </c>
      <c r="Z64" s="74">
        <f t="shared" si="122"/>
        <v>79.011764705882356</v>
      </c>
      <c r="AA64" s="74">
        <f t="shared" si="122"/>
        <v>19.752941176470589</v>
      </c>
      <c r="AB64" s="74">
        <f t="shared" si="122"/>
        <v>59.258823529411764</v>
      </c>
      <c r="AC64" s="74">
        <f t="shared" si="122"/>
        <v>0</v>
      </c>
      <c r="AD64" s="74">
        <f t="shared" si="122"/>
        <v>98.764705882352942</v>
      </c>
      <c r="AE64" s="77"/>
      <c r="AF64" s="74">
        <f t="shared" ref="AF64:BA64" si="123">AF24*$E64</f>
        <v>414.81176470588235</v>
      </c>
      <c r="AG64" s="74">
        <f t="shared" si="123"/>
        <v>1204.9294117647059</v>
      </c>
      <c r="AH64" s="74">
        <f t="shared" si="123"/>
        <v>0</v>
      </c>
      <c r="AI64" s="74">
        <f t="shared" si="123"/>
        <v>276.54117647058825</v>
      </c>
      <c r="AJ64" s="74">
        <f t="shared" si="123"/>
        <v>79.011764705882356</v>
      </c>
      <c r="AK64" s="74">
        <f t="shared" si="123"/>
        <v>138.27058823529413</v>
      </c>
      <c r="AL64" s="74">
        <f t="shared" si="123"/>
        <v>98.764705882352942</v>
      </c>
      <c r="AM64" s="74">
        <f t="shared" si="123"/>
        <v>0</v>
      </c>
      <c r="AN64" s="74">
        <f t="shared" si="123"/>
        <v>59.258823529411764</v>
      </c>
      <c r="AO64" s="74">
        <f t="shared" si="123"/>
        <v>0</v>
      </c>
      <c r="AP64" s="74">
        <f t="shared" si="123"/>
        <v>59.258823529411764</v>
      </c>
      <c r="AQ64" s="74">
        <f t="shared" si="123"/>
        <v>0</v>
      </c>
      <c r="AR64" s="74">
        <f t="shared" si="123"/>
        <v>118.51764705882353</v>
      </c>
      <c r="AS64" s="74">
        <f t="shared" si="123"/>
        <v>98.764705882352942</v>
      </c>
      <c r="AT64" s="74">
        <f t="shared" si="123"/>
        <v>19.752941176470589</v>
      </c>
      <c r="AU64" s="74">
        <f t="shared" si="123"/>
        <v>414.81176470588235</v>
      </c>
      <c r="AV64" s="74">
        <f t="shared" si="123"/>
        <v>0</v>
      </c>
      <c r="AW64" s="74">
        <f t="shared" si="123"/>
        <v>335.8</v>
      </c>
      <c r="AX64" s="74">
        <f t="shared" si="123"/>
        <v>395.05882352941177</v>
      </c>
      <c r="AY64" s="74">
        <f t="shared" si="123"/>
        <v>0</v>
      </c>
      <c r="AZ64" s="74">
        <f t="shared" si="123"/>
        <v>79.011764705882356</v>
      </c>
      <c r="BA64" s="74">
        <f t="shared" si="123"/>
        <v>217.2823529411765</v>
      </c>
      <c r="BB64" s="77"/>
      <c r="BC64" s="74">
        <f t="shared" ref="BC64:BW64" si="124">BC24*$E64</f>
        <v>1343.2</v>
      </c>
      <c r="BD64" s="74">
        <f t="shared" si="124"/>
        <v>849.37647058823529</v>
      </c>
      <c r="BE64" s="74">
        <f t="shared" si="124"/>
        <v>908.63529411764705</v>
      </c>
      <c r="BF64" s="74">
        <f t="shared" si="124"/>
        <v>434.564705882353</v>
      </c>
      <c r="BG64" s="74">
        <f t="shared" si="124"/>
        <v>98.764705882352942</v>
      </c>
      <c r="BH64" s="74">
        <f t="shared" si="124"/>
        <v>237.03529411764706</v>
      </c>
      <c r="BI64" s="74">
        <f t="shared" si="124"/>
        <v>197.52941176470588</v>
      </c>
      <c r="BJ64" s="74">
        <f t="shared" si="124"/>
        <v>256.78823529411767</v>
      </c>
      <c r="BK64" s="74">
        <f t="shared" si="124"/>
        <v>79.011764705882356</v>
      </c>
      <c r="BL64" s="74">
        <f t="shared" si="124"/>
        <v>19.752941176470589</v>
      </c>
      <c r="BM64" s="74">
        <f t="shared" si="124"/>
        <v>79.011764705882356</v>
      </c>
      <c r="BN64" s="74">
        <f t="shared" si="124"/>
        <v>0</v>
      </c>
      <c r="BO64" s="74">
        <f t="shared" si="124"/>
        <v>592.58823529411768</v>
      </c>
      <c r="BP64" s="74">
        <f t="shared" si="124"/>
        <v>1086.4117647058824</v>
      </c>
      <c r="BQ64" s="74">
        <f t="shared" si="124"/>
        <v>0</v>
      </c>
      <c r="BR64" s="74">
        <f t="shared" si="124"/>
        <v>118.51764705882353</v>
      </c>
      <c r="BS64" s="74">
        <f t="shared" si="124"/>
        <v>1106.164705882353</v>
      </c>
      <c r="BT64" s="74">
        <f t="shared" si="124"/>
        <v>454.31764705882352</v>
      </c>
      <c r="BU64" s="74">
        <f t="shared" si="124"/>
        <v>0</v>
      </c>
      <c r="BV64" s="74">
        <f t="shared" si="124"/>
        <v>335.8</v>
      </c>
      <c r="BW64" s="74">
        <f t="shared" si="124"/>
        <v>1343.2</v>
      </c>
      <c r="BX64" s="77"/>
      <c r="BY64" s="74">
        <f t="shared" ref="BY64:CA64" si="125">BY24*$E64</f>
        <v>118.51764705882356</v>
      </c>
      <c r="BZ64" s="74">
        <f t="shared" si="125"/>
        <v>177.77647058823533</v>
      </c>
      <c r="CA64" s="74">
        <f t="shared" si="125"/>
        <v>158.02352941176471</v>
      </c>
      <c r="CB64" s="77"/>
    </row>
    <row r="65" spans="1:168" s="22" customFormat="1" ht="7.5" customHeight="1" x14ac:dyDescent="0.4">
      <c r="A65" s="37"/>
      <c r="B65" s="77"/>
      <c r="C65" s="149"/>
      <c r="D65" s="139"/>
      <c r="E65" s="139"/>
      <c r="F65" s="161"/>
      <c r="G65" s="77"/>
      <c r="H65" s="39"/>
      <c r="I65" s="39"/>
      <c r="J65" s="38"/>
      <c r="K65" s="40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</row>
    <row r="66" spans="1:168" ht="20.25" customHeight="1" x14ac:dyDescent="0.4">
      <c r="A66" s="29" t="s">
        <v>127</v>
      </c>
      <c r="B66" s="77"/>
      <c r="C66" s="147">
        <f>VLOOKUP($A66,Sample!$B$2:$F$29,4)</f>
        <v>0.11314270608450457</v>
      </c>
      <c r="D66" s="138">
        <f>VLOOKUP($A66,Sample!$B$2:$F$29,5)</f>
        <v>1.9084848800136747E-2</v>
      </c>
      <c r="E66" s="138">
        <f>VLOOKUP($A66,Sample!$B$2:$F$29,2)</f>
        <v>2568</v>
      </c>
      <c r="F66" s="160">
        <f>E66*$K26</f>
        <v>16050</v>
      </c>
      <c r="G66" s="77"/>
      <c r="H66" s="31">
        <f t="shared" ref="H66:H67" si="126">E66/SUM(E$17:E$27)</f>
        <v>0.11314270608450457</v>
      </c>
      <c r="I66" s="31">
        <f>F66/SUM(F$17:F$27)</f>
        <v>0.11494544025111858</v>
      </c>
      <c r="J66" s="30"/>
      <c r="K66" s="32">
        <v>6.25</v>
      </c>
      <c r="L66" s="77"/>
      <c r="M66" s="74">
        <f t="shared" ref="M66:R67" si="127">M26*$E66</f>
        <v>2451.2727272727275</v>
      </c>
      <c r="N66" s="74">
        <f t="shared" si="127"/>
        <v>933.81818181818187</v>
      </c>
      <c r="O66" s="74">
        <f t="shared" si="127"/>
        <v>2188.6363636363635</v>
      </c>
      <c r="P66" s="74">
        <f t="shared" si="127"/>
        <v>2042.7272727272725</v>
      </c>
      <c r="Q66" s="74">
        <f t="shared" si="127"/>
        <v>671.18181818181813</v>
      </c>
      <c r="R66" s="74">
        <f t="shared" si="127"/>
        <v>700.36363636363626</v>
      </c>
      <c r="S66" s="77"/>
      <c r="T66" s="74">
        <f t="shared" ref="T66:AD66" si="128">T26*$E66</f>
        <v>2101.090909090909</v>
      </c>
      <c r="U66" s="74">
        <f t="shared" si="128"/>
        <v>1254.8181818181818</v>
      </c>
      <c r="V66" s="74">
        <f t="shared" si="128"/>
        <v>145.90909090909091</v>
      </c>
      <c r="W66" s="74">
        <f t="shared" si="128"/>
        <v>145.90909090909091</v>
      </c>
      <c r="X66" s="74">
        <f t="shared" si="128"/>
        <v>175.09090909090907</v>
      </c>
      <c r="Y66" s="74">
        <f t="shared" si="128"/>
        <v>87.545454545454533</v>
      </c>
      <c r="Z66" s="74">
        <f t="shared" si="128"/>
        <v>116.72727272727273</v>
      </c>
      <c r="AA66" s="74">
        <f t="shared" si="128"/>
        <v>0</v>
      </c>
      <c r="AB66" s="74">
        <f t="shared" si="128"/>
        <v>58.363636363636367</v>
      </c>
      <c r="AC66" s="74">
        <f t="shared" si="128"/>
        <v>0</v>
      </c>
      <c r="AD66" s="74">
        <f t="shared" si="128"/>
        <v>204.27272727272728</v>
      </c>
      <c r="AE66" s="77"/>
      <c r="AF66" s="74">
        <f t="shared" ref="AF66:BA66" si="129">AF26*$E66</f>
        <v>729.54545454545462</v>
      </c>
      <c r="AG66" s="74">
        <f t="shared" si="129"/>
        <v>1926</v>
      </c>
      <c r="AH66" s="74">
        <f t="shared" si="129"/>
        <v>58.363636363636367</v>
      </c>
      <c r="AI66" s="74">
        <f t="shared" si="129"/>
        <v>145.90909090909091</v>
      </c>
      <c r="AJ66" s="74">
        <f t="shared" si="129"/>
        <v>0</v>
      </c>
      <c r="AK66" s="74">
        <f t="shared" si="129"/>
        <v>145.90909090909091</v>
      </c>
      <c r="AL66" s="74">
        <f t="shared" si="129"/>
        <v>87.545454545454533</v>
      </c>
      <c r="AM66" s="74">
        <f t="shared" si="129"/>
        <v>0</v>
      </c>
      <c r="AN66" s="74">
        <f t="shared" si="129"/>
        <v>58.363636363636367</v>
      </c>
      <c r="AO66" s="74">
        <f t="shared" si="129"/>
        <v>0</v>
      </c>
      <c r="AP66" s="74">
        <f t="shared" si="129"/>
        <v>262.63636363636363</v>
      </c>
      <c r="AQ66" s="74">
        <f t="shared" si="129"/>
        <v>0</v>
      </c>
      <c r="AR66" s="74">
        <f t="shared" si="129"/>
        <v>291.81818181818181</v>
      </c>
      <c r="AS66" s="74">
        <f t="shared" si="129"/>
        <v>0</v>
      </c>
      <c r="AT66" s="74">
        <f t="shared" si="129"/>
        <v>116.72727272727273</v>
      </c>
      <c r="AU66" s="74">
        <f t="shared" si="129"/>
        <v>525.27272727272725</v>
      </c>
      <c r="AV66" s="74">
        <f t="shared" si="129"/>
        <v>0</v>
      </c>
      <c r="AW66" s="74">
        <f t="shared" si="129"/>
        <v>671.18181818181813</v>
      </c>
      <c r="AX66" s="74">
        <f t="shared" si="129"/>
        <v>379.36363636363637</v>
      </c>
      <c r="AY66" s="74">
        <f t="shared" si="129"/>
        <v>0</v>
      </c>
      <c r="AZ66" s="74">
        <f t="shared" si="129"/>
        <v>87.545454545454533</v>
      </c>
      <c r="BA66" s="74">
        <f t="shared" si="129"/>
        <v>496.09090909090907</v>
      </c>
      <c r="BB66" s="77"/>
      <c r="BC66" s="74">
        <f t="shared" ref="BC66:BW66" si="130">BC26*$E66</f>
        <v>2101.090909090909</v>
      </c>
      <c r="BD66" s="74">
        <f t="shared" si="130"/>
        <v>1429.9090909090908</v>
      </c>
      <c r="BE66" s="74">
        <f t="shared" si="130"/>
        <v>1108.909090909091</v>
      </c>
      <c r="BF66" s="74">
        <f t="shared" si="130"/>
        <v>817.09090909090912</v>
      </c>
      <c r="BG66" s="74">
        <f t="shared" si="130"/>
        <v>204.27272727272728</v>
      </c>
      <c r="BH66" s="74">
        <f t="shared" si="130"/>
        <v>379.36363636363637</v>
      </c>
      <c r="BI66" s="74">
        <f t="shared" si="130"/>
        <v>321</v>
      </c>
      <c r="BJ66" s="74">
        <f t="shared" si="130"/>
        <v>145.90909090909091</v>
      </c>
      <c r="BK66" s="74">
        <f t="shared" si="130"/>
        <v>87.545454545454533</v>
      </c>
      <c r="BL66" s="74">
        <f t="shared" si="130"/>
        <v>29.181818181818183</v>
      </c>
      <c r="BM66" s="74">
        <f t="shared" si="130"/>
        <v>0</v>
      </c>
      <c r="BN66" s="74">
        <f t="shared" si="130"/>
        <v>0</v>
      </c>
      <c r="BO66" s="74">
        <f t="shared" si="130"/>
        <v>408.54545454545456</v>
      </c>
      <c r="BP66" s="74">
        <f t="shared" si="130"/>
        <v>2159.4545454545455</v>
      </c>
      <c r="BQ66" s="74">
        <f t="shared" si="130"/>
        <v>0</v>
      </c>
      <c r="BR66" s="74">
        <f t="shared" si="130"/>
        <v>671.18181818181813</v>
      </c>
      <c r="BS66" s="74">
        <f t="shared" si="130"/>
        <v>1225.6363636363637</v>
      </c>
      <c r="BT66" s="74">
        <f t="shared" si="130"/>
        <v>671.18181818181813</v>
      </c>
      <c r="BU66" s="74">
        <f t="shared" si="130"/>
        <v>0</v>
      </c>
      <c r="BV66" s="74">
        <f t="shared" si="130"/>
        <v>291.81818181818181</v>
      </c>
      <c r="BW66" s="74">
        <f t="shared" si="130"/>
        <v>2276.181818181818</v>
      </c>
      <c r="BX66" s="77"/>
      <c r="BY66" s="74">
        <f t="shared" ref="BY66:CA66" si="131">BY26*$E66</f>
        <v>87.545454545454533</v>
      </c>
      <c r="BZ66" s="74">
        <f t="shared" si="131"/>
        <v>262.63636363636363</v>
      </c>
      <c r="CA66" s="74">
        <f t="shared" si="131"/>
        <v>29.181818181818183</v>
      </c>
      <c r="CB66" s="77"/>
    </row>
    <row r="67" spans="1:168" ht="20.25" customHeight="1" x14ac:dyDescent="0.4">
      <c r="A67" s="29" t="s">
        <v>126</v>
      </c>
      <c r="B67" s="77"/>
      <c r="C67" s="147">
        <f>VLOOKUP($A67,Sample!$B$2:$F$29,4)</f>
        <v>0.20055513944574171</v>
      </c>
      <c r="D67" s="138">
        <f>VLOOKUP($A67,Sample!$B$2:$F$29,5)</f>
        <v>3.3829529493077284E-2</v>
      </c>
      <c r="E67" s="138">
        <f>VLOOKUP($A67,Sample!$B$2:$F$29,2)</f>
        <v>4552</v>
      </c>
      <c r="F67" s="160">
        <f>E67*$K27</f>
        <v>28557.810526315789</v>
      </c>
      <c r="G67" s="77"/>
      <c r="H67" s="31">
        <f t="shared" si="126"/>
        <v>0.20055513944574171</v>
      </c>
      <c r="I67" s="31">
        <f>F67/SUM(F$17:F$27)</f>
        <v>0.20452274788507147</v>
      </c>
      <c r="J67" s="30"/>
      <c r="K67" s="32">
        <v>6.2736842105263158</v>
      </c>
      <c r="L67" s="77"/>
      <c r="M67" s="74">
        <f t="shared" si="127"/>
        <v>3977.0105263157898</v>
      </c>
      <c r="N67" s="74">
        <f t="shared" si="127"/>
        <v>479.15789473684208</v>
      </c>
      <c r="O67" s="74">
        <f t="shared" si="127"/>
        <v>3737.4315789473685</v>
      </c>
      <c r="P67" s="74">
        <f t="shared" si="127"/>
        <v>3449.9368421052632</v>
      </c>
      <c r="Q67" s="74">
        <f t="shared" si="127"/>
        <v>431.2421052631579</v>
      </c>
      <c r="R67" s="74">
        <f t="shared" si="127"/>
        <v>239.57894736842104</v>
      </c>
      <c r="S67" s="77"/>
      <c r="T67" s="74">
        <f t="shared" ref="T67:AD67" si="132">T27*$E67</f>
        <v>3258.2736842105264</v>
      </c>
      <c r="U67" s="74">
        <f t="shared" si="132"/>
        <v>1293.7263157894736</v>
      </c>
      <c r="V67" s="74">
        <f t="shared" si="132"/>
        <v>191.66315789473683</v>
      </c>
      <c r="W67" s="74">
        <f t="shared" si="132"/>
        <v>1581.2210526315791</v>
      </c>
      <c r="X67" s="74">
        <f t="shared" si="132"/>
        <v>47.915789473684207</v>
      </c>
      <c r="Y67" s="74">
        <f t="shared" si="132"/>
        <v>0</v>
      </c>
      <c r="Z67" s="74">
        <f t="shared" si="132"/>
        <v>0</v>
      </c>
      <c r="AA67" s="74">
        <f t="shared" si="132"/>
        <v>0</v>
      </c>
      <c r="AB67" s="74">
        <f t="shared" si="132"/>
        <v>95.831578947368413</v>
      </c>
      <c r="AC67" s="74">
        <f t="shared" si="132"/>
        <v>0</v>
      </c>
      <c r="AD67" s="74">
        <f t="shared" si="132"/>
        <v>431.2421052631579</v>
      </c>
      <c r="AE67" s="77"/>
      <c r="AF67" s="74">
        <f t="shared" ref="AF67:BA67" si="133">AF27*$E67</f>
        <v>622.90526315789475</v>
      </c>
      <c r="AG67" s="74">
        <f t="shared" si="133"/>
        <v>3018.6947368421052</v>
      </c>
      <c r="AH67" s="74">
        <f t="shared" si="133"/>
        <v>47.915789473684207</v>
      </c>
      <c r="AI67" s="74">
        <f t="shared" si="133"/>
        <v>1629.1368421052632</v>
      </c>
      <c r="AJ67" s="74">
        <f t="shared" si="133"/>
        <v>47.915789473684207</v>
      </c>
      <c r="AK67" s="74">
        <f t="shared" si="133"/>
        <v>143.74736842105264</v>
      </c>
      <c r="AL67" s="74">
        <f t="shared" si="133"/>
        <v>0</v>
      </c>
      <c r="AM67" s="74">
        <f t="shared" si="133"/>
        <v>0</v>
      </c>
      <c r="AN67" s="74">
        <f t="shared" si="133"/>
        <v>47.915789473684207</v>
      </c>
      <c r="AO67" s="74">
        <f t="shared" si="133"/>
        <v>0</v>
      </c>
      <c r="AP67" s="74">
        <f t="shared" si="133"/>
        <v>287.49473684210528</v>
      </c>
      <c r="AQ67" s="74">
        <f t="shared" si="133"/>
        <v>0</v>
      </c>
      <c r="AR67" s="74">
        <f t="shared" si="133"/>
        <v>718.73684210526312</v>
      </c>
      <c r="AS67" s="74">
        <f t="shared" si="133"/>
        <v>143.74736842105264</v>
      </c>
      <c r="AT67" s="74">
        <f t="shared" si="133"/>
        <v>47.915789473684207</v>
      </c>
      <c r="AU67" s="74">
        <f t="shared" si="133"/>
        <v>431.2421052631579</v>
      </c>
      <c r="AV67" s="74">
        <f t="shared" si="133"/>
        <v>0</v>
      </c>
      <c r="AW67" s="74">
        <f t="shared" si="133"/>
        <v>1245.8105263157895</v>
      </c>
      <c r="AX67" s="74">
        <f t="shared" si="133"/>
        <v>670.82105263157894</v>
      </c>
      <c r="AY67" s="74">
        <f t="shared" si="133"/>
        <v>0</v>
      </c>
      <c r="AZ67" s="74">
        <f t="shared" si="133"/>
        <v>143.74736842105264</v>
      </c>
      <c r="BA67" s="74">
        <f t="shared" si="133"/>
        <v>1149.9789473684211</v>
      </c>
      <c r="BB67" s="77"/>
      <c r="BC67" s="74">
        <f t="shared" ref="BC67:BW67" si="134">BC27*$E67</f>
        <v>3881.1789473684212</v>
      </c>
      <c r="BD67" s="74">
        <f t="shared" si="134"/>
        <v>2299.9578947368423</v>
      </c>
      <c r="BE67" s="74">
        <f t="shared" si="134"/>
        <v>2012.4631578947367</v>
      </c>
      <c r="BF67" s="74">
        <f t="shared" si="134"/>
        <v>1724.9684210526316</v>
      </c>
      <c r="BG67" s="74">
        <f t="shared" si="134"/>
        <v>335.41052631578947</v>
      </c>
      <c r="BH67" s="74">
        <f t="shared" si="134"/>
        <v>383.32631578947365</v>
      </c>
      <c r="BI67" s="74">
        <f t="shared" si="134"/>
        <v>814.56842105263161</v>
      </c>
      <c r="BJ67" s="74">
        <f t="shared" si="134"/>
        <v>95.831578947368413</v>
      </c>
      <c r="BK67" s="74">
        <f t="shared" si="134"/>
        <v>239.57894736842104</v>
      </c>
      <c r="BL67" s="74">
        <f t="shared" si="134"/>
        <v>143.74736842105264</v>
      </c>
      <c r="BM67" s="74">
        <f t="shared" si="134"/>
        <v>95.831578947368413</v>
      </c>
      <c r="BN67" s="74">
        <f t="shared" si="134"/>
        <v>0</v>
      </c>
      <c r="BO67" s="74">
        <f t="shared" si="134"/>
        <v>1533.3052631578946</v>
      </c>
      <c r="BP67" s="74">
        <f t="shared" si="134"/>
        <v>3018.6947368421052</v>
      </c>
      <c r="BQ67" s="74">
        <f t="shared" si="134"/>
        <v>0</v>
      </c>
      <c r="BR67" s="74">
        <f t="shared" si="134"/>
        <v>766.65263157894731</v>
      </c>
      <c r="BS67" s="74">
        <f t="shared" si="134"/>
        <v>1964.5473684210526</v>
      </c>
      <c r="BT67" s="74">
        <f t="shared" si="134"/>
        <v>1820.8000000000002</v>
      </c>
      <c r="BU67" s="74">
        <f t="shared" si="134"/>
        <v>0</v>
      </c>
      <c r="BV67" s="74">
        <f t="shared" si="134"/>
        <v>431.2421052631579</v>
      </c>
      <c r="BW67" s="74">
        <f t="shared" si="134"/>
        <v>4120.757894736842</v>
      </c>
      <c r="BX67" s="77"/>
      <c r="BY67" s="74">
        <f t="shared" ref="BY67:CA67" si="135">BY27*$E67</f>
        <v>191.66315789473683</v>
      </c>
      <c r="BZ67" s="74">
        <f t="shared" si="135"/>
        <v>383.32631578947365</v>
      </c>
      <c r="CA67" s="74">
        <f t="shared" si="135"/>
        <v>191.66315789473683</v>
      </c>
      <c r="CB67" s="77"/>
    </row>
    <row r="68" spans="1:168" s="22" customFormat="1" ht="7.5" customHeight="1" x14ac:dyDescent="0.4">
      <c r="A68" s="37"/>
      <c r="B68" s="77"/>
      <c r="C68" s="139"/>
      <c r="D68" s="139"/>
      <c r="E68" s="139"/>
      <c r="F68" s="161"/>
      <c r="G68" s="77"/>
      <c r="H68" s="43"/>
      <c r="I68" s="43"/>
      <c r="J68" s="38"/>
      <c r="K68" s="42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</row>
    <row r="69" spans="1:168" s="82" customFormat="1" ht="20.25" hidden="1" customHeight="1" x14ac:dyDescent="0.4">
      <c r="A69" s="49" t="s">
        <v>457</v>
      </c>
      <c r="B69" s="19"/>
      <c r="C69" s="140"/>
      <c r="D69" s="140"/>
      <c r="E69" s="140"/>
      <c r="F69" s="164"/>
      <c r="G69" s="19"/>
      <c r="H69" s="50">
        <v>0.50366327311245807</v>
      </c>
      <c r="I69" s="50">
        <v>0.50366327311245807</v>
      </c>
      <c r="J69" s="38"/>
      <c r="K69" s="51">
        <v>5.8151204277492949</v>
      </c>
      <c r="L69" s="19"/>
      <c r="M69" s="79">
        <v>44364.220589617747</v>
      </c>
      <c r="N69" s="79">
        <v>44364.220589617747</v>
      </c>
      <c r="O69" s="79">
        <v>44364.220589617747</v>
      </c>
      <c r="P69" s="79">
        <v>44364.220589617747</v>
      </c>
      <c r="Q69" s="79">
        <v>44364.220589617747</v>
      </c>
      <c r="R69" s="79">
        <v>44364.220589617747</v>
      </c>
      <c r="S69" s="19"/>
      <c r="T69" s="79">
        <v>44364.220589617747</v>
      </c>
      <c r="U69" s="79">
        <v>44364.220589617747</v>
      </c>
      <c r="V69" s="79">
        <v>44364.220589617747</v>
      </c>
      <c r="W69" s="79">
        <v>44364.220589617747</v>
      </c>
      <c r="X69" s="79">
        <v>44364.220589617747</v>
      </c>
      <c r="Y69" s="79">
        <v>44364.220589617747</v>
      </c>
      <c r="Z69" s="79">
        <v>44364.220589617747</v>
      </c>
      <c r="AA69" s="79">
        <v>44364.220589617747</v>
      </c>
      <c r="AB69" s="79">
        <v>44364.220589617747</v>
      </c>
      <c r="AC69" s="79">
        <v>44364.220589617747</v>
      </c>
      <c r="AD69" s="79">
        <v>44364.220589617747</v>
      </c>
      <c r="AE69" s="19"/>
      <c r="AF69" s="79">
        <v>44364.220589617747</v>
      </c>
      <c r="AG69" s="79">
        <v>44364.220589617747</v>
      </c>
      <c r="AH69" s="79">
        <v>44364.220589617747</v>
      </c>
      <c r="AI69" s="79">
        <v>44364.220589617747</v>
      </c>
      <c r="AJ69" s="79">
        <v>44364.220589617747</v>
      </c>
      <c r="AK69" s="79">
        <v>44364.220589617747</v>
      </c>
      <c r="AL69" s="79">
        <v>44364.220589617747</v>
      </c>
      <c r="AM69" s="79">
        <v>44364.220589617747</v>
      </c>
      <c r="AN69" s="79">
        <v>44364.220589617747</v>
      </c>
      <c r="AO69" s="79">
        <v>44364.220589617747</v>
      </c>
      <c r="AP69" s="79">
        <v>44364.220589617747</v>
      </c>
      <c r="AQ69" s="79">
        <v>44364.220589617747</v>
      </c>
      <c r="AR69" s="79">
        <v>44364.220589617747</v>
      </c>
      <c r="AS69" s="79">
        <v>44364.220589617747</v>
      </c>
      <c r="AT69" s="79">
        <v>44364.220589617747</v>
      </c>
      <c r="AU69" s="79">
        <v>44364.220589617747</v>
      </c>
      <c r="AV69" s="79">
        <v>44364.220589617747</v>
      </c>
      <c r="AW69" s="79">
        <v>44364.220589617747</v>
      </c>
      <c r="AX69" s="79">
        <v>44364.220589617747</v>
      </c>
      <c r="AY69" s="79">
        <v>44364.220589617747</v>
      </c>
      <c r="AZ69" s="79">
        <v>44364.220589617747</v>
      </c>
      <c r="BA69" s="79">
        <v>44364.220589617747</v>
      </c>
      <c r="BB69" s="19"/>
      <c r="BC69" s="79">
        <v>44364.220589617747</v>
      </c>
      <c r="BD69" s="79">
        <v>44364.220589617747</v>
      </c>
      <c r="BE69" s="79">
        <v>44364.220589617747</v>
      </c>
      <c r="BF69" s="79">
        <v>44364.220589617747</v>
      </c>
      <c r="BG69" s="79">
        <v>44364.220589617747</v>
      </c>
      <c r="BH69" s="79">
        <v>44364.220589617747</v>
      </c>
      <c r="BI69" s="79">
        <v>44364.220589617747</v>
      </c>
      <c r="BJ69" s="79">
        <v>44364.220589617747</v>
      </c>
      <c r="BK69" s="79">
        <v>44364.220589617747</v>
      </c>
      <c r="BL69" s="79">
        <v>44364.220589617747</v>
      </c>
      <c r="BM69" s="79">
        <v>44364.220589617747</v>
      </c>
      <c r="BN69" s="79">
        <v>44364.220589617747</v>
      </c>
      <c r="BO69" s="79">
        <v>44364.220589617747</v>
      </c>
      <c r="BP69" s="79">
        <v>44364.220589617747</v>
      </c>
      <c r="BQ69" s="79">
        <v>44364.220589617747</v>
      </c>
      <c r="BR69" s="79">
        <v>44364.220589617747</v>
      </c>
      <c r="BS69" s="79">
        <v>44364.220589617747</v>
      </c>
      <c r="BT69" s="79">
        <v>44364.220589617747</v>
      </c>
      <c r="BU69" s="79">
        <v>44364.220589617747</v>
      </c>
      <c r="BV69" s="79">
        <v>44364.220589617747</v>
      </c>
      <c r="BW69" s="79">
        <v>44364.220589617747</v>
      </c>
      <c r="BX69" s="19"/>
      <c r="BY69" s="79">
        <v>44364.220589617747</v>
      </c>
      <c r="BZ69" s="79">
        <v>44364.220589617747</v>
      </c>
      <c r="CA69" s="79">
        <v>44364.220589617747</v>
      </c>
      <c r="CB69" s="19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</row>
    <row r="70" spans="1:168" s="82" customFormat="1" ht="20.25" hidden="1" customHeight="1" x14ac:dyDescent="0.4">
      <c r="A70" s="49" t="s">
        <v>469</v>
      </c>
      <c r="B70" s="19"/>
      <c r="C70" s="140"/>
      <c r="D70" s="140"/>
      <c r="E70" s="140"/>
      <c r="F70" s="164"/>
      <c r="G70" s="19"/>
      <c r="H70" s="50">
        <v>0.14463308421114576</v>
      </c>
      <c r="I70" s="50">
        <v>0.14463308421114576</v>
      </c>
      <c r="J70" s="38"/>
      <c r="K70" s="51">
        <v>6.1047298048075858</v>
      </c>
      <c r="L70" s="19"/>
      <c r="M70" s="79">
        <v>11232.301892777836</v>
      </c>
      <c r="N70" s="79">
        <v>11232.301892777836</v>
      </c>
      <c r="O70" s="79">
        <v>11232.301892777836</v>
      </c>
      <c r="P70" s="79">
        <v>11232.301892777836</v>
      </c>
      <c r="Q70" s="79">
        <v>11232.301892777836</v>
      </c>
      <c r="R70" s="79">
        <v>11232.301892777836</v>
      </c>
      <c r="S70" s="19"/>
      <c r="T70" s="79">
        <v>11232.301892777836</v>
      </c>
      <c r="U70" s="79">
        <v>11232.301892777836</v>
      </c>
      <c r="V70" s="79">
        <v>11232.301892777836</v>
      </c>
      <c r="W70" s="79">
        <v>11232.301892777836</v>
      </c>
      <c r="X70" s="79">
        <v>11232.301892777836</v>
      </c>
      <c r="Y70" s="79">
        <v>11232.301892777836</v>
      </c>
      <c r="Z70" s="79">
        <v>11232.301892777836</v>
      </c>
      <c r="AA70" s="79">
        <v>11232.301892777836</v>
      </c>
      <c r="AB70" s="79">
        <v>11232.301892777836</v>
      </c>
      <c r="AC70" s="79">
        <v>11232.301892777836</v>
      </c>
      <c r="AD70" s="79">
        <v>11232.301892777836</v>
      </c>
      <c r="AE70" s="19"/>
      <c r="AF70" s="79">
        <v>11232.301892777836</v>
      </c>
      <c r="AG70" s="79">
        <v>11232.301892777836</v>
      </c>
      <c r="AH70" s="79">
        <v>11232.301892777836</v>
      </c>
      <c r="AI70" s="79">
        <v>11232.301892777836</v>
      </c>
      <c r="AJ70" s="79">
        <v>11232.301892777836</v>
      </c>
      <c r="AK70" s="79">
        <v>11232.301892777836</v>
      </c>
      <c r="AL70" s="79">
        <v>11232.301892777836</v>
      </c>
      <c r="AM70" s="79">
        <v>11232.301892777836</v>
      </c>
      <c r="AN70" s="79">
        <v>11232.301892777836</v>
      </c>
      <c r="AO70" s="79">
        <v>11232.301892777836</v>
      </c>
      <c r="AP70" s="79">
        <v>11232.301892777836</v>
      </c>
      <c r="AQ70" s="79">
        <v>11232.301892777836</v>
      </c>
      <c r="AR70" s="79">
        <v>11232.301892777836</v>
      </c>
      <c r="AS70" s="79">
        <v>11232.301892777836</v>
      </c>
      <c r="AT70" s="79">
        <v>11232.301892777836</v>
      </c>
      <c r="AU70" s="79">
        <v>11232.301892777836</v>
      </c>
      <c r="AV70" s="79">
        <v>11232.301892777836</v>
      </c>
      <c r="AW70" s="79">
        <v>11232.301892777836</v>
      </c>
      <c r="AX70" s="79">
        <v>11232.301892777836</v>
      </c>
      <c r="AY70" s="79">
        <v>11232.301892777836</v>
      </c>
      <c r="AZ70" s="79">
        <v>11232.301892777836</v>
      </c>
      <c r="BA70" s="79">
        <v>11232.301892777836</v>
      </c>
      <c r="BB70" s="19"/>
      <c r="BC70" s="79">
        <v>11232.301892777836</v>
      </c>
      <c r="BD70" s="79">
        <v>11232.301892777836</v>
      </c>
      <c r="BE70" s="79">
        <v>11232.301892777836</v>
      </c>
      <c r="BF70" s="79">
        <v>11232.301892777836</v>
      </c>
      <c r="BG70" s="79">
        <v>11232.301892777836</v>
      </c>
      <c r="BH70" s="79">
        <v>11232.301892777836</v>
      </c>
      <c r="BI70" s="79">
        <v>11232.301892777836</v>
      </c>
      <c r="BJ70" s="79">
        <v>11232.301892777836</v>
      </c>
      <c r="BK70" s="79">
        <v>11232.301892777836</v>
      </c>
      <c r="BL70" s="79">
        <v>11232.301892777836</v>
      </c>
      <c r="BM70" s="79">
        <v>11232.301892777836</v>
      </c>
      <c r="BN70" s="79">
        <v>11232.301892777836</v>
      </c>
      <c r="BO70" s="79">
        <v>11232.301892777836</v>
      </c>
      <c r="BP70" s="79">
        <v>11232.301892777836</v>
      </c>
      <c r="BQ70" s="79">
        <v>11232.301892777836</v>
      </c>
      <c r="BR70" s="79">
        <v>11232.301892777836</v>
      </c>
      <c r="BS70" s="79">
        <v>11232.301892777836</v>
      </c>
      <c r="BT70" s="79">
        <v>11232.301892777836</v>
      </c>
      <c r="BU70" s="79">
        <v>11232.301892777836</v>
      </c>
      <c r="BV70" s="79">
        <v>11232.301892777836</v>
      </c>
      <c r="BW70" s="79">
        <v>11232.301892777836</v>
      </c>
      <c r="BX70" s="19"/>
      <c r="BY70" s="79">
        <v>11232.301892777836</v>
      </c>
      <c r="BZ70" s="79">
        <v>11232.301892777836</v>
      </c>
      <c r="CA70" s="79">
        <v>11232.301892777836</v>
      </c>
      <c r="CB70" s="19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</row>
    <row r="71" spans="1:168" s="82" customFormat="1" ht="20.25" hidden="1" customHeight="1" x14ac:dyDescent="0.4">
      <c r="A71" s="49" t="s">
        <v>459</v>
      </c>
      <c r="B71" s="19"/>
      <c r="C71" s="140"/>
      <c r="D71" s="140"/>
      <c r="E71" s="140"/>
      <c r="F71" s="164"/>
      <c r="G71" s="19"/>
      <c r="H71" s="50">
        <v>0.18075089742835285</v>
      </c>
      <c r="I71" s="50">
        <v>0.18075089742835285</v>
      </c>
      <c r="J71" s="38"/>
      <c r="K71" s="51">
        <v>4.8265291601136102</v>
      </c>
      <c r="L71" s="19"/>
      <c r="M71" s="79">
        <v>12306.889316296183</v>
      </c>
      <c r="N71" s="79">
        <v>12306.889316296183</v>
      </c>
      <c r="O71" s="79">
        <v>12306.889316296183</v>
      </c>
      <c r="P71" s="79">
        <v>12306.889316296183</v>
      </c>
      <c r="Q71" s="79">
        <v>12306.889316296183</v>
      </c>
      <c r="R71" s="79">
        <v>12306.889316296183</v>
      </c>
      <c r="S71" s="19"/>
      <c r="T71" s="79">
        <v>12306.889316296183</v>
      </c>
      <c r="U71" s="79">
        <v>12306.889316296183</v>
      </c>
      <c r="V71" s="79">
        <v>12306.889316296183</v>
      </c>
      <c r="W71" s="79">
        <v>12306.889316296183</v>
      </c>
      <c r="X71" s="79">
        <v>12306.889316296183</v>
      </c>
      <c r="Y71" s="79">
        <v>12306.889316296183</v>
      </c>
      <c r="Z71" s="79">
        <v>12306.889316296183</v>
      </c>
      <c r="AA71" s="79">
        <v>12306.889316296183</v>
      </c>
      <c r="AB71" s="79">
        <v>12306.889316296183</v>
      </c>
      <c r="AC71" s="79">
        <v>12306.889316296183</v>
      </c>
      <c r="AD71" s="79">
        <v>12306.889316296183</v>
      </c>
      <c r="AE71" s="19"/>
      <c r="AF71" s="79">
        <v>12306.889316296183</v>
      </c>
      <c r="AG71" s="79">
        <v>12306.889316296183</v>
      </c>
      <c r="AH71" s="79">
        <v>12306.889316296183</v>
      </c>
      <c r="AI71" s="79">
        <v>12306.889316296183</v>
      </c>
      <c r="AJ71" s="79">
        <v>12306.889316296183</v>
      </c>
      <c r="AK71" s="79">
        <v>12306.889316296183</v>
      </c>
      <c r="AL71" s="79">
        <v>12306.889316296183</v>
      </c>
      <c r="AM71" s="79">
        <v>12306.889316296183</v>
      </c>
      <c r="AN71" s="79">
        <v>12306.889316296183</v>
      </c>
      <c r="AO71" s="79">
        <v>12306.889316296183</v>
      </c>
      <c r="AP71" s="79">
        <v>12306.889316296183</v>
      </c>
      <c r="AQ71" s="79">
        <v>12306.889316296183</v>
      </c>
      <c r="AR71" s="79">
        <v>12306.889316296183</v>
      </c>
      <c r="AS71" s="79">
        <v>12306.889316296183</v>
      </c>
      <c r="AT71" s="79">
        <v>12306.889316296183</v>
      </c>
      <c r="AU71" s="79">
        <v>12306.889316296183</v>
      </c>
      <c r="AV71" s="79">
        <v>12306.889316296183</v>
      </c>
      <c r="AW71" s="79">
        <v>12306.889316296183</v>
      </c>
      <c r="AX71" s="79">
        <v>12306.889316296183</v>
      </c>
      <c r="AY71" s="79">
        <v>12306.889316296183</v>
      </c>
      <c r="AZ71" s="79">
        <v>12306.889316296183</v>
      </c>
      <c r="BA71" s="79">
        <v>12306.889316296183</v>
      </c>
      <c r="BB71" s="19"/>
      <c r="BC71" s="79">
        <v>12306.889316296183</v>
      </c>
      <c r="BD71" s="79">
        <v>12306.889316296183</v>
      </c>
      <c r="BE71" s="79">
        <v>12306.889316296183</v>
      </c>
      <c r="BF71" s="79">
        <v>12306.889316296183</v>
      </c>
      <c r="BG71" s="79">
        <v>12306.889316296183</v>
      </c>
      <c r="BH71" s="79">
        <v>12306.889316296183</v>
      </c>
      <c r="BI71" s="79">
        <v>12306.889316296183</v>
      </c>
      <c r="BJ71" s="79">
        <v>12306.889316296183</v>
      </c>
      <c r="BK71" s="79">
        <v>12306.889316296183</v>
      </c>
      <c r="BL71" s="79">
        <v>12306.889316296183</v>
      </c>
      <c r="BM71" s="79">
        <v>12306.889316296183</v>
      </c>
      <c r="BN71" s="79">
        <v>12306.889316296183</v>
      </c>
      <c r="BO71" s="79">
        <v>12306.889316296183</v>
      </c>
      <c r="BP71" s="79">
        <v>12306.889316296183</v>
      </c>
      <c r="BQ71" s="79">
        <v>12306.889316296183</v>
      </c>
      <c r="BR71" s="79">
        <v>12306.889316296183</v>
      </c>
      <c r="BS71" s="79">
        <v>12306.889316296183</v>
      </c>
      <c r="BT71" s="79">
        <v>12306.889316296183</v>
      </c>
      <c r="BU71" s="79">
        <v>12306.889316296183</v>
      </c>
      <c r="BV71" s="79">
        <v>12306.889316296183</v>
      </c>
      <c r="BW71" s="79">
        <v>12306.889316296183</v>
      </c>
      <c r="BX71" s="19"/>
      <c r="BY71" s="79">
        <v>12306.889316296183</v>
      </c>
      <c r="BZ71" s="79">
        <v>12306.889316296183</v>
      </c>
      <c r="CA71" s="79">
        <v>12306.889316296183</v>
      </c>
      <c r="CB71" s="19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</row>
    <row r="72" spans="1:168" s="82" customFormat="1" ht="20.25" hidden="1" customHeight="1" x14ac:dyDescent="0.4">
      <c r="A72" s="49" t="s">
        <v>470</v>
      </c>
      <c r="B72" s="19"/>
      <c r="C72" s="140"/>
      <c r="D72" s="140"/>
      <c r="E72" s="140"/>
      <c r="F72" s="164"/>
      <c r="G72" s="19"/>
      <c r="H72" s="50">
        <v>0.11795298063908669</v>
      </c>
      <c r="I72" s="50">
        <v>0.11795298063908669</v>
      </c>
      <c r="J72" s="38"/>
      <c r="K72" s="51">
        <v>6.1047020923049002</v>
      </c>
      <c r="L72" s="19"/>
      <c r="M72" s="79">
        <v>12005.988593407807</v>
      </c>
      <c r="N72" s="79">
        <v>12005.988593407807</v>
      </c>
      <c r="O72" s="79">
        <v>12005.988593407807</v>
      </c>
      <c r="P72" s="79">
        <v>12005.988593407807</v>
      </c>
      <c r="Q72" s="79">
        <v>12005.988593407807</v>
      </c>
      <c r="R72" s="79">
        <v>12005.988593407807</v>
      </c>
      <c r="S72" s="19"/>
      <c r="T72" s="79">
        <v>12005.988593407807</v>
      </c>
      <c r="U72" s="79">
        <v>12005.988593407807</v>
      </c>
      <c r="V72" s="79">
        <v>12005.988593407807</v>
      </c>
      <c r="W72" s="79">
        <v>12005.988593407807</v>
      </c>
      <c r="X72" s="79">
        <v>12005.988593407807</v>
      </c>
      <c r="Y72" s="79">
        <v>12005.988593407807</v>
      </c>
      <c r="Z72" s="79">
        <v>12005.988593407807</v>
      </c>
      <c r="AA72" s="79">
        <v>12005.988593407807</v>
      </c>
      <c r="AB72" s="79">
        <v>12005.988593407807</v>
      </c>
      <c r="AC72" s="79">
        <v>12005.988593407807</v>
      </c>
      <c r="AD72" s="79">
        <v>12005.988593407807</v>
      </c>
      <c r="AE72" s="19"/>
      <c r="AF72" s="79">
        <v>12005.988593407807</v>
      </c>
      <c r="AG72" s="79">
        <v>12005.988593407807</v>
      </c>
      <c r="AH72" s="79">
        <v>12005.988593407807</v>
      </c>
      <c r="AI72" s="79">
        <v>12005.988593407807</v>
      </c>
      <c r="AJ72" s="79">
        <v>12005.988593407807</v>
      </c>
      <c r="AK72" s="79">
        <v>12005.988593407807</v>
      </c>
      <c r="AL72" s="79">
        <v>12005.988593407807</v>
      </c>
      <c r="AM72" s="79">
        <v>12005.988593407807</v>
      </c>
      <c r="AN72" s="79">
        <v>12005.988593407807</v>
      </c>
      <c r="AO72" s="79">
        <v>12005.988593407807</v>
      </c>
      <c r="AP72" s="79">
        <v>12005.988593407807</v>
      </c>
      <c r="AQ72" s="79">
        <v>12005.988593407807</v>
      </c>
      <c r="AR72" s="79">
        <v>12005.988593407807</v>
      </c>
      <c r="AS72" s="79">
        <v>12005.988593407807</v>
      </c>
      <c r="AT72" s="79">
        <v>12005.988593407807</v>
      </c>
      <c r="AU72" s="79">
        <v>12005.988593407807</v>
      </c>
      <c r="AV72" s="79">
        <v>12005.988593407807</v>
      </c>
      <c r="AW72" s="79">
        <v>12005.988593407807</v>
      </c>
      <c r="AX72" s="79">
        <v>12005.988593407807</v>
      </c>
      <c r="AY72" s="79">
        <v>12005.988593407807</v>
      </c>
      <c r="AZ72" s="79">
        <v>12005.988593407807</v>
      </c>
      <c r="BA72" s="79">
        <v>12005.988593407807</v>
      </c>
      <c r="BB72" s="19"/>
      <c r="BC72" s="79">
        <v>12005.988593407807</v>
      </c>
      <c r="BD72" s="79">
        <v>12005.988593407807</v>
      </c>
      <c r="BE72" s="79">
        <v>12005.988593407807</v>
      </c>
      <c r="BF72" s="79">
        <v>12005.988593407807</v>
      </c>
      <c r="BG72" s="79">
        <v>12005.988593407807</v>
      </c>
      <c r="BH72" s="79">
        <v>12005.988593407807</v>
      </c>
      <c r="BI72" s="79">
        <v>12005.988593407807</v>
      </c>
      <c r="BJ72" s="79">
        <v>12005.988593407807</v>
      </c>
      <c r="BK72" s="79">
        <v>12005.988593407807</v>
      </c>
      <c r="BL72" s="79">
        <v>12005.988593407807</v>
      </c>
      <c r="BM72" s="79">
        <v>12005.988593407807</v>
      </c>
      <c r="BN72" s="79">
        <v>12005.988593407807</v>
      </c>
      <c r="BO72" s="79">
        <v>12005.988593407807</v>
      </c>
      <c r="BP72" s="79">
        <v>12005.988593407807</v>
      </c>
      <c r="BQ72" s="79">
        <v>12005.988593407807</v>
      </c>
      <c r="BR72" s="79">
        <v>12005.988593407807</v>
      </c>
      <c r="BS72" s="79">
        <v>12005.988593407807</v>
      </c>
      <c r="BT72" s="79">
        <v>12005.988593407807</v>
      </c>
      <c r="BU72" s="79">
        <v>12005.988593407807</v>
      </c>
      <c r="BV72" s="79">
        <v>12005.988593407807</v>
      </c>
      <c r="BW72" s="79">
        <v>12005.988593407807</v>
      </c>
      <c r="BX72" s="19"/>
      <c r="BY72" s="79">
        <v>12005.988593407807</v>
      </c>
      <c r="BZ72" s="79">
        <v>12005.988593407807</v>
      </c>
      <c r="CA72" s="79">
        <v>12005.988593407807</v>
      </c>
      <c r="CB72" s="19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</row>
    <row r="73" spans="1:168" s="82" customFormat="1" ht="20.25" hidden="1" customHeight="1" x14ac:dyDescent="0.4">
      <c r="A73" s="49" t="s">
        <v>471</v>
      </c>
      <c r="B73" s="19"/>
      <c r="C73" s="140"/>
      <c r="D73" s="140"/>
      <c r="E73" s="140"/>
      <c r="F73" s="164"/>
      <c r="G73" s="19"/>
      <c r="H73" s="50">
        <v>5.2999764608956626E-2</v>
      </c>
      <c r="I73" s="50">
        <v>5.2999764608956626E-2</v>
      </c>
      <c r="J73" s="38"/>
      <c r="K73" s="51">
        <v>6.2652427042623913</v>
      </c>
      <c r="L73" s="19"/>
      <c r="M73" s="79">
        <v>4620.7198211624436</v>
      </c>
      <c r="N73" s="79">
        <v>4620.7198211624436</v>
      </c>
      <c r="O73" s="79">
        <v>4620.7198211624436</v>
      </c>
      <c r="P73" s="79">
        <v>4620.7198211624436</v>
      </c>
      <c r="Q73" s="79">
        <v>4620.7198211624436</v>
      </c>
      <c r="R73" s="79">
        <v>4620.7198211624436</v>
      </c>
      <c r="S73" s="19"/>
      <c r="T73" s="79">
        <v>4620.7198211624436</v>
      </c>
      <c r="U73" s="79">
        <v>4620.7198211624436</v>
      </c>
      <c r="V73" s="79">
        <v>4620.7198211624436</v>
      </c>
      <c r="W73" s="79">
        <v>4620.7198211624436</v>
      </c>
      <c r="X73" s="79">
        <v>4620.7198211624436</v>
      </c>
      <c r="Y73" s="79">
        <v>4620.7198211624436</v>
      </c>
      <c r="Z73" s="79">
        <v>4620.7198211624436</v>
      </c>
      <c r="AA73" s="79">
        <v>4620.7198211624436</v>
      </c>
      <c r="AB73" s="79">
        <v>4620.7198211624436</v>
      </c>
      <c r="AC73" s="79">
        <v>4620.7198211624436</v>
      </c>
      <c r="AD73" s="79">
        <v>4620.7198211624436</v>
      </c>
      <c r="AE73" s="19"/>
      <c r="AF73" s="79">
        <v>4620.7198211624436</v>
      </c>
      <c r="AG73" s="79">
        <v>4620.7198211624436</v>
      </c>
      <c r="AH73" s="79">
        <v>4620.7198211624436</v>
      </c>
      <c r="AI73" s="79">
        <v>4620.7198211624436</v>
      </c>
      <c r="AJ73" s="79">
        <v>4620.7198211624436</v>
      </c>
      <c r="AK73" s="79">
        <v>4620.7198211624436</v>
      </c>
      <c r="AL73" s="79">
        <v>4620.7198211624436</v>
      </c>
      <c r="AM73" s="79">
        <v>4620.7198211624436</v>
      </c>
      <c r="AN73" s="79">
        <v>4620.7198211624436</v>
      </c>
      <c r="AO73" s="79">
        <v>4620.7198211624436</v>
      </c>
      <c r="AP73" s="79">
        <v>4620.7198211624436</v>
      </c>
      <c r="AQ73" s="79">
        <v>4620.7198211624436</v>
      </c>
      <c r="AR73" s="79">
        <v>4620.7198211624436</v>
      </c>
      <c r="AS73" s="79">
        <v>4620.7198211624436</v>
      </c>
      <c r="AT73" s="79">
        <v>4620.7198211624436</v>
      </c>
      <c r="AU73" s="79">
        <v>4620.7198211624436</v>
      </c>
      <c r="AV73" s="79">
        <v>4620.7198211624436</v>
      </c>
      <c r="AW73" s="79">
        <v>4620.7198211624436</v>
      </c>
      <c r="AX73" s="79">
        <v>4620.7198211624436</v>
      </c>
      <c r="AY73" s="79">
        <v>4620.7198211624436</v>
      </c>
      <c r="AZ73" s="79">
        <v>4620.7198211624436</v>
      </c>
      <c r="BA73" s="79">
        <v>4620.7198211624436</v>
      </c>
      <c r="BB73" s="19"/>
      <c r="BC73" s="79">
        <v>4620.7198211624436</v>
      </c>
      <c r="BD73" s="79">
        <v>4620.7198211624436</v>
      </c>
      <c r="BE73" s="79">
        <v>4620.7198211624436</v>
      </c>
      <c r="BF73" s="79">
        <v>4620.7198211624436</v>
      </c>
      <c r="BG73" s="79">
        <v>4620.7198211624436</v>
      </c>
      <c r="BH73" s="79">
        <v>4620.7198211624436</v>
      </c>
      <c r="BI73" s="79">
        <v>4620.7198211624436</v>
      </c>
      <c r="BJ73" s="79">
        <v>4620.7198211624436</v>
      </c>
      <c r="BK73" s="79">
        <v>4620.7198211624436</v>
      </c>
      <c r="BL73" s="79">
        <v>4620.7198211624436</v>
      </c>
      <c r="BM73" s="79">
        <v>4620.7198211624436</v>
      </c>
      <c r="BN73" s="79">
        <v>4620.7198211624436</v>
      </c>
      <c r="BO73" s="79">
        <v>4620.7198211624436</v>
      </c>
      <c r="BP73" s="79">
        <v>4620.7198211624436</v>
      </c>
      <c r="BQ73" s="79">
        <v>4620.7198211624436</v>
      </c>
      <c r="BR73" s="79">
        <v>4620.7198211624436</v>
      </c>
      <c r="BS73" s="79">
        <v>4620.7198211624436</v>
      </c>
      <c r="BT73" s="79">
        <v>4620.7198211624436</v>
      </c>
      <c r="BU73" s="79">
        <v>4620.7198211624436</v>
      </c>
      <c r="BV73" s="79">
        <v>4620.7198211624436</v>
      </c>
      <c r="BW73" s="79">
        <v>4620.7198211624436</v>
      </c>
      <c r="BX73" s="19"/>
      <c r="BY73" s="79">
        <v>4620.7198211624436</v>
      </c>
      <c r="BZ73" s="79">
        <v>4620.7198211624436</v>
      </c>
      <c r="CA73" s="79">
        <v>4620.7198211624436</v>
      </c>
      <c r="CB73" s="19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</row>
    <row r="74" spans="1:168" s="21" customFormat="1" ht="7.5" hidden="1" customHeight="1" x14ac:dyDescent="0.4">
      <c r="A74" s="17"/>
      <c r="B74" s="19"/>
      <c r="C74" s="137"/>
      <c r="D74" s="137"/>
      <c r="E74" s="137"/>
      <c r="F74" s="165"/>
      <c r="G74" s="19"/>
      <c r="H74" s="58"/>
      <c r="I74" s="58"/>
      <c r="J74" s="57"/>
      <c r="K74" s="57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</row>
    <row r="75" spans="1:168" s="85" customFormat="1" ht="20.25" customHeight="1" x14ac:dyDescent="0.4">
      <c r="A75" s="59" t="s">
        <v>480</v>
      </c>
      <c r="B75" s="75"/>
      <c r="C75" s="141"/>
      <c r="D75" s="163"/>
      <c r="E75" s="141">
        <f>SUM(E44:E50)</f>
        <v>84813</v>
      </c>
      <c r="F75" s="163">
        <f>SUM(F44:F50)</f>
        <v>500744.22527130082</v>
      </c>
      <c r="G75" s="75"/>
      <c r="H75" s="60">
        <f>E75/E$39</f>
        <v>0.63031280423909575</v>
      </c>
      <c r="I75" s="60">
        <f>F75/F$39</f>
        <v>0.65089360849584466</v>
      </c>
      <c r="J75" s="38"/>
      <c r="K75" s="61">
        <f>SUM(K44*$C44,K45*$C45,K46*$C46,K47*$C47,K49*$C49,K50*$C50)</f>
        <v>5.904097547207396</v>
      </c>
      <c r="L75" s="75"/>
      <c r="M75" s="83">
        <f t="shared" ref="M75:R75" si="136">SUM(M44:M50)</f>
        <v>60440.980251470864</v>
      </c>
      <c r="N75" s="83">
        <f t="shared" si="136"/>
        <v>46302.991577946457</v>
      </c>
      <c r="O75" s="83">
        <f t="shared" si="136"/>
        <v>57679.326802506162</v>
      </c>
      <c r="P75" s="83">
        <f t="shared" si="136"/>
        <v>41418.831397722679</v>
      </c>
      <c r="Q75" s="83">
        <f t="shared" si="136"/>
        <v>43659.497046938559</v>
      </c>
      <c r="R75" s="83">
        <f t="shared" si="136"/>
        <v>39452.191367808817</v>
      </c>
      <c r="S75" s="75"/>
      <c r="T75" s="83">
        <f t="shared" ref="T75:AD75" si="137">SUM(T44:T50)</f>
        <v>75436.623218810462</v>
      </c>
      <c r="U75" s="83">
        <f t="shared" si="137"/>
        <v>31442.208830945969</v>
      </c>
      <c r="V75" s="83">
        <f t="shared" si="137"/>
        <v>5406.0841957779903</v>
      </c>
      <c r="W75" s="83">
        <f t="shared" si="137"/>
        <v>23341.30056185861</v>
      </c>
      <c r="X75" s="83">
        <f t="shared" si="137"/>
        <v>3836.264624329548</v>
      </c>
      <c r="Y75" s="83">
        <f t="shared" si="137"/>
        <v>16024.199208638383</v>
      </c>
      <c r="Z75" s="83">
        <f t="shared" si="137"/>
        <v>3110.3171955982189</v>
      </c>
      <c r="AA75" s="83">
        <f t="shared" si="137"/>
        <v>341.69626980071536</v>
      </c>
      <c r="AB75" s="83">
        <f t="shared" si="137"/>
        <v>774.47238901692515</v>
      </c>
      <c r="AC75" s="83">
        <f t="shared" si="137"/>
        <v>374.7862055016181</v>
      </c>
      <c r="AD75" s="83">
        <f t="shared" si="137"/>
        <v>5961.5040438493643</v>
      </c>
      <c r="AE75" s="75"/>
      <c r="AF75" s="83">
        <f t="shared" ref="AF75:BA75" si="138">SUM(AF44:AF50)</f>
        <v>42146.286626426459</v>
      </c>
      <c r="AG75" s="83">
        <f t="shared" si="138"/>
        <v>40359.261953550449</v>
      </c>
      <c r="AH75" s="83">
        <f t="shared" si="138"/>
        <v>12505.828676558096</v>
      </c>
      <c r="AI75" s="83">
        <f t="shared" si="138"/>
        <v>15657.525785394915</v>
      </c>
      <c r="AJ75" s="83">
        <f t="shared" si="138"/>
        <v>2933.9275620261064</v>
      </c>
      <c r="AK75" s="83">
        <f t="shared" si="138"/>
        <v>22658.600708637685</v>
      </c>
      <c r="AL75" s="83">
        <f t="shared" si="138"/>
        <v>3181.3880024823097</v>
      </c>
      <c r="AM75" s="83">
        <f t="shared" si="138"/>
        <v>2370.3980540820071</v>
      </c>
      <c r="AN75" s="83">
        <f t="shared" si="138"/>
        <v>897.2263594270288</v>
      </c>
      <c r="AO75" s="83">
        <f t="shared" si="138"/>
        <v>0</v>
      </c>
      <c r="AP75" s="83">
        <f t="shared" si="138"/>
        <v>7617.961101560506</v>
      </c>
      <c r="AQ75" s="83">
        <f t="shared" si="138"/>
        <v>0</v>
      </c>
      <c r="AR75" s="83">
        <f t="shared" si="138"/>
        <v>561.28439911710007</v>
      </c>
      <c r="AS75" s="83">
        <f t="shared" si="138"/>
        <v>2488.778056513393</v>
      </c>
      <c r="AT75" s="83">
        <f t="shared" si="138"/>
        <v>3067.8481936463909</v>
      </c>
      <c r="AU75" s="83">
        <f t="shared" si="138"/>
        <v>11083.807108422285</v>
      </c>
      <c r="AV75" s="83">
        <f t="shared" si="138"/>
        <v>349.45631067961165</v>
      </c>
      <c r="AW75" s="83">
        <f t="shared" si="138"/>
        <v>18653.378635360528</v>
      </c>
      <c r="AX75" s="83">
        <f t="shared" si="138"/>
        <v>5419.5821787854675</v>
      </c>
      <c r="AY75" s="83">
        <f t="shared" si="138"/>
        <v>374.7862055016181</v>
      </c>
      <c r="AZ75" s="83">
        <f t="shared" si="138"/>
        <v>148.76423096576391</v>
      </c>
      <c r="BA75" s="83">
        <f t="shared" si="138"/>
        <v>42665.314681007832</v>
      </c>
      <c r="BB75" s="75"/>
      <c r="BC75" s="83">
        <f t="shared" ref="BC75:BW75" si="139">SUM(BC44:BC50)</f>
        <v>59845.32160079007</v>
      </c>
      <c r="BD75" s="83">
        <f t="shared" si="139"/>
        <v>70312.807810930215</v>
      </c>
      <c r="BE75" s="83">
        <f t="shared" si="139"/>
        <v>36298.639248748506</v>
      </c>
      <c r="BF75" s="83">
        <f t="shared" si="139"/>
        <v>24651.843888453244</v>
      </c>
      <c r="BG75" s="83">
        <f t="shared" si="139"/>
        <v>16716.003200139792</v>
      </c>
      <c r="BH75" s="83">
        <f t="shared" si="139"/>
        <v>3318.8727265284374</v>
      </c>
      <c r="BI75" s="83">
        <f t="shared" si="139"/>
        <v>2770.4778512064368</v>
      </c>
      <c r="BJ75" s="83">
        <f t="shared" si="139"/>
        <v>3391.5938207544687</v>
      </c>
      <c r="BK75" s="83">
        <f t="shared" si="139"/>
        <v>3595.9975658884264</v>
      </c>
      <c r="BL75" s="83">
        <f t="shared" si="139"/>
        <v>1187.7144736842106</v>
      </c>
      <c r="BM75" s="83">
        <f t="shared" si="139"/>
        <v>2297.1686729460025</v>
      </c>
      <c r="BN75" s="83">
        <f t="shared" si="139"/>
        <v>0</v>
      </c>
      <c r="BO75" s="83">
        <f t="shared" si="139"/>
        <v>46306.39287431907</v>
      </c>
      <c r="BP75" s="83">
        <f t="shared" si="139"/>
        <v>38506.607125680923</v>
      </c>
      <c r="BQ75" s="83">
        <f t="shared" si="139"/>
        <v>0</v>
      </c>
      <c r="BR75" s="83">
        <f t="shared" si="139"/>
        <v>39472.375930583323</v>
      </c>
      <c r="BS75" s="83">
        <f t="shared" si="139"/>
        <v>31593.047274117147</v>
      </c>
      <c r="BT75" s="83">
        <f t="shared" si="139"/>
        <v>13747.576795299534</v>
      </c>
      <c r="BU75" s="83">
        <f t="shared" si="139"/>
        <v>0</v>
      </c>
      <c r="BV75" s="83">
        <f t="shared" si="139"/>
        <v>148.76423096576391</v>
      </c>
      <c r="BW75" s="83">
        <f t="shared" si="139"/>
        <v>84664.235769034232</v>
      </c>
      <c r="BX75" s="75"/>
      <c r="BY75" s="83">
        <f t="shared" ref="BY75:CA75" si="140">SUM(BY44:BY50)</f>
        <v>0</v>
      </c>
      <c r="BZ75" s="83">
        <f t="shared" si="140"/>
        <v>148.76423096576391</v>
      </c>
      <c r="CA75" s="83">
        <f t="shared" si="140"/>
        <v>0</v>
      </c>
      <c r="CB75" s="75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</row>
    <row r="76" spans="1:168" s="85" customFormat="1" ht="20.25" customHeight="1" x14ac:dyDescent="0.4">
      <c r="A76" s="59" t="s">
        <v>459</v>
      </c>
      <c r="B76" s="75"/>
      <c r="C76" s="141"/>
      <c r="D76" s="163"/>
      <c r="E76" s="141">
        <f>SUM(E52:E55)</f>
        <v>27047</v>
      </c>
      <c r="F76" s="163">
        <f>SUM(F52:F55)</f>
        <v>128942.39791695947</v>
      </c>
      <c r="G76" s="75"/>
      <c r="H76" s="60">
        <f t="shared" ref="H76:I77" si="141">E76/E$39</f>
        <v>0.20100775136187637</v>
      </c>
      <c r="I76" s="60">
        <f t="shared" si="141"/>
        <v>0.16760609195803539</v>
      </c>
      <c r="J76" s="38"/>
      <c r="K76" s="61">
        <f>SUM(K52*$C52,K53*$C53,K54*$C54,K55*$C55)</f>
        <v>4.7673456544888335</v>
      </c>
      <c r="L76" s="75"/>
      <c r="M76" s="83">
        <f t="shared" ref="M76:R76" si="142">SUM(M52:M55)</f>
        <v>26765.583265373927</v>
      </c>
      <c r="N76" s="83">
        <f t="shared" si="142"/>
        <v>2528.8962959504202</v>
      </c>
      <c r="O76" s="83">
        <f t="shared" si="142"/>
        <v>25093.355815568342</v>
      </c>
      <c r="P76" s="83">
        <f t="shared" si="142"/>
        <v>25283.354333714276</v>
      </c>
      <c r="Q76" s="83">
        <f t="shared" si="142"/>
        <v>1775.5380695953625</v>
      </c>
      <c r="R76" s="83">
        <f t="shared" si="142"/>
        <v>1384.3720362918639</v>
      </c>
      <c r="S76" s="75"/>
      <c r="T76" s="83">
        <f t="shared" ref="T76:AD76" si="143">SUM(T52:T55)</f>
        <v>17897.199600934971</v>
      </c>
      <c r="U76" s="83">
        <f t="shared" si="143"/>
        <v>15246.635463282812</v>
      </c>
      <c r="V76" s="83">
        <f t="shared" si="143"/>
        <v>2111.2885510130109</v>
      </c>
      <c r="W76" s="83">
        <f t="shared" si="143"/>
        <v>2978.0811501566923</v>
      </c>
      <c r="X76" s="83">
        <f t="shared" si="143"/>
        <v>4637.1471712552366</v>
      </c>
      <c r="Y76" s="83">
        <f t="shared" si="143"/>
        <v>89.074664733599136</v>
      </c>
      <c r="Z76" s="83">
        <f t="shared" si="143"/>
        <v>4811.0717296886132</v>
      </c>
      <c r="AA76" s="83">
        <f t="shared" si="143"/>
        <v>506.32584177201142</v>
      </c>
      <c r="AB76" s="83">
        <f t="shared" si="143"/>
        <v>4917.7108556905896</v>
      </c>
      <c r="AC76" s="83">
        <f t="shared" si="143"/>
        <v>0</v>
      </c>
      <c r="AD76" s="83">
        <f t="shared" si="143"/>
        <v>2515.9757235442198</v>
      </c>
      <c r="AE76" s="75"/>
      <c r="AF76" s="83">
        <f t="shared" ref="AF76:BA76" si="144">SUM(AF52:AF55)</f>
        <v>9106.0778227655683</v>
      </c>
      <c r="AG76" s="83">
        <f t="shared" si="144"/>
        <v>14762.415824031677</v>
      </c>
      <c r="AH76" s="83">
        <f t="shared" si="144"/>
        <v>1563.3262277999277</v>
      </c>
      <c r="AI76" s="83">
        <f t="shared" si="144"/>
        <v>2893.2780880384043</v>
      </c>
      <c r="AJ76" s="83">
        <f t="shared" si="144"/>
        <v>2302.692498021318</v>
      </c>
      <c r="AK76" s="83">
        <f t="shared" si="144"/>
        <v>1095.9903838211615</v>
      </c>
      <c r="AL76" s="83">
        <f t="shared" si="144"/>
        <v>4191.86027684905</v>
      </c>
      <c r="AM76" s="83">
        <f t="shared" si="144"/>
        <v>267.04751872659176</v>
      </c>
      <c r="AN76" s="83">
        <f t="shared" si="144"/>
        <v>4360.9663018433175</v>
      </c>
      <c r="AO76" s="83">
        <f t="shared" si="144"/>
        <v>0</v>
      </c>
      <c r="AP76" s="83">
        <f t="shared" si="144"/>
        <v>5474.3028133961079</v>
      </c>
      <c r="AQ76" s="83">
        <f t="shared" si="144"/>
        <v>0</v>
      </c>
      <c r="AR76" s="83">
        <f t="shared" si="144"/>
        <v>1230.5994897959183</v>
      </c>
      <c r="AS76" s="83">
        <f t="shared" si="144"/>
        <v>2661.0092540368814</v>
      </c>
      <c r="AT76" s="83">
        <f t="shared" si="144"/>
        <v>53.418146671499336</v>
      </c>
      <c r="AU76" s="83">
        <f t="shared" si="144"/>
        <v>2715.9385941310193</v>
      </c>
      <c r="AV76" s="83">
        <f t="shared" si="144"/>
        <v>242.80399659863943</v>
      </c>
      <c r="AW76" s="83">
        <f t="shared" si="144"/>
        <v>6820.8251156388606</v>
      </c>
      <c r="AX76" s="83">
        <f t="shared" si="144"/>
        <v>6152.1628302734653</v>
      </c>
      <c r="AY76" s="83">
        <f t="shared" si="144"/>
        <v>516.42345505617982</v>
      </c>
      <c r="AZ76" s="83">
        <f t="shared" si="144"/>
        <v>1140.5830852275669</v>
      </c>
      <c r="BA76" s="83">
        <f t="shared" si="144"/>
        <v>5513.2360325699692</v>
      </c>
      <c r="BB76" s="75"/>
      <c r="BC76" s="83">
        <f t="shared" ref="BC76:BW76" si="145">SUM(BC52:BC55)</f>
        <v>20592.879061999934</v>
      </c>
      <c r="BD76" s="83">
        <f t="shared" si="145"/>
        <v>22115.977854171753</v>
      </c>
      <c r="BE76" s="83">
        <f t="shared" si="145"/>
        <v>7929.9507884523864</v>
      </c>
      <c r="BF76" s="83">
        <f t="shared" si="145"/>
        <v>6897.4847550564255</v>
      </c>
      <c r="BG76" s="83">
        <f t="shared" si="145"/>
        <v>4278.9825818964764</v>
      </c>
      <c r="BH76" s="83">
        <f t="shared" si="145"/>
        <v>2173.6221891620007</v>
      </c>
      <c r="BI76" s="83">
        <f t="shared" si="145"/>
        <v>1529.1651848125985</v>
      </c>
      <c r="BJ76" s="83">
        <f t="shared" si="145"/>
        <v>971.8286546133495</v>
      </c>
      <c r="BK76" s="83">
        <f t="shared" si="145"/>
        <v>929.73345766360183</v>
      </c>
      <c r="BL76" s="83">
        <f t="shared" si="145"/>
        <v>2349.7187973866603</v>
      </c>
      <c r="BM76" s="83">
        <f t="shared" si="145"/>
        <v>608.56507783432323</v>
      </c>
      <c r="BN76" s="83">
        <f t="shared" si="145"/>
        <v>0</v>
      </c>
      <c r="BO76" s="83">
        <f t="shared" si="145"/>
        <v>9277.401846893159</v>
      </c>
      <c r="BP76" s="83">
        <f t="shared" si="145"/>
        <v>17769.598153106839</v>
      </c>
      <c r="BQ76" s="83">
        <f t="shared" si="145"/>
        <v>0</v>
      </c>
      <c r="BR76" s="83">
        <f t="shared" si="145"/>
        <v>5112.2645730546665</v>
      </c>
      <c r="BS76" s="83">
        <f t="shared" si="145"/>
        <v>11116.6523694563</v>
      </c>
      <c r="BT76" s="83">
        <f t="shared" si="145"/>
        <v>10818.083057489033</v>
      </c>
      <c r="BU76" s="83">
        <f t="shared" si="145"/>
        <v>0</v>
      </c>
      <c r="BV76" s="83">
        <f t="shared" si="145"/>
        <v>4782.201867943626</v>
      </c>
      <c r="BW76" s="83">
        <f t="shared" si="145"/>
        <v>22264.79813205637</v>
      </c>
      <c r="BX76" s="75"/>
      <c r="BY76" s="83">
        <f t="shared" ref="BY76:CA76" si="146">SUM(BY52:BY55)</f>
        <v>3492.7737216851228</v>
      </c>
      <c r="BZ76" s="83">
        <f t="shared" si="146"/>
        <v>3555.8307661321146</v>
      </c>
      <c r="CA76" s="83">
        <f t="shared" si="146"/>
        <v>2880.2242547889036</v>
      </c>
      <c r="CB76" s="75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</row>
    <row r="77" spans="1:168" s="85" customFormat="1" ht="20.25" customHeight="1" x14ac:dyDescent="0.4">
      <c r="A77" s="59" t="s">
        <v>481</v>
      </c>
      <c r="B77" s="75"/>
      <c r="C77" s="141"/>
      <c r="D77" s="163"/>
      <c r="E77" s="141">
        <f>SUM(E57:E67)</f>
        <v>22697</v>
      </c>
      <c r="F77" s="163">
        <f>SUM(F57:F67)</f>
        <v>139631.46310924509</v>
      </c>
      <c r="G77" s="75"/>
      <c r="H77" s="60">
        <f t="shared" si="141"/>
        <v>0.16867944439902793</v>
      </c>
      <c r="I77" s="60">
        <f t="shared" si="141"/>
        <v>0.1815002995461201</v>
      </c>
      <c r="J77" s="38"/>
      <c r="K77" s="61">
        <f>SUM(K57*$C57,K58*$C58,K59*$C59,K60*$C60,K61*$C61,K62*$C62,K63*$C63,K64*$C64,K66*$C66,K67*$C67)</f>
        <v>6.1519788125851473</v>
      </c>
      <c r="L77" s="75"/>
      <c r="M77" s="83">
        <f t="shared" ref="M77:R77" si="147">SUM(M57:M67)</f>
        <v>21237.181013722777</v>
      </c>
      <c r="N77" s="83">
        <f t="shared" si="147"/>
        <v>3527.8978196682874</v>
      </c>
      <c r="O77" s="83">
        <f t="shared" si="147"/>
        <v>19618.719516754943</v>
      </c>
      <c r="P77" s="83">
        <f t="shared" si="147"/>
        <v>19353.11972998011</v>
      </c>
      <c r="Q77" s="83">
        <f t="shared" si="147"/>
        <v>2823.1290947682328</v>
      </c>
      <c r="R77" s="83">
        <f t="shared" si="147"/>
        <v>2523.8302061447594</v>
      </c>
      <c r="S77" s="75"/>
      <c r="T77" s="83">
        <f t="shared" ref="T77:AD77" si="148">SUM(T57:T67)</f>
        <v>11302.702986100157</v>
      </c>
      <c r="U77" s="83">
        <f t="shared" si="148"/>
        <v>16140.467681427261</v>
      </c>
      <c r="V77" s="83">
        <f t="shared" si="148"/>
        <v>9941.3158146275218</v>
      </c>
      <c r="W77" s="83">
        <f t="shared" si="148"/>
        <v>2988.427489175253</v>
      </c>
      <c r="X77" s="83">
        <f t="shared" si="148"/>
        <v>2825.9339006869927</v>
      </c>
      <c r="Y77" s="83">
        <f t="shared" si="148"/>
        <v>489.32967666589332</v>
      </c>
      <c r="Z77" s="83">
        <f t="shared" si="148"/>
        <v>1171.8223325977169</v>
      </c>
      <c r="AA77" s="83">
        <f t="shared" si="148"/>
        <v>2481.1988506945522</v>
      </c>
      <c r="AB77" s="83">
        <f t="shared" si="148"/>
        <v>982.25878322469373</v>
      </c>
      <c r="AC77" s="83">
        <f t="shared" si="148"/>
        <v>311.23804226918799</v>
      </c>
      <c r="AD77" s="83">
        <f t="shared" si="148"/>
        <v>764.24505565961749</v>
      </c>
      <c r="AE77" s="75"/>
      <c r="AF77" s="83">
        <f t="shared" ref="AF77:BA77" si="149">SUM(AF57:AF67)</f>
        <v>13923.667268881018</v>
      </c>
      <c r="AG77" s="83">
        <f t="shared" si="149"/>
        <v>10167.563352764559</v>
      </c>
      <c r="AH77" s="83">
        <f t="shared" si="149"/>
        <v>8553.9768175860099</v>
      </c>
      <c r="AI77" s="83">
        <f t="shared" si="149"/>
        <v>2707.4127969602405</v>
      </c>
      <c r="AJ77" s="83">
        <f t="shared" si="149"/>
        <v>4345.6004345065085</v>
      </c>
      <c r="AK77" s="83">
        <f t="shared" si="149"/>
        <v>761.93452864463245</v>
      </c>
      <c r="AL77" s="83">
        <f t="shared" si="149"/>
        <v>2582.2599521353695</v>
      </c>
      <c r="AM77" s="83">
        <f t="shared" si="149"/>
        <v>1253.5733373695161</v>
      </c>
      <c r="AN77" s="83">
        <f t="shared" si="149"/>
        <v>380.73936008397209</v>
      </c>
      <c r="AO77" s="83">
        <f t="shared" si="149"/>
        <v>219.69892473118281</v>
      </c>
      <c r="AP77" s="83">
        <f t="shared" si="149"/>
        <v>748.32255067367487</v>
      </c>
      <c r="AQ77" s="83">
        <f t="shared" si="149"/>
        <v>0</v>
      </c>
      <c r="AR77" s="83">
        <f t="shared" si="149"/>
        <v>1467.2798934964987</v>
      </c>
      <c r="AS77" s="83">
        <f t="shared" si="149"/>
        <v>1568.9494666129435</v>
      </c>
      <c r="AT77" s="83">
        <f t="shared" si="149"/>
        <v>881.90933128923734</v>
      </c>
      <c r="AU77" s="83">
        <f t="shared" si="149"/>
        <v>1679.8749843385417</v>
      </c>
      <c r="AV77" s="83">
        <f t="shared" si="149"/>
        <v>0</v>
      </c>
      <c r="AW77" s="83">
        <f t="shared" si="149"/>
        <v>4597.7510786030407</v>
      </c>
      <c r="AX77" s="83">
        <f t="shared" si="149"/>
        <v>4140.132299630126</v>
      </c>
      <c r="AY77" s="83">
        <f t="shared" si="149"/>
        <v>256.05890957392626</v>
      </c>
      <c r="AZ77" s="83">
        <f t="shared" si="149"/>
        <v>463.09657877361315</v>
      </c>
      <c r="BA77" s="83">
        <f t="shared" si="149"/>
        <v>7641.947457682073</v>
      </c>
      <c r="BB77" s="75"/>
      <c r="BC77" s="83">
        <f t="shared" ref="BC77:BW77" si="150">SUM(BC57:BC67)</f>
        <v>14189.317615670829</v>
      </c>
      <c r="BD77" s="83">
        <f t="shared" si="150"/>
        <v>10819.425171702935</v>
      </c>
      <c r="BE77" s="83">
        <f t="shared" si="150"/>
        <v>8364.5184400158305</v>
      </c>
      <c r="BF77" s="83">
        <f t="shared" si="150"/>
        <v>5840.6841902493015</v>
      </c>
      <c r="BG77" s="83">
        <f t="shared" si="150"/>
        <v>3177.3244431695089</v>
      </c>
      <c r="BH77" s="83">
        <f t="shared" si="150"/>
        <v>6789.206736753491</v>
      </c>
      <c r="BI77" s="83">
        <f t="shared" si="150"/>
        <v>2014.1858925470906</v>
      </c>
      <c r="BJ77" s="83">
        <f t="shared" si="150"/>
        <v>1267.1287643635358</v>
      </c>
      <c r="BK77" s="83">
        <f t="shared" si="150"/>
        <v>1271.9873932574139</v>
      </c>
      <c r="BL77" s="83">
        <f t="shared" si="150"/>
        <v>1171.6437615130094</v>
      </c>
      <c r="BM77" s="83">
        <f t="shared" si="150"/>
        <v>560.95182421498009</v>
      </c>
      <c r="BN77" s="83">
        <f t="shared" si="150"/>
        <v>0</v>
      </c>
      <c r="BO77" s="83">
        <f t="shared" si="150"/>
        <v>7839.9729078646023</v>
      </c>
      <c r="BP77" s="83">
        <f t="shared" si="150"/>
        <v>14857.027092135399</v>
      </c>
      <c r="BQ77" s="83">
        <f t="shared" si="150"/>
        <v>0</v>
      </c>
      <c r="BR77" s="83">
        <f t="shared" si="150"/>
        <v>6309.1507006454776</v>
      </c>
      <c r="BS77" s="83">
        <f t="shared" si="150"/>
        <v>6991.4725740492486</v>
      </c>
      <c r="BT77" s="83">
        <f t="shared" si="150"/>
        <v>9396.376725305272</v>
      </c>
      <c r="BU77" s="83">
        <f t="shared" si="150"/>
        <v>0</v>
      </c>
      <c r="BV77" s="83">
        <f t="shared" si="150"/>
        <v>6948.8076616331127</v>
      </c>
      <c r="BW77" s="83">
        <f t="shared" si="150"/>
        <v>15748.192338366889</v>
      </c>
      <c r="BX77" s="75"/>
      <c r="BY77" s="83">
        <f t="shared" ref="BY77:CA77" si="151">SUM(BY57:BY67)</f>
        <v>4343.6716528698498</v>
      </c>
      <c r="BZ77" s="83">
        <f t="shared" si="151"/>
        <v>5542.0459785211233</v>
      </c>
      <c r="CA77" s="83">
        <f t="shared" si="151"/>
        <v>2446.0727193206826</v>
      </c>
      <c r="CB77" s="75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</row>
    <row r="78" spans="1:168" s="21" customFormat="1" ht="7.5" customHeight="1" x14ac:dyDescent="0.4">
      <c r="A78" s="17"/>
      <c r="B78" s="19"/>
      <c r="C78" s="137"/>
      <c r="D78" s="137"/>
      <c r="E78" s="137"/>
      <c r="F78" s="165"/>
      <c r="G78" s="19"/>
      <c r="H78" s="58"/>
      <c r="I78" s="58"/>
      <c r="J78" s="57"/>
      <c r="K78" s="4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</row>
    <row r="79" spans="1:168" s="87" customFormat="1" ht="20.25" customHeight="1" x14ac:dyDescent="0.4">
      <c r="A79" s="65" t="s">
        <v>472</v>
      </c>
      <c r="B79" s="19"/>
      <c r="C79" s="142"/>
      <c r="D79" s="142"/>
      <c r="E79" s="142">
        <f>SUM(E75:E77)</f>
        <v>134557</v>
      </c>
      <c r="F79" s="166">
        <f>SUM(F75:F77)</f>
        <v>769318.0862975053</v>
      </c>
      <c r="G79" s="19"/>
      <c r="H79" s="66">
        <v>1</v>
      </c>
      <c r="I79" s="66">
        <v>1</v>
      </c>
      <c r="J79" s="38"/>
      <c r="K79" s="67">
        <f>SUM(K44*$D44,K45*$D45,K46*$D46,K47*$D47,K49*$D49,K50*$D50,K52*$D52,K53*$D53,K54*$D54,K55*$D55,K57*$D57,K58*$D58,K59*$D59,K60*$D60,K61*$D61,K62*$D62,K63*$D63,K64*$D64,K66*$D66,K67*$D67)</f>
        <v>5.7174140795165282</v>
      </c>
      <c r="L79" s="19"/>
      <c r="M79" s="86">
        <f t="shared" ref="M79:R79" si="152">SUM(M75:M77)</f>
        <v>108443.74453056756</v>
      </c>
      <c r="N79" s="86">
        <f t="shared" si="152"/>
        <v>52359.785693565165</v>
      </c>
      <c r="O79" s="86">
        <f t="shared" si="152"/>
        <v>102391.40213482943</v>
      </c>
      <c r="P79" s="86">
        <f t="shared" si="152"/>
        <v>86055.305461417069</v>
      </c>
      <c r="Q79" s="86">
        <f t="shared" si="152"/>
        <v>48258.164211302159</v>
      </c>
      <c r="R79" s="86">
        <f t="shared" si="152"/>
        <v>43360.393610245439</v>
      </c>
      <c r="S79" s="19"/>
      <c r="T79" s="86">
        <f t="shared" ref="T79:AD79" si="153">SUM(T75:T77)</f>
        <v>104636.52580584559</v>
      </c>
      <c r="U79" s="86">
        <f t="shared" si="153"/>
        <v>62829.311975656041</v>
      </c>
      <c r="V79" s="86">
        <f t="shared" si="153"/>
        <v>17458.688561418523</v>
      </c>
      <c r="W79" s="86">
        <f t="shared" si="153"/>
        <v>29307.809201190557</v>
      </c>
      <c r="X79" s="86">
        <f t="shared" si="153"/>
        <v>11299.345696271777</v>
      </c>
      <c r="Y79" s="86">
        <f t="shared" si="153"/>
        <v>16602.603550037878</v>
      </c>
      <c r="Z79" s="86">
        <f t="shared" si="153"/>
        <v>9093.2112578845481</v>
      </c>
      <c r="AA79" s="86">
        <f t="shared" si="153"/>
        <v>3329.220962267279</v>
      </c>
      <c r="AB79" s="86">
        <f t="shared" si="153"/>
        <v>6674.4420279322085</v>
      </c>
      <c r="AC79" s="86">
        <f t="shared" si="153"/>
        <v>686.02424777080614</v>
      </c>
      <c r="AD79" s="86">
        <f t="shared" si="153"/>
        <v>9241.7248230532023</v>
      </c>
      <c r="AE79" s="19"/>
      <c r="AF79" s="86">
        <f t="shared" ref="AF79:BA79" si="154">SUM(AF75:AF77)</f>
        <v>65176.031718073049</v>
      </c>
      <c r="AG79" s="86">
        <f t="shared" si="154"/>
        <v>65289.24113034668</v>
      </c>
      <c r="AH79" s="86">
        <f t="shared" si="154"/>
        <v>22623.131721944032</v>
      </c>
      <c r="AI79" s="86">
        <f t="shared" si="154"/>
        <v>21258.216670393562</v>
      </c>
      <c r="AJ79" s="86">
        <f t="shared" si="154"/>
        <v>9582.2204945539324</v>
      </c>
      <c r="AK79" s="86">
        <f t="shared" si="154"/>
        <v>24516.525621103479</v>
      </c>
      <c r="AL79" s="86">
        <f t="shared" si="154"/>
        <v>9955.5082314667288</v>
      </c>
      <c r="AM79" s="86">
        <f t="shared" si="154"/>
        <v>3891.0189101781148</v>
      </c>
      <c r="AN79" s="86">
        <f t="shared" si="154"/>
        <v>5638.9320213543187</v>
      </c>
      <c r="AO79" s="86">
        <f t="shared" si="154"/>
        <v>219.69892473118281</v>
      </c>
      <c r="AP79" s="86">
        <f t="shared" si="154"/>
        <v>13840.586465630287</v>
      </c>
      <c r="AQ79" s="86">
        <f t="shared" si="154"/>
        <v>0</v>
      </c>
      <c r="AR79" s="86">
        <f t="shared" si="154"/>
        <v>3259.1637824095169</v>
      </c>
      <c r="AS79" s="86">
        <f t="shared" si="154"/>
        <v>6718.736777163218</v>
      </c>
      <c r="AT79" s="86">
        <f t="shared" si="154"/>
        <v>4003.1756716071277</v>
      </c>
      <c r="AU79" s="86">
        <f t="shared" si="154"/>
        <v>15479.620686891845</v>
      </c>
      <c r="AV79" s="86">
        <f t="shared" si="154"/>
        <v>592.26030727825105</v>
      </c>
      <c r="AW79" s="86">
        <f t="shared" si="154"/>
        <v>30071.95482960243</v>
      </c>
      <c r="AX79" s="86">
        <f t="shared" si="154"/>
        <v>15711.87730868906</v>
      </c>
      <c r="AY79" s="86">
        <f t="shared" si="154"/>
        <v>1147.2685701317241</v>
      </c>
      <c r="AZ79" s="86">
        <f t="shared" si="154"/>
        <v>1752.4438949669441</v>
      </c>
      <c r="BA79" s="86">
        <f t="shared" si="154"/>
        <v>55820.498171259875</v>
      </c>
      <c r="BB79" s="19"/>
      <c r="BC79" s="86">
        <f t="shared" ref="BC79:BW79" si="155">SUM(BC75:BC77)</f>
        <v>94627.518278460833</v>
      </c>
      <c r="BD79" s="86">
        <f t="shared" si="155"/>
        <v>103248.21083680491</v>
      </c>
      <c r="BE79" s="86">
        <f t="shared" si="155"/>
        <v>52593.108477216723</v>
      </c>
      <c r="BF79" s="86">
        <f t="shared" si="155"/>
        <v>37390.01283375897</v>
      </c>
      <c r="BG79" s="86">
        <f t="shared" si="155"/>
        <v>24172.310225205776</v>
      </c>
      <c r="BH79" s="86">
        <f t="shared" si="155"/>
        <v>12281.70165244393</v>
      </c>
      <c r="BI79" s="86">
        <f t="shared" si="155"/>
        <v>6313.8289285661258</v>
      </c>
      <c r="BJ79" s="86">
        <f t="shared" si="155"/>
        <v>5630.5512397313541</v>
      </c>
      <c r="BK79" s="86">
        <f t="shared" si="155"/>
        <v>5797.7184168094418</v>
      </c>
      <c r="BL79" s="86">
        <f t="shared" si="155"/>
        <v>4709.0770325838803</v>
      </c>
      <c r="BM79" s="86">
        <f t="shared" si="155"/>
        <v>3466.6855749953061</v>
      </c>
      <c r="BN79" s="86">
        <f t="shared" si="155"/>
        <v>0</v>
      </c>
      <c r="BO79" s="86">
        <f t="shared" si="155"/>
        <v>63423.767629076836</v>
      </c>
      <c r="BP79" s="86">
        <f t="shared" si="155"/>
        <v>71133.232370923157</v>
      </c>
      <c r="BQ79" s="86">
        <f t="shared" si="155"/>
        <v>0</v>
      </c>
      <c r="BR79" s="86">
        <f t="shared" si="155"/>
        <v>50893.791204283465</v>
      </c>
      <c r="BS79" s="86">
        <f t="shared" si="155"/>
        <v>49701.172217622698</v>
      </c>
      <c r="BT79" s="86">
        <f t="shared" si="155"/>
        <v>33962.036578093837</v>
      </c>
      <c r="BU79" s="86">
        <f t="shared" si="155"/>
        <v>0</v>
      </c>
      <c r="BV79" s="86">
        <f t="shared" si="155"/>
        <v>11879.773760542503</v>
      </c>
      <c r="BW79" s="86">
        <f t="shared" si="155"/>
        <v>122677.22623945749</v>
      </c>
      <c r="BX79" s="19"/>
      <c r="BY79" s="86">
        <f t="shared" ref="BY79:CA79" si="156">SUM(BY75:BY77)</f>
        <v>7836.4453745549727</v>
      </c>
      <c r="BZ79" s="86">
        <f t="shared" si="156"/>
        <v>9246.6409756190023</v>
      </c>
      <c r="CA79" s="86">
        <f t="shared" si="156"/>
        <v>5326.2969741095858</v>
      </c>
      <c r="CB79" s="19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</row>
    <row r="80" spans="1:168" s="57" customFormat="1" ht="7.5" customHeight="1" x14ac:dyDescent="0.4">
      <c r="A80" s="17"/>
      <c r="C80" s="137"/>
      <c r="D80" s="137"/>
      <c r="E80" s="137"/>
      <c r="F80" s="165"/>
      <c r="H80" s="58"/>
      <c r="I80" s="58"/>
      <c r="K80" s="45"/>
      <c r="M80" s="38"/>
      <c r="N80" s="38"/>
      <c r="O80" s="38"/>
      <c r="P80" s="38"/>
      <c r="Q80" s="38"/>
      <c r="R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O80" s="38"/>
      <c r="BP80" s="38"/>
      <c r="BR80" s="38"/>
      <c r="BS80" s="38"/>
      <c r="BT80" s="38"/>
      <c r="BV80" s="38"/>
      <c r="BW80" s="38"/>
      <c r="BY80" s="38"/>
      <c r="BZ80" s="38"/>
      <c r="CA80" s="38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K80" s="55"/>
      <c r="FL80" s="55"/>
    </row>
    <row r="81" spans="1:46" ht="20.25" customHeight="1" x14ac:dyDescent="0.4">
      <c r="A81" s="95" t="s">
        <v>548</v>
      </c>
      <c r="C81" s="143"/>
      <c r="D81" s="143"/>
      <c r="E81" s="143"/>
      <c r="F81" s="143"/>
      <c r="M81" s="71"/>
      <c r="AE81" s="72"/>
      <c r="AF81" s="72"/>
      <c r="AG81" s="72"/>
      <c r="AH81" s="72"/>
      <c r="AM81" s="72"/>
      <c r="AN81" s="72"/>
      <c r="AO81" s="72"/>
      <c r="AP81" s="72"/>
      <c r="AQ81" s="72"/>
      <c r="AR81" s="72"/>
      <c r="AS81" s="72"/>
      <c r="AT81" s="72"/>
    </row>
    <row r="82" spans="1:46" ht="20.25" customHeight="1" x14ac:dyDescent="0.4">
      <c r="A82" s="95" t="s">
        <v>550</v>
      </c>
      <c r="C82" s="143"/>
      <c r="D82" s="143"/>
      <c r="E82" s="143"/>
      <c r="F82" s="143"/>
      <c r="M82" s="71"/>
      <c r="AE82" s="72"/>
      <c r="AF82" s="72"/>
      <c r="AG82" s="72"/>
      <c r="AH82" s="72"/>
      <c r="AM82" s="72"/>
      <c r="AN82" s="72"/>
      <c r="AO82" s="72"/>
      <c r="AP82" s="72"/>
      <c r="AQ82" s="72"/>
      <c r="AR82" s="72"/>
      <c r="AS82" s="72"/>
      <c r="AT82" s="72"/>
    </row>
    <row r="83" spans="1:46" ht="20.25" customHeight="1" x14ac:dyDescent="0.4">
      <c r="A83" s="29"/>
      <c r="M83" s="71"/>
      <c r="AE83" s="72"/>
      <c r="AF83" s="72"/>
      <c r="AG83" s="72"/>
      <c r="AH83" s="72"/>
      <c r="AM83" s="72"/>
      <c r="AN83" s="72"/>
      <c r="AO83" s="72"/>
      <c r="AP83" s="72"/>
      <c r="AQ83" s="72"/>
      <c r="AR83" s="72"/>
      <c r="AS83" s="72"/>
      <c r="AT83" s="72"/>
    </row>
    <row r="84" spans="1:46" ht="20.25" customHeight="1" x14ac:dyDescent="0.4">
      <c r="A84" s="95" t="s">
        <v>646</v>
      </c>
      <c r="C84" s="143"/>
      <c r="D84" s="143"/>
      <c r="E84" s="143"/>
      <c r="F84" s="143"/>
      <c r="M84" s="71"/>
      <c r="AE84" s="72"/>
      <c r="AF84" s="72"/>
      <c r="AG84" s="72"/>
      <c r="AH84" s="72"/>
      <c r="AM84" s="72"/>
      <c r="AN84" s="72"/>
      <c r="AO84" s="72"/>
      <c r="AP84" s="72"/>
      <c r="AQ84" s="72"/>
      <c r="AR84" s="72"/>
      <c r="AS84" s="72"/>
      <c r="AT84" s="72"/>
    </row>
    <row r="85" spans="1:46" ht="20.25" customHeight="1" x14ac:dyDescent="0.4">
      <c r="A85" s="95" t="s">
        <v>549</v>
      </c>
      <c r="C85" s="143"/>
      <c r="D85" s="143"/>
      <c r="E85" s="143"/>
      <c r="F85" s="143"/>
      <c r="M85" s="71"/>
      <c r="AE85" s="72"/>
      <c r="AF85" s="72"/>
      <c r="AG85" s="72"/>
      <c r="AH85" s="72"/>
      <c r="AM85" s="72"/>
      <c r="AN85" s="72"/>
      <c r="AO85" s="72"/>
      <c r="AP85" s="72"/>
      <c r="AQ85" s="72"/>
      <c r="AR85" s="72"/>
      <c r="AS85" s="72"/>
      <c r="AT85" s="72"/>
    </row>
  </sheetData>
  <mergeCells count="20">
    <mergeCell ref="BO41:BP41"/>
    <mergeCell ref="M1:R1"/>
    <mergeCell ref="BR41:BT41"/>
    <mergeCell ref="BV41:BW41"/>
    <mergeCell ref="BY41:CA41"/>
    <mergeCell ref="M41:R41"/>
    <mergeCell ref="T41:AD41"/>
    <mergeCell ref="AF41:AP41"/>
    <mergeCell ref="BY1:CA1"/>
    <mergeCell ref="AF1:AP1"/>
    <mergeCell ref="AR1:BA1"/>
    <mergeCell ref="BC1:BM1"/>
    <mergeCell ref="BO1:BP1"/>
    <mergeCell ref="BR1:BT1"/>
    <mergeCell ref="BV1:BW1"/>
    <mergeCell ref="H1:I1"/>
    <mergeCell ref="H41:I41"/>
    <mergeCell ref="T1:AD1"/>
    <mergeCell ref="AR41:BA41"/>
    <mergeCell ref="BC41:BM41"/>
  </mergeCells>
  <pageMargins left="0.7" right="0.7" top="0.75" bottom="0.75" header="0.3" footer="0.3"/>
  <pageSetup paperSize="8" scale="51" fitToWidth="0" orientation="landscape" r:id="rId1"/>
  <colBreaks count="4" manualBreakCount="4">
    <brk id="31" max="1048575" man="1"/>
    <brk id="43" max="1048575" man="1"/>
    <brk id="54" max="1048575" man="1"/>
    <brk id="6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30"/>
  <sheetViews>
    <sheetView workbookViewId="0">
      <selection activeCell="J29" sqref="J29"/>
    </sheetView>
  </sheetViews>
  <sheetFormatPr defaultRowHeight="14.5" x14ac:dyDescent="0.35"/>
  <cols>
    <col min="5" max="5" width="15.54296875" bestFit="1" customWidth="1"/>
    <col min="6" max="6" width="15.54296875" customWidth="1"/>
    <col min="7" max="7" width="19.54296875" bestFit="1" customWidth="1"/>
    <col min="8" max="8" width="15.26953125" customWidth="1"/>
    <col min="9" max="9" width="18.54296875" customWidth="1"/>
    <col min="10" max="10" width="21.453125" customWidth="1"/>
  </cols>
  <sheetData>
    <row r="1" spans="1:16" ht="15" thickBot="1" x14ac:dyDescent="0.4">
      <c r="A1" s="117" t="s">
        <v>598</v>
      </c>
      <c r="B1" s="117" t="s">
        <v>599</v>
      </c>
      <c r="C1" s="117" t="s">
        <v>600</v>
      </c>
      <c r="D1" s="117" t="s">
        <v>601</v>
      </c>
      <c r="E1" s="117" t="s">
        <v>605</v>
      </c>
      <c r="F1" s="117" t="s">
        <v>606</v>
      </c>
      <c r="G1" s="117" t="s">
        <v>608</v>
      </c>
      <c r="H1" s="96" t="s">
        <v>602</v>
      </c>
      <c r="I1" t="s">
        <v>604</v>
      </c>
      <c r="J1" s="158" t="s">
        <v>612</v>
      </c>
      <c r="K1" s="158" t="s">
        <v>459</v>
      </c>
      <c r="L1" s="158" t="s">
        <v>613</v>
      </c>
      <c r="N1" s="96" t="s">
        <v>602</v>
      </c>
      <c r="O1" t="s">
        <v>609</v>
      </c>
      <c r="P1" t="s">
        <v>610</v>
      </c>
    </row>
    <row r="2" spans="1:16" ht="15" thickBot="1" x14ac:dyDescent="0.4">
      <c r="A2" s="107" t="s">
        <v>6</v>
      </c>
      <c r="B2" s="108" t="s">
        <v>108</v>
      </c>
      <c r="C2" s="109">
        <v>9176</v>
      </c>
      <c r="D2" s="110">
        <v>95</v>
      </c>
      <c r="E2" s="110">
        <f>C2/$J$2</f>
        <v>0.10819096129131148</v>
      </c>
      <c r="F2" s="110">
        <f>C2/GETPIVOTDATA("total_family",$H$1)</f>
        <v>6.8194148204849994E-2</v>
      </c>
      <c r="G2" s="111"/>
      <c r="H2" s="97" t="s">
        <v>8</v>
      </c>
      <c r="I2" s="98">
        <v>7120</v>
      </c>
      <c r="J2">
        <f>SUM(I3,I5)</f>
        <v>84813</v>
      </c>
      <c r="K2">
        <f>GETPIVOTDATA("total_family",$H$1,"Governorate","Erbil")</f>
        <v>27047</v>
      </c>
      <c r="L2">
        <f>SUM(I2,I6)</f>
        <v>22697</v>
      </c>
      <c r="N2" s="97" t="s">
        <v>8</v>
      </c>
      <c r="O2" s="98">
        <v>0.35885363357215966</v>
      </c>
      <c r="P2" s="98">
        <v>6.1269712560116318E-2</v>
      </c>
    </row>
    <row r="3" spans="1:16" x14ac:dyDescent="0.35">
      <c r="A3" s="118" t="s">
        <v>585</v>
      </c>
      <c r="B3" s="99" t="s">
        <v>458</v>
      </c>
      <c r="C3" s="100">
        <v>5374</v>
      </c>
      <c r="D3" s="101">
        <v>94</v>
      </c>
      <c r="E3" s="110">
        <f>C3/$J$2</f>
        <v>6.3362927853041401E-2</v>
      </c>
      <c r="F3" s="101">
        <f>C3/GETPIVOTDATA("total_family",$H$1)</f>
        <v>3.9938464739850028E-2</v>
      </c>
      <c r="G3" s="119"/>
      <c r="H3" s="97" t="s">
        <v>585</v>
      </c>
      <c r="I3" s="98">
        <v>69065</v>
      </c>
      <c r="N3" s="97" t="s">
        <v>585</v>
      </c>
      <c r="O3" s="98">
        <v>0.81976281966344244</v>
      </c>
      <c r="P3" s="98">
        <v>0.51896460127502519</v>
      </c>
    </row>
    <row r="4" spans="1:16" x14ac:dyDescent="0.35">
      <c r="A4" s="118" t="s">
        <v>470</v>
      </c>
      <c r="B4" s="99" t="s">
        <v>466</v>
      </c>
      <c r="C4" s="100">
        <v>1790</v>
      </c>
      <c r="D4" s="101">
        <v>91</v>
      </c>
      <c r="E4" s="101">
        <f>C4/$L$2</f>
        <v>7.8865048244261354E-2</v>
      </c>
      <c r="F4" s="101">
        <f>C4/GETPIVOTDATA("total_family",$H$1)</f>
        <v>1.3302912520344538E-2</v>
      </c>
      <c r="G4" s="119"/>
      <c r="H4" s="97" t="s">
        <v>459</v>
      </c>
      <c r="I4" s="98">
        <v>27047</v>
      </c>
      <c r="N4" s="97" t="s">
        <v>459</v>
      </c>
      <c r="O4" s="98">
        <v>1</v>
      </c>
      <c r="P4" s="98">
        <v>0.19619589531372331</v>
      </c>
    </row>
    <row r="5" spans="1:16" ht="15" thickBot="1" x14ac:dyDescent="0.4">
      <c r="A5" s="131" t="s">
        <v>459</v>
      </c>
      <c r="B5" s="132" t="s">
        <v>586</v>
      </c>
      <c r="C5" s="133">
        <v>0</v>
      </c>
      <c r="D5" s="133" t="s">
        <v>587</v>
      </c>
      <c r="E5" s="157">
        <f>C5/GETPIVOTDATA("total_family",$H$1,"Governorate","Erbil")</f>
        <v>0</v>
      </c>
      <c r="F5" s="127">
        <f>C5/GETPIVOTDATA("total_family",$H$1)</f>
        <v>0</v>
      </c>
      <c r="G5" s="135" t="s">
        <v>588</v>
      </c>
      <c r="H5" s="97" t="s">
        <v>6</v>
      </c>
      <c r="I5" s="98">
        <v>15748</v>
      </c>
      <c r="N5" s="97" t="s">
        <v>11</v>
      </c>
      <c r="O5" s="98"/>
      <c r="P5" s="98"/>
    </row>
    <row r="6" spans="1:16" x14ac:dyDescent="0.35">
      <c r="A6" s="150" t="s">
        <v>11</v>
      </c>
      <c r="B6" s="152" t="s">
        <v>592</v>
      </c>
      <c r="C6" s="123">
        <v>470</v>
      </c>
      <c r="D6" s="123">
        <v>80</v>
      </c>
      <c r="E6" s="102"/>
      <c r="F6" s="123"/>
      <c r="G6" s="155" t="s">
        <v>591</v>
      </c>
      <c r="H6" s="97" t="s">
        <v>470</v>
      </c>
      <c r="I6" s="98">
        <v>15577</v>
      </c>
      <c r="N6" s="97" t="s">
        <v>6</v>
      </c>
      <c r="O6" s="98">
        <v>0.18023718033655756</v>
      </c>
      <c r="P6" s="98">
        <v>0.11410216977966671</v>
      </c>
    </row>
    <row r="7" spans="1:16" ht="15" thickBot="1" x14ac:dyDescent="0.4">
      <c r="A7" s="112" t="s">
        <v>585</v>
      </c>
      <c r="B7" s="113" t="s">
        <v>457</v>
      </c>
      <c r="C7" s="114">
        <v>19872</v>
      </c>
      <c r="D7" s="115">
        <v>96</v>
      </c>
      <c r="E7" s="101">
        <f>C7/$J$2</f>
        <v>0.23430370344168935</v>
      </c>
      <c r="F7" s="115">
        <f>C7/GETPIVOTDATA("total_family",$H$1)</f>
        <v>0.14768462435993668</v>
      </c>
      <c r="G7" s="116"/>
      <c r="H7" s="97" t="s">
        <v>603</v>
      </c>
      <c r="I7" s="98">
        <v>134557</v>
      </c>
      <c r="N7" s="97" t="s">
        <v>470</v>
      </c>
      <c r="O7" s="98">
        <v>0.64114636642784029</v>
      </c>
      <c r="P7" s="98">
        <v>0.10946762107146851</v>
      </c>
    </row>
    <row r="8" spans="1:16" x14ac:dyDescent="0.35">
      <c r="A8" s="150" t="s">
        <v>11</v>
      </c>
      <c r="B8" s="152" t="s">
        <v>593</v>
      </c>
      <c r="C8" s="153">
        <v>1445</v>
      </c>
      <c r="D8" s="123">
        <v>90</v>
      </c>
      <c r="E8" s="123"/>
      <c r="F8" s="123"/>
      <c r="G8" s="155" t="s">
        <v>591</v>
      </c>
      <c r="N8" s="144" t="s">
        <v>466</v>
      </c>
      <c r="O8" s="98">
        <v>7.3285568065506651E-2</v>
      </c>
      <c r="P8" s="98">
        <v>1.2512582485180628E-2</v>
      </c>
    </row>
    <row r="9" spans="1:16" x14ac:dyDescent="0.35">
      <c r="A9" s="118" t="s">
        <v>470</v>
      </c>
      <c r="B9" s="99" t="s">
        <v>614</v>
      </c>
      <c r="C9" s="101">
        <v>869</v>
      </c>
      <c r="D9" s="101">
        <v>87</v>
      </c>
      <c r="E9" s="101">
        <f>C9/$L$2</f>
        <v>3.828699828171124E-2</v>
      </c>
      <c r="F9" s="101">
        <f t="shared" ref="F9:F15" si="0">C9/GETPIVOTDATA("total_family",$H$1)</f>
        <v>6.4582295978655889E-3</v>
      </c>
      <c r="G9" s="119"/>
      <c r="N9" s="144" t="s">
        <v>614</v>
      </c>
      <c r="O9" s="98">
        <v>3.5578300921187307E-2</v>
      </c>
      <c r="P9" s="98">
        <v>6.0745442344256797E-3</v>
      </c>
    </row>
    <row r="10" spans="1:16" x14ac:dyDescent="0.35">
      <c r="A10" s="118" t="s">
        <v>470</v>
      </c>
      <c r="B10" s="99" t="s">
        <v>465</v>
      </c>
      <c r="C10" s="100">
        <v>1260</v>
      </c>
      <c r="D10" s="101">
        <v>89</v>
      </c>
      <c r="E10" s="101">
        <f>C10/$L$2</f>
        <v>5.5513944574172795E-2</v>
      </c>
      <c r="F10" s="101">
        <f t="shared" si="0"/>
        <v>9.3640613271698987E-3</v>
      </c>
      <c r="G10" s="119"/>
      <c r="N10" s="144" t="s">
        <v>465</v>
      </c>
      <c r="O10" s="98">
        <v>5.1586489252814741E-2</v>
      </c>
      <c r="P10" s="98">
        <v>8.8077396264399956E-3</v>
      </c>
    </row>
    <row r="11" spans="1:16" x14ac:dyDescent="0.35">
      <c r="A11" s="118" t="s">
        <v>459</v>
      </c>
      <c r="B11" s="99" t="s">
        <v>459</v>
      </c>
      <c r="C11" s="100">
        <v>16070</v>
      </c>
      <c r="D11" s="101">
        <v>96</v>
      </c>
      <c r="E11" s="103">
        <f>C11/$K$2</f>
        <v>0.59415092246829593</v>
      </c>
      <c r="F11" s="101">
        <f t="shared" si="0"/>
        <v>0.11942894089493672</v>
      </c>
      <c r="G11" s="119"/>
      <c r="N11" s="144" t="s">
        <v>467</v>
      </c>
      <c r="O11" s="98">
        <v>8.5158648925281466E-3</v>
      </c>
      <c r="P11" s="98">
        <v>1.4539760653170786E-3</v>
      </c>
    </row>
    <row r="12" spans="1:16" x14ac:dyDescent="0.35">
      <c r="A12" s="118" t="s">
        <v>470</v>
      </c>
      <c r="B12" s="99" t="s">
        <v>467</v>
      </c>
      <c r="C12" s="101">
        <v>208</v>
      </c>
      <c r="D12" s="101">
        <v>66</v>
      </c>
      <c r="E12" s="101">
        <f>C12/$L$2</f>
        <v>9.1642067233555103E-3</v>
      </c>
      <c r="F12" s="101">
        <f t="shared" si="0"/>
        <v>1.5458132984534434E-3</v>
      </c>
      <c r="G12" s="119"/>
      <c r="N12" s="144" t="s">
        <v>468</v>
      </c>
      <c r="O12" s="98">
        <v>6.8741044012282496E-2</v>
      </c>
      <c r="P12" s="98">
        <v>1.1736662565708534E-2</v>
      </c>
    </row>
    <row r="13" spans="1:16" x14ac:dyDescent="0.35">
      <c r="A13" s="118" t="s">
        <v>470</v>
      </c>
      <c r="B13" s="99" t="s">
        <v>468</v>
      </c>
      <c r="C13" s="100">
        <v>1679</v>
      </c>
      <c r="D13" s="101">
        <v>91</v>
      </c>
      <c r="E13" s="101">
        <f>C13/$L$2</f>
        <v>7.397453407939375E-2</v>
      </c>
      <c r="F13" s="101">
        <f t="shared" si="0"/>
        <v>1.2477983308189094E-2</v>
      </c>
      <c r="G13" s="119"/>
      <c r="N13" s="144" t="s">
        <v>595</v>
      </c>
      <c r="O13" s="98">
        <v>0</v>
      </c>
      <c r="P13" s="98">
        <v>0</v>
      </c>
    </row>
    <row r="14" spans="1:16" ht="15" thickBot="1" x14ac:dyDescent="0.4">
      <c r="A14" s="112" t="s">
        <v>8</v>
      </c>
      <c r="B14" s="113" t="s">
        <v>126</v>
      </c>
      <c r="C14" s="114">
        <v>4552</v>
      </c>
      <c r="D14" s="115">
        <v>95</v>
      </c>
      <c r="E14" s="101">
        <f>C14/$L$2</f>
        <v>0.20055513944574171</v>
      </c>
      <c r="F14" s="115">
        <f t="shared" si="0"/>
        <v>3.3829529493077284E-2</v>
      </c>
      <c r="G14" s="116"/>
      <c r="N14" s="144" t="s">
        <v>464</v>
      </c>
      <c r="O14" s="98">
        <v>2.0470829068577278E-3</v>
      </c>
      <c r="P14" s="98">
        <v>3.4951347723968237E-4</v>
      </c>
    </row>
    <row r="15" spans="1:16" x14ac:dyDescent="0.35">
      <c r="A15" s="107" t="s">
        <v>8</v>
      </c>
      <c r="B15" s="108" t="s">
        <v>127</v>
      </c>
      <c r="C15" s="109">
        <v>2568</v>
      </c>
      <c r="D15" s="110">
        <v>93</v>
      </c>
      <c r="E15" s="110">
        <f>C15/$L$2</f>
        <v>0.11314270608450457</v>
      </c>
      <c r="F15" s="110">
        <f t="shared" si="0"/>
        <v>1.9084848800136747E-2</v>
      </c>
      <c r="G15" s="111"/>
      <c r="N15" s="144" t="s">
        <v>463</v>
      </c>
      <c r="O15" s="98">
        <v>6.3868986693961108E-3</v>
      </c>
      <c r="P15" s="98">
        <v>1.0904820489878091E-3</v>
      </c>
    </row>
    <row r="16" spans="1:16" x14ac:dyDescent="0.35">
      <c r="A16" s="125" t="s">
        <v>11</v>
      </c>
      <c r="B16" s="104" t="s">
        <v>594</v>
      </c>
      <c r="C16" s="105">
        <v>13703</v>
      </c>
      <c r="D16" s="102">
        <v>95</v>
      </c>
      <c r="E16" s="102"/>
      <c r="F16" s="102"/>
      <c r="G16" s="126" t="s">
        <v>591</v>
      </c>
      <c r="N16" s="144" t="s">
        <v>596</v>
      </c>
      <c r="O16" s="98">
        <v>0</v>
      </c>
      <c r="P16" s="98">
        <v>0</v>
      </c>
    </row>
    <row r="17" spans="1:16" ht="15" thickBot="1" x14ac:dyDescent="0.4">
      <c r="A17" s="112" t="s">
        <v>459</v>
      </c>
      <c r="B17" s="113" t="s">
        <v>462</v>
      </c>
      <c r="C17" s="114">
        <v>1267</v>
      </c>
      <c r="D17" s="115">
        <v>89</v>
      </c>
      <c r="E17" s="154">
        <f>C17/$K$2</f>
        <v>4.6844382001700741E-2</v>
      </c>
      <c r="F17" s="115">
        <f t="shared" ref="F17:F29" si="1">C17/GETPIVOTDATA("total_family",$H$1)</f>
        <v>9.4160838900986202E-3</v>
      </c>
      <c r="G17" s="116"/>
      <c r="N17" s="144" t="s">
        <v>470</v>
      </c>
      <c r="O17" s="98">
        <v>0.39500511770726715</v>
      </c>
      <c r="P17" s="98">
        <v>6.7442120568169103E-2</v>
      </c>
    </row>
    <row r="18" spans="1:16" x14ac:dyDescent="0.35">
      <c r="A18" s="120" t="s">
        <v>459</v>
      </c>
      <c r="B18" s="121" t="s">
        <v>590</v>
      </c>
      <c r="C18" s="122"/>
      <c r="D18" s="122" t="s">
        <v>587</v>
      </c>
      <c r="E18" s="157">
        <f>C18/GETPIVOTDATA("total_family",$H$1,"Governorate","Erbil")</f>
        <v>0</v>
      </c>
      <c r="F18" s="123">
        <f t="shared" si="1"/>
        <v>0</v>
      </c>
      <c r="G18" s="124" t="s">
        <v>607</v>
      </c>
      <c r="N18" s="97" t="s">
        <v>603</v>
      </c>
      <c r="O18" s="98">
        <v>2.9999999999999996</v>
      </c>
      <c r="P18" s="98">
        <v>0.99999999999999989</v>
      </c>
    </row>
    <row r="19" spans="1:16" ht="15" thickBot="1" x14ac:dyDescent="0.4">
      <c r="A19" s="131" t="s">
        <v>459</v>
      </c>
      <c r="B19" s="132" t="s">
        <v>589</v>
      </c>
      <c r="C19" s="133">
        <v>0</v>
      </c>
      <c r="D19" s="133" t="s">
        <v>587</v>
      </c>
      <c r="E19" s="157">
        <f>C19/GETPIVOTDATA("total_family",$H$1,"Governorate","Erbil")</f>
        <v>0</v>
      </c>
      <c r="F19" s="127">
        <f t="shared" si="1"/>
        <v>0</v>
      </c>
      <c r="G19" s="135" t="s">
        <v>588</v>
      </c>
    </row>
    <row r="20" spans="1:16" ht="15" thickBot="1" x14ac:dyDescent="0.4">
      <c r="A20" s="151" t="s">
        <v>470</v>
      </c>
      <c r="B20" s="121" t="s">
        <v>595</v>
      </c>
      <c r="C20" s="122">
        <v>0</v>
      </c>
      <c r="D20" s="122" t="s">
        <v>587</v>
      </c>
      <c r="E20" s="123">
        <f>C20/(GETPIVOTDATA("total_family",$H$1,"Governorate","Diyala")+GETPIVOTDATA("total_family",$H$1,"Governorate","Sulaymaniyah"))</f>
        <v>0</v>
      </c>
      <c r="F20" s="123">
        <f t="shared" si="1"/>
        <v>0</v>
      </c>
      <c r="G20" s="124" t="s">
        <v>588</v>
      </c>
    </row>
    <row r="21" spans="1:16" ht="15" thickBot="1" x14ac:dyDescent="0.4">
      <c r="A21" s="118" t="s">
        <v>470</v>
      </c>
      <c r="B21" s="99" t="s">
        <v>464</v>
      </c>
      <c r="C21" s="101">
        <v>50</v>
      </c>
      <c r="D21" s="106">
        <v>33</v>
      </c>
      <c r="E21" s="110">
        <f>C21/$L$2</f>
        <v>2.2029343084989206E-3</v>
      </c>
      <c r="F21" s="101">
        <f t="shared" si="1"/>
        <v>3.715897352051547E-4</v>
      </c>
      <c r="G21" s="119"/>
    </row>
    <row r="22" spans="1:16" ht="15" thickBot="1" x14ac:dyDescent="0.4">
      <c r="A22" s="118" t="s">
        <v>470</v>
      </c>
      <c r="B22" s="99" t="s">
        <v>463</v>
      </c>
      <c r="C22" s="101">
        <v>156</v>
      </c>
      <c r="D22" s="106">
        <v>60</v>
      </c>
      <c r="E22" s="110">
        <f>C22/$L$2</f>
        <v>6.8731550425166323E-3</v>
      </c>
      <c r="F22" s="101">
        <f t="shared" si="1"/>
        <v>1.1593599738400826E-3</v>
      </c>
      <c r="G22" s="119"/>
    </row>
    <row r="23" spans="1:16" ht="15" thickBot="1" x14ac:dyDescent="0.4">
      <c r="A23" s="118" t="s">
        <v>459</v>
      </c>
      <c r="B23" s="99" t="s">
        <v>460</v>
      </c>
      <c r="C23" s="100">
        <v>7390</v>
      </c>
      <c r="D23" s="101">
        <v>95</v>
      </c>
      <c r="E23" s="134">
        <f>C23/$K$2</f>
        <v>0.27322808444559471</v>
      </c>
      <c r="F23" s="101">
        <f t="shared" si="1"/>
        <v>5.4920962863321862E-2</v>
      </c>
      <c r="G23" s="119"/>
    </row>
    <row r="24" spans="1:16" ht="28" x14ac:dyDescent="0.35">
      <c r="A24" s="118" t="s">
        <v>470</v>
      </c>
      <c r="B24" s="104" t="s">
        <v>596</v>
      </c>
      <c r="C24" s="102">
        <v>0</v>
      </c>
      <c r="D24" s="156">
        <v>65</v>
      </c>
      <c r="E24" s="123">
        <f>C24/$L$2</f>
        <v>0</v>
      </c>
      <c r="F24" s="102">
        <f t="shared" si="1"/>
        <v>0</v>
      </c>
      <c r="G24" s="126" t="s">
        <v>611</v>
      </c>
    </row>
    <row r="25" spans="1:16" ht="15" thickBot="1" x14ac:dyDescent="0.4">
      <c r="A25" s="118" t="s">
        <v>6</v>
      </c>
      <c r="B25" s="99" t="s">
        <v>113</v>
      </c>
      <c r="C25" s="100">
        <v>6572</v>
      </c>
      <c r="D25" s="101">
        <v>95</v>
      </c>
      <c r="E25" s="101">
        <f>C25/$J$2</f>
        <v>7.7488120924858211E-2</v>
      </c>
      <c r="F25" s="101">
        <f t="shared" si="1"/>
        <v>4.8841754795365531E-2</v>
      </c>
      <c r="G25" s="119"/>
    </row>
    <row r="26" spans="1:16" ht="15" thickBot="1" x14ac:dyDescent="0.4">
      <c r="A26" s="118" t="s">
        <v>459</v>
      </c>
      <c r="B26" s="99" t="s">
        <v>461</v>
      </c>
      <c r="C26" s="100">
        <v>2320</v>
      </c>
      <c r="D26" s="101">
        <v>93</v>
      </c>
      <c r="E26" s="134">
        <f>C26/$K$2</f>
        <v>8.5776611084408622E-2</v>
      </c>
      <c r="F26" s="101">
        <f t="shared" si="1"/>
        <v>1.7241763713519178E-2</v>
      </c>
      <c r="G26" s="119"/>
    </row>
    <row r="27" spans="1:16" x14ac:dyDescent="0.35">
      <c r="A27" s="118" t="s">
        <v>470</v>
      </c>
      <c r="B27" s="99" t="s">
        <v>470</v>
      </c>
      <c r="C27" s="100">
        <v>9565</v>
      </c>
      <c r="D27" s="101">
        <v>95</v>
      </c>
      <c r="E27" s="110">
        <f>C27/$L$2</f>
        <v>0.42142133321584352</v>
      </c>
      <c r="F27" s="101">
        <f t="shared" si="1"/>
        <v>7.1085116344746097E-2</v>
      </c>
      <c r="G27" s="119"/>
    </row>
    <row r="28" spans="1:16" ht="15" thickBot="1" x14ac:dyDescent="0.4">
      <c r="A28" s="118" t="s">
        <v>585</v>
      </c>
      <c r="B28" s="99" t="s">
        <v>456</v>
      </c>
      <c r="C28" s="100">
        <v>26361</v>
      </c>
      <c r="D28" s="101">
        <v>96</v>
      </c>
      <c r="E28" s="101">
        <f>C28/$J$2</f>
        <v>0.31081320080648012</v>
      </c>
      <c r="F28" s="101">
        <f t="shared" si="1"/>
        <v>0.19590954019486165</v>
      </c>
      <c r="G28" s="119"/>
    </row>
    <row r="29" spans="1:16" ht="15" thickBot="1" x14ac:dyDescent="0.4">
      <c r="A29" s="112" t="s">
        <v>585</v>
      </c>
      <c r="B29" s="113" t="s">
        <v>455</v>
      </c>
      <c r="C29" s="114">
        <v>17458</v>
      </c>
      <c r="D29" s="115">
        <v>96</v>
      </c>
      <c r="E29" s="110">
        <f>C29/$J$2</f>
        <v>0.20584108568261941</v>
      </c>
      <c r="F29" s="115">
        <f t="shared" si="1"/>
        <v>0.12974427194423183</v>
      </c>
      <c r="G29" s="116"/>
    </row>
    <row r="30" spans="1:16" x14ac:dyDescent="0.35">
      <c r="A30" s="128" t="s">
        <v>597</v>
      </c>
      <c r="B30" s="128"/>
      <c r="C30" s="129">
        <f>SUM(C2:C29)</f>
        <v>150175</v>
      </c>
      <c r="D30" s="129">
        <v>2075</v>
      </c>
      <c r="E30" s="129"/>
      <c r="F30" s="129"/>
      <c r="G30" s="130"/>
    </row>
  </sheetData>
  <sortState ref="A2:G29">
    <sortCondition ref="B2:B29"/>
  </sortState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Family Profile</vt:lpstr>
      <vt:lpstr>Protection</vt:lpstr>
      <vt:lpstr>Needs</vt:lpstr>
      <vt:lpstr>Assistance</vt:lpstr>
      <vt:lpstr>Shelter</vt:lpstr>
      <vt:lpstr>NFI</vt:lpstr>
      <vt:lpstr>Food Security</vt:lpstr>
      <vt:lpstr>WASH</vt:lpstr>
      <vt:lpstr>Livelihoods</vt:lpstr>
      <vt:lpstr>Education</vt:lpstr>
      <vt:lpstr>Health</vt:lpstr>
      <vt:lpstr>Communication</vt:lpstr>
      <vt:lpstr>Sample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Cleven</dc:creator>
  <cp:lastModifiedBy>Megan</cp:lastModifiedBy>
  <cp:lastPrinted>2014-11-22T09:04:27Z</cp:lastPrinted>
  <dcterms:created xsi:type="dcterms:W3CDTF">2014-11-17T11:28:38Z</dcterms:created>
  <dcterms:modified xsi:type="dcterms:W3CDTF">2015-03-06T16:36:59Z</dcterms:modified>
</cp:coreProperties>
</file>