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https://acted.sharepoint.com/sites/IMPACTMLI/Shared Documents/General/00. Mali IMPACT Mission Files/04.07. Research - MSNA/C. Phase II. Preparations/PII.6 The Data Analysis Plan/Validated/"/>
    </mc:Choice>
  </mc:AlternateContent>
  <xr:revisionPtr revIDLastSave="102" documentId="8_{171377C7-3786-4740-9290-2E30279D3B8F}" xr6:coauthVersionLast="47" xr6:coauthVersionMax="47" xr10:uidLastSave="{8214F19A-657C-4B8D-B22C-9BE2AFF58877}"/>
  <bookViews>
    <workbookView xWindow="28690" yWindow="-110" windowWidth="29020" windowHeight="15700" xr2:uid="{FD24A440-A407-493F-9A47-5B7EC1C3B265}"/>
  </bookViews>
  <sheets>
    <sheet name="MLI MSNA DAP 2023" sheetId="2"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1" i="2" l="1"/>
  <c r="C12" i="2"/>
  <c r="E12" i="2" s="1"/>
  <c r="E20" i="2"/>
  <c r="C21" i="2"/>
  <c r="C25" i="2" s="1"/>
  <c r="E76" i="2"/>
  <c r="L89" i="2" s="1"/>
  <c r="C80" i="2"/>
  <c r="C81" i="2" s="1"/>
  <c r="E81" i="2" s="1"/>
  <c r="L95" i="2"/>
  <c r="L96" i="2"/>
  <c r="E105" i="2"/>
  <c r="C106" i="2"/>
  <c r="E106" i="2" s="1"/>
  <c r="L116" i="2" s="1"/>
  <c r="C202" i="2"/>
  <c r="E202" i="2" s="1"/>
  <c r="C241" i="2"/>
  <c r="C307" i="2"/>
  <c r="C308" i="2" s="1"/>
  <c r="C309" i="2" s="1"/>
  <c r="E307" i="2"/>
  <c r="L309" i="2" s="1"/>
  <c r="E308" i="2"/>
  <c r="L308" i="2"/>
  <c r="L311" i="2"/>
  <c r="L328" i="2"/>
  <c r="C353" i="2"/>
  <c r="E353" i="2" s="1"/>
  <c r="C379" i="2"/>
  <c r="E379" i="2" s="1"/>
  <c r="L388" i="2" s="1"/>
  <c r="C380" i="2"/>
  <c r="C381" i="2" s="1"/>
  <c r="C382" i="2" s="1"/>
  <c r="E382" i="2" s="1"/>
  <c r="L383" i="2" s="1"/>
  <c r="L380" i="2"/>
  <c r="E381" i="2"/>
  <c r="C383" i="2"/>
  <c r="E383" i="2" s="1"/>
  <c r="L418" i="2"/>
  <c r="C479" i="2"/>
  <c r="E479" i="2" s="1"/>
  <c r="L483" i="2" l="1"/>
  <c r="L484" i="2"/>
  <c r="L87" i="2"/>
  <c r="C82" i="2"/>
  <c r="C83" i="2" s="1"/>
  <c r="C203" i="2"/>
  <c r="E203" i="2" s="1"/>
  <c r="L204" i="2" s="1"/>
  <c r="C480" i="2"/>
  <c r="L80" i="2"/>
  <c r="L84" i="2"/>
  <c r="C354" i="2"/>
  <c r="E80" i="2"/>
  <c r="L81" i="2" s="1"/>
  <c r="C107" i="2"/>
  <c r="E107" i="2" s="1"/>
  <c r="L88" i="2"/>
  <c r="E82" i="2"/>
  <c r="L83" i="2" s="1"/>
  <c r="E241" i="2"/>
  <c r="C242" i="2"/>
  <c r="E309" i="2"/>
  <c r="L310" i="2" s="1"/>
  <c r="C310" i="2"/>
  <c r="L354" i="2"/>
  <c r="L357" i="2"/>
  <c r="C384" i="2"/>
  <c r="L203" i="2"/>
  <c r="L205" i="2"/>
  <c r="L216" i="2"/>
  <c r="E380" i="2"/>
  <c r="C108" i="2"/>
  <c r="E21" i="2"/>
  <c r="E25" i="2"/>
  <c r="C26" i="2"/>
  <c r="L86" i="2"/>
  <c r="L82" i="2"/>
  <c r="C13" i="2"/>
  <c r="C204" i="2" l="1"/>
  <c r="L207" i="2"/>
  <c r="E354" i="2"/>
  <c r="C355" i="2"/>
  <c r="C481" i="2"/>
  <c r="E480" i="2"/>
  <c r="E13" i="2"/>
  <c r="C14" i="2"/>
  <c r="C205" i="2"/>
  <c r="E204" i="2"/>
  <c r="C385" i="2"/>
  <c r="E384" i="2"/>
  <c r="C243" i="2"/>
  <c r="E242" i="2"/>
  <c r="E108" i="2"/>
  <c r="C109" i="2"/>
  <c r="L389" i="2"/>
  <c r="L381" i="2"/>
  <c r="E310" i="2"/>
  <c r="C311" i="2"/>
  <c r="L244" i="2"/>
  <c r="L242" i="2"/>
  <c r="L243" i="2"/>
  <c r="E26" i="2"/>
  <c r="C27" i="2"/>
  <c r="C84" i="2"/>
  <c r="E83" i="2"/>
  <c r="E481" i="2" l="1"/>
  <c r="C482" i="2"/>
  <c r="C356" i="2"/>
  <c r="E355" i="2"/>
  <c r="L363" i="2" s="1"/>
  <c r="L355" i="2"/>
  <c r="L356" i="2"/>
  <c r="C312" i="2"/>
  <c r="E311" i="2"/>
  <c r="E109" i="2"/>
  <c r="C110" i="2"/>
  <c r="C85" i="2"/>
  <c r="E84" i="2"/>
  <c r="L85" i="2" s="1"/>
  <c r="E14" i="2"/>
  <c r="C15" i="2"/>
  <c r="E27" i="2"/>
  <c r="C28" i="2"/>
  <c r="E243" i="2"/>
  <c r="C244" i="2"/>
  <c r="C386" i="2"/>
  <c r="E385" i="2"/>
  <c r="L386" i="2" s="1"/>
  <c r="C206" i="2"/>
  <c r="E205" i="2"/>
  <c r="L360" i="2" l="1"/>
  <c r="C357" i="2"/>
  <c r="E356" i="2"/>
  <c r="L358" i="2" s="1"/>
  <c r="E482" i="2"/>
  <c r="C483" i="2"/>
  <c r="C29" i="2"/>
  <c r="E28" i="2"/>
  <c r="E312" i="2"/>
  <c r="C313" i="2"/>
  <c r="E15" i="2"/>
  <c r="C16" i="2"/>
  <c r="E16" i="2" s="1"/>
  <c r="C86" i="2"/>
  <c r="E85" i="2"/>
  <c r="L214" i="2"/>
  <c r="L206" i="2"/>
  <c r="L212" i="2"/>
  <c r="E110" i="2"/>
  <c r="C111" i="2"/>
  <c r="E206" i="2"/>
  <c r="C207" i="2"/>
  <c r="C387" i="2"/>
  <c r="E386" i="2"/>
  <c r="E244" i="2"/>
  <c r="L245" i="2" s="1"/>
  <c r="C245" i="2"/>
  <c r="C484" i="2" l="1"/>
  <c r="E483" i="2"/>
  <c r="E357" i="2"/>
  <c r="C358" i="2"/>
  <c r="C112" i="2"/>
  <c r="E111" i="2"/>
  <c r="E29" i="2"/>
  <c r="C30" i="2"/>
  <c r="C246" i="2"/>
  <c r="E245" i="2"/>
  <c r="E86" i="2"/>
  <c r="C87" i="2"/>
  <c r="E387" i="2"/>
  <c r="C388" i="2"/>
  <c r="E313" i="2"/>
  <c r="C314" i="2"/>
  <c r="E207" i="2"/>
  <c r="C211" i="2"/>
  <c r="E358" i="2" l="1"/>
  <c r="C359" i="2"/>
  <c r="E484" i="2"/>
  <c r="L485" i="2" s="1"/>
  <c r="C485" i="2"/>
  <c r="L91" i="2"/>
  <c r="L93" i="2"/>
  <c r="E314" i="2"/>
  <c r="C315" i="2"/>
  <c r="C31" i="2"/>
  <c r="E30" i="2"/>
  <c r="E87" i="2"/>
  <c r="C88" i="2"/>
  <c r="C247" i="2"/>
  <c r="E246" i="2"/>
  <c r="C212" i="2"/>
  <c r="E211" i="2"/>
  <c r="L314" i="2"/>
  <c r="L315" i="2"/>
  <c r="E388" i="2"/>
  <c r="C389" i="2"/>
  <c r="E112" i="2"/>
  <c r="C113" i="2"/>
  <c r="E359" i="2" l="1"/>
  <c r="L359" i="2" s="1"/>
  <c r="C360" i="2"/>
  <c r="C486" i="2"/>
  <c r="E485" i="2"/>
  <c r="E212" i="2"/>
  <c r="C213" i="2"/>
  <c r="L248" i="2"/>
  <c r="L249" i="2"/>
  <c r="L250" i="2"/>
  <c r="L247" i="2"/>
  <c r="C248" i="2"/>
  <c r="E247" i="2"/>
  <c r="C89" i="2"/>
  <c r="E88" i="2"/>
  <c r="E113" i="2"/>
  <c r="C114" i="2"/>
  <c r="C32" i="2"/>
  <c r="E31" i="2"/>
  <c r="E389" i="2"/>
  <c r="C390" i="2"/>
  <c r="E315" i="2"/>
  <c r="C316" i="2"/>
  <c r="C487" i="2" l="1"/>
  <c r="E486" i="2"/>
  <c r="C361" i="2"/>
  <c r="E360" i="2"/>
  <c r="L361" i="2" s="1"/>
  <c r="C115" i="2"/>
  <c r="E114" i="2"/>
  <c r="C249" i="2"/>
  <c r="E248" i="2"/>
  <c r="E89" i="2"/>
  <c r="L90" i="2" s="1"/>
  <c r="C90" i="2"/>
  <c r="L215" i="2"/>
  <c r="L213" i="2"/>
  <c r="L217" i="2"/>
  <c r="C317" i="2"/>
  <c r="E316" i="2"/>
  <c r="L317" i="2" s="1"/>
  <c r="E390" i="2"/>
  <c r="L391" i="2" s="1"/>
  <c r="C391" i="2"/>
  <c r="E32" i="2"/>
  <c r="C33" i="2"/>
  <c r="E213" i="2"/>
  <c r="C214" i="2"/>
  <c r="C362" i="2" l="1"/>
  <c r="E361" i="2"/>
  <c r="L362" i="2" s="1"/>
  <c r="E487" i="2"/>
  <c r="C488" i="2"/>
  <c r="E115" i="2"/>
  <c r="C116" i="2"/>
  <c r="C215" i="2"/>
  <c r="E214" i="2"/>
  <c r="E90" i="2"/>
  <c r="C91" i="2"/>
  <c r="E33" i="2"/>
  <c r="C34" i="2"/>
  <c r="C392" i="2"/>
  <c r="E391" i="2"/>
  <c r="C250" i="2"/>
  <c r="E249" i="2"/>
  <c r="C318" i="2"/>
  <c r="E317" i="2"/>
  <c r="L318" i="2" s="1"/>
  <c r="E488" i="2" l="1"/>
  <c r="C489" i="2"/>
  <c r="L489" i="2"/>
  <c r="L488" i="2"/>
  <c r="C363" i="2"/>
  <c r="E362" i="2"/>
  <c r="E116" i="2"/>
  <c r="C117" i="2"/>
  <c r="E250" i="2"/>
  <c r="L251" i="2" s="1"/>
  <c r="C251" i="2"/>
  <c r="C393" i="2"/>
  <c r="E392" i="2"/>
  <c r="C35" i="2"/>
  <c r="E34" i="2"/>
  <c r="C92" i="2"/>
  <c r="E91" i="2"/>
  <c r="L92" i="2" s="1"/>
  <c r="E318" i="2"/>
  <c r="C319" i="2"/>
  <c r="C216" i="2"/>
  <c r="E215" i="2"/>
  <c r="E489" i="2" l="1"/>
  <c r="C490" i="2"/>
  <c r="C364" i="2"/>
  <c r="E363" i="2"/>
  <c r="L364" i="2" s="1"/>
  <c r="C93" i="2"/>
  <c r="E92" i="2"/>
  <c r="C36" i="2"/>
  <c r="E35" i="2"/>
  <c r="E393" i="2"/>
  <c r="L394" i="2" s="1"/>
  <c r="C394" i="2"/>
  <c r="C252" i="2"/>
  <c r="E251" i="2"/>
  <c r="E216" i="2"/>
  <c r="C217" i="2"/>
  <c r="E319" i="2"/>
  <c r="C320" i="2"/>
  <c r="E117" i="2"/>
  <c r="C121" i="2"/>
  <c r="E364" i="2" l="1"/>
  <c r="L365" i="2" s="1"/>
  <c r="C365" i="2"/>
  <c r="E490" i="2"/>
  <c r="C491" i="2"/>
  <c r="C40" i="2"/>
  <c r="E36" i="2"/>
  <c r="C321" i="2"/>
  <c r="E320" i="2"/>
  <c r="E217" i="2"/>
  <c r="C218" i="2"/>
  <c r="E93" i="2"/>
  <c r="L94" i="2" s="1"/>
  <c r="C94" i="2"/>
  <c r="E252" i="2"/>
  <c r="C253" i="2"/>
  <c r="E394" i="2"/>
  <c r="C395" i="2"/>
  <c r="C122" i="2"/>
  <c r="E121" i="2"/>
  <c r="L122" i="2" s="1"/>
  <c r="C492" i="2" l="1"/>
  <c r="E491" i="2"/>
  <c r="L491" i="2"/>
  <c r="L495" i="2"/>
  <c r="C366" i="2"/>
  <c r="E365" i="2"/>
  <c r="E395" i="2"/>
  <c r="C396" i="2"/>
  <c r="E122" i="2"/>
  <c r="L123" i="2" s="1"/>
  <c r="C123" i="2"/>
  <c r="C322" i="2"/>
  <c r="E321" i="2"/>
  <c r="C41" i="2"/>
  <c r="E40" i="2"/>
  <c r="E253" i="2"/>
  <c r="C254" i="2"/>
  <c r="E94" i="2"/>
  <c r="C95" i="2"/>
  <c r="C219" i="2"/>
  <c r="E218" i="2"/>
  <c r="E366" i="2" l="1"/>
  <c r="C370" i="2"/>
  <c r="E492" i="2"/>
  <c r="L493" i="2" s="1"/>
  <c r="C493" i="2"/>
  <c r="C397" i="2"/>
  <c r="E396" i="2"/>
  <c r="C220" i="2"/>
  <c r="E219" i="2"/>
  <c r="L220" i="2" s="1"/>
  <c r="E95" i="2"/>
  <c r="C96" i="2"/>
  <c r="C255" i="2"/>
  <c r="E254" i="2"/>
  <c r="E41" i="2"/>
  <c r="C42" i="2"/>
  <c r="L221" i="2"/>
  <c r="L232" i="2"/>
  <c r="L219" i="2"/>
  <c r="L233" i="2"/>
  <c r="E322" i="2"/>
  <c r="L323" i="2" s="1"/>
  <c r="C323" i="2"/>
  <c r="C124" i="2"/>
  <c r="E123" i="2"/>
  <c r="C371" i="2" l="1"/>
  <c r="E370" i="2"/>
  <c r="E493" i="2"/>
  <c r="C494" i="2"/>
  <c r="E220" i="2"/>
  <c r="C221" i="2"/>
  <c r="E42" i="2"/>
  <c r="C43" i="2"/>
  <c r="E323" i="2"/>
  <c r="C324" i="2"/>
  <c r="L399" i="2"/>
  <c r="L397" i="2"/>
  <c r="L398" i="2"/>
  <c r="E397" i="2"/>
  <c r="C398" i="2"/>
  <c r="C125" i="2"/>
  <c r="C126" i="2" s="1"/>
  <c r="C127" i="2" s="1"/>
  <c r="C128" i="2" s="1"/>
  <c r="C129" i="2" s="1"/>
  <c r="C130" i="2" s="1"/>
  <c r="C131" i="2" s="1"/>
  <c r="C132" i="2" s="1"/>
  <c r="C133" i="2" s="1"/>
  <c r="E124" i="2"/>
  <c r="L133" i="2" s="1"/>
  <c r="E255" i="2"/>
  <c r="C256" i="2"/>
  <c r="E96" i="2"/>
  <c r="C97" i="2"/>
  <c r="E494" i="2" l="1"/>
  <c r="C495" i="2"/>
  <c r="E371" i="2"/>
  <c r="C372" i="2"/>
  <c r="E372" i="2" s="1"/>
  <c r="E133" i="2"/>
  <c r="C134" i="2"/>
  <c r="C399" i="2"/>
  <c r="E398" i="2"/>
  <c r="E221" i="2"/>
  <c r="L222" i="2" s="1"/>
  <c r="C222" i="2"/>
  <c r="E256" i="2"/>
  <c r="L257" i="2" s="1"/>
  <c r="C257" i="2"/>
  <c r="C44" i="2"/>
  <c r="E43" i="2"/>
  <c r="L259" i="2"/>
  <c r="L256" i="2"/>
  <c r="L262" i="2"/>
  <c r="L265" i="2"/>
  <c r="C98" i="2"/>
  <c r="E98" i="2" s="1"/>
  <c r="E97" i="2"/>
  <c r="E324" i="2"/>
  <c r="L325" i="2" s="1"/>
  <c r="C325" i="2"/>
  <c r="E495" i="2" l="1"/>
  <c r="C496" i="2"/>
  <c r="C223" i="2"/>
  <c r="E222" i="2"/>
  <c r="E44" i="2"/>
  <c r="C45" i="2"/>
  <c r="C400" i="2"/>
  <c r="E399" i="2"/>
  <c r="L400" i="2" s="1"/>
  <c r="E325" i="2"/>
  <c r="C326" i="2"/>
  <c r="E257" i="2"/>
  <c r="C258" i="2"/>
  <c r="C135" i="2"/>
  <c r="C136" i="2" s="1"/>
  <c r="C137" i="2" s="1"/>
  <c r="C138" i="2" s="1"/>
  <c r="C139" i="2" s="1"/>
  <c r="C140" i="2" s="1"/>
  <c r="E134" i="2"/>
  <c r="L140" i="2" s="1"/>
  <c r="C497" i="2" l="1"/>
  <c r="E496" i="2"/>
  <c r="L497" i="2" s="1"/>
  <c r="E258" i="2"/>
  <c r="C259" i="2"/>
  <c r="C327" i="2"/>
  <c r="E326" i="2"/>
  <c r="L327" i="2" s="1"/>
  <c r="C401" i="2"/>
  <c r="E400" i="2"/>
  <c r="C49" i="2"/>
  <c r="E45" i="2"/>
  <c r="C141" i="2"/>
  <c r="E140" i="2"/>
  <c r="C227" i="2"/>
  <c r="E223" i="2"/>
  <c r="C498" i="2" l="1"/>
  <c r="E497" i="2"/>
  <c r="E227" i="2"/>
  <c r="C228" i="2"/>
  <c r="C328" i="2"/>
  <c r="E327" i="2"/>
  <c r="E141" i="2"/>
  <c r="L143" i="2" s="1"/>
  <c r="C142" i="2"/>
  <c r="C53" i="2"/>
  <c r="E49" i="2"/>
  <c r="C260" i="2"/>
  <c r="E259" i="2"/>
  <c r="L260" i="2" s="1"/>
  <c r="E401" i="2"/>
  <c r="L404" i="2" s="1"/>
  <c r="C402" i="2"/>
  <c r="E498" i="2" l="1"/>
  <c r="L499" i="2" s="1"/>
  <c r="C499" i="2"/>
  <c r="E228" i="2"/>
  <c r="C229" i="2"/>
  <c r="E402" i="2"/>
  <c r="C403" i="2"/>
  <c r="C54" i="2"/>
  <c r="E53" i="2"/>
  <c r="E328" i="2"/>
  <c r="C329" i="2"/>
  <c r="E260" i="2"/>
  <c r="C261" i="2"/>
  <c r="C143" i="2"/>
  <c r="E142" i="2"/>
  <c r="E499" i="2" l="1"/>
  <c r="C500" i="2"/>
  <c r="E403" i="2"/>
  <c r="C404" i="2"/>
  <c r="C230" i="2"/>
  <c r="E229" i="2"/>
  <c r="C262" i="2"/>
  <c r="E261" i="2"/>
  <c r="L230" i="2"/>
  <c r="L229" i="2"/>
  <c r="E329" i="2"/>
  <c r="L330" i="2" s="1"/>
  <c r="C330" i="2"/>
  <c r="E54" i="2"/>
  <c r="C55" i="2"/>
  <c r="E143" i="2"/>
  <c r="L144" i="2" s="1"/>
  <c r="C144" i="2"/>
  <c r="C501" i="2" l="1"/>
  <c r="E500" i="2"/>
  <c r="L501" i="2" s="1"/>
  <c r="L234" i="2"/>
  <c r="E404" i="2"/>
  <c r="L405" i="2" s="1"/>
  <c r="C405" i="2"/>
  <c r="E230" i="2"/>
  <c r="L231" i="2" s="1"/>
  <c r="C231" i="2"/>
  <c r="L366" i="2"/>
  <c r="L58" i="2"/>
  <c r="L55" i="2"/>
  <c r="L346" i="2"/>
  <c r="L59" i="2"/>
  <c r="L60" i="2"/>
  <c r="L401" i="2"/>
  <c r="L353" i="2"/>
  <c r="L57" i="2"/>
  <c r="L223" i="2"/>
  <c r="L228" i="2"/>
  <c r="L218" i="2"/>
  <c r="C56" i="2"/>
  <c r="E55" i="2"/>
  <c r="E144" i="2"/>
  <c r="C145" i="2"/>
  <c r="C331" i="2"/>
  <c r="E330" i="2"/>
  <c r="C263" i="2"/>
  <c r="E262" i="2"/>
  <c r="L263" i="2" s="1"/>
  <c r="C502" i="2" l="1"/>
  <c r="E501" i="2"/>
  <c r="C406" i="2"/>
  <c r="E405" i="2"/>
  <c r="C264" i="2"/>
  <c r="E263" i="2"/>
  <c r="E331" i="2"/>
  <c r="C332" i="2"/>
  <c r="C146" i="2"/>
  <c r="E145" i="2"/>
  <c r="L146" i="2" s="1"/>
  <c r="C57" i="2"/>
  <c r="E56" i="2"/>
  <c r="E231" i="2"/>
  <c r="C232" i="2"/>
  <c r="E502" i="2" l="1"/>
  <c r="C503" i="2"/>
  <c r="E57" i="2"/>
  <c r="C58" i="2"/>
  <c r="E146" i="2"/>
  <c r="C147" i="2"/>
  <c r="C333" i="2"/>
  <c r="E332" i="2"/>
  <c r="L337" i="2"/>
  <c r="L335" i="2"/>
  <c r="L334" i="2"/>
  <c r="E264" i="2"/>
  <c r="C265" i="2"/>
  <c r="E232" i="2"/>
  <c r="C233" i="2"/>
  <c r="C407" i="2"/>
  <c r="E406" i="2"/>
  <c r="E503" i="2" l="1"/>
  <c r="L504" i="2" s="1"/>
  <c r="C504" i="2"/>
  <c r="L407" i="2"/>
  <c r="L409" i="2"/>
  <c r="E333" i="2"/>
  <c r="C334" i="2"/>
  <c r="E147" i="2"/>
  <c r="L148" i="2" s="1"/>
  <c r="C148" i="2"/>
  <c r="E233" i="2"/>
  <c r="C234" i="2"/>
  <c r="E234" i="2" s="1"/>
  <c r="E265" i="2"/>
  <c r="L266" i="2" s="1"/>
  <c r="C266" i="2"/>
  <c r="C59" i="2"/>
  <c r="E58" i="2"/>
  <c r="E407" i="2"/>
  <c r="L408" i="2" s="1"/>
  <c r="C408" i="2"/>
  <c r="C505" i="2" l="1"/>
  <c r="E504" i="2"/>
  <c r="L506" i="2" s="1"/>
  <c r="E59" i="2"/>
  <c r="C60" i="2"/>
  <c r="E266" i="2"/>
  <c r="C267" i="2"/>
  <c r="C409" i="2"/>
  <c r="E408" i="2"/>
  <c r="E334" i="2"/>
  <c r="C335" i="2"/>
  <c r="C152" i="2"/>
  <c r="E148" i="2"/>
  <c r="E505" i="2" l="1"/>
  <c r="C506" i="2"/>
  <c r="E152" i="2"/>
  <c r="C153" i="2"/>
  <c r="E335" i="2"/>
  <c r="L336" i="2" s="1"/>
  <c r="C336" i="2"/>
  <c r="E267" i="2"/>
  <c r="L268" i="2" s="1"/>
  <c r="C268" i="2"/>
  <c r="C410" i="2"/>
  <c r="E409" i="2"/>
  <c r="E60" i="2"/>
  <c r="C61" i="2"/>
  <c r="E506" i="2" l="1"/>
  <c r="C507" i="2"/>
  <c r="E61" i="2"/>
  <c r="C62" i="2"/>
  <c r="E336" i="2"/>
  <c r="C337" i="2"/>
  <c r="L62" i="2"/>
  <c r="L61" i="2"/>
  <c r="L63" i="2"/>
  <c r="E410" i="2"/>
  <c r="C411" i="2"/>
  <c r="E153" i="2"/>
  <c r="C154" i="2"/>
  <c r="C269" i="2"/>
  <c r="E268" i="2"/>
  <c r="E507" i="2" l="1"/>
  <c r="L508" i="2" s="1"/>
  <c r="C508" i="2"/>
  <c r="C270" i="2"/>
  <c r="E269" i="2"/>
  <c r="E154" i="2"/>
  <c r="C155" i="2"/>
  <c r="E411" i="2"/>
  <c r="C412" i="2"/>
  <c r="E337" i="2"/>
  <c r="C338" i="2"/>
  <c r="C63" i="2"/>
  <c r="E62" i="2"/>
  <c r="C509" i="2" l="1"/>
  <c r="E508" i="2"/>
  <c r="L413" i="2"/>
  <c r="L412" i="2"/>
  <c r="E338" i="2"/>
  <c r="L339" i="2" s="1"/>
  <c r="C339" i="2"/>
  <c r="E412" i="2"/>
  <c r="C413" i="2"/>
  <c r="C156" i="2"/>
  <c r="E155" i="2"/>
  <c r="L338" i="2"/>
  <c r="L340" i="2"/>
  <c r="E270" i="2"/>
  <c r="C271" i="2"/>
  <c r="E63" i="2"/>
  <c r="C67" i="2"/>
  <c r="E509" i="2" l="1"/>
  <c r="C510" i="2"/>
  <c r="E271" i="2"/>
  <c r="C272" i="2"/>
  <c r="E413" i="2"/>
  <c r="C414" i="2"/>
  <c r="E67" i="2"/>
  <c r="C68" i="2"/>
  <c r="E156" i="2"/>
  <c r="C157" i="2"/>
  <c r="E339" i="2"/>
  <c r="C340" i="2"/>
  <c r="E510" i="2" l="1"/>
  <c r="C511" i="2"/>
  <c r="C273" i="2"/>
  <c r="E272" i="2"/>
  <c r="E340" i="2"/>
  <c r="L341" i="2" s="1"/>
  <c r="C341" i="2"/>
  <c r="E157" i="2"/>
  <c r="C158" i="2"/>
  <c r="C69" i="2"/>
  <c r="E68" i="2"/>
  <c r="C415" i="2"/>
  <c r="E414" i="2"/>
  <c r="E511" i="2" l="1"/>
  <c r="C515" i="2"/>
  <c r="E158" i="2"/>
  <c r="C159" i="2"/>
  <c r="E273" i="2"/>
  <c r="C274" i="2"/>
  <c r="C70" i="2"/>
  <c r="E69" i="2"/>
  <c r="E341" i="2"/>
  <c r="C342" i="2"/>
  <c r="E415" i="2"/>
  <c r="C416" i="2"/>
  <c r="E515" i="2" l="1"/>
  <c r="C516" i="2"/>
  <c r="E342" i="2"/>
  <c r="L344" i="2" s="1"/>
  <c r="C343" i="2"/>
  <c r="E274" i="2"/>
  <c r="C275" i="2"/>
  <c r="C160" i="2"/>
  <c r="E159" i="2"/>
  <c r="E416" i="2"/>
  <c r="C417" i="2"/>
  <c r="C71" i="2"/>
  <c r="E70" i="2"/>
  <c r="E516" i="2" l="1"/>
  <c r="C517" i="2"/>
  <c r="L518" i="2"/>
  <c r="L520" i="2"/>
  <c r="L532" i="2"/>
  <c r="L526" i="2"/>
  <c r="L524" i="2"/>
  <c r="L530" i="2"/>
  <c r="L522" i="2"/>
  <c r="L528" i="2"/>
  <c r="E343" i="2"/>
  <c r="L343" i="2" s="1"/>
  <c r="C344" i="2"/>
  <c r="E71" i="2"/>
  <c r="C72" i="2"/>
  <c r="E72" i="2" s="1"/>
  <c r="E417" i="2"/>
  <c r="C418" i="2"/>
  <c r="C276" i="2"/>
  <c r="E275" i="2"/>
  <c r="E160" i="2"/>
  <c r="C161" i="2"/>
  <c r="E517" i="2" l="1"/>
  <c r="C518" i="2"/>
  <c r="C162" i="2"/>
  <c r="E161" i="2"/>
  <c r="E344" i="2"/>
  <c r="L345" i="2" s="1"/>
  <c r="C345" i="2"/>
  <c r="E276" i="2"/>
  <c r="C277" i="2"/>
  <c r="C419" i="2"/>
  <c r="E418" i="2"/>
  <c r="C519" i="2" l="1"/>
  <c r="E518" i="2"/>
  <c r="L519" i="2" s="1"/>
  <c r="E162" i="2"/>
  <c r="C163" i="2"/>
  <c r="C420" i="2"/>
  <c r="E419" i="2"/>
  <c r="L428" i="2" s="1"/>
  <c r="C278" i="2"/>
  <c r="E277" i="2"/>
  <c r="C346" i="2"/>
  <c r="E346" i="2" s="1"/>
  <c r="E345" i="2"/>
  <c r="E519" i="2" l="1"/>
  <c r="C520" i="2"/>
  <c r="E420" i="2"/>
  <c r="C421" i="2"/>
  <c r="E163" i="2"/>
  <c r="C164" i="2"/>
  <c r="C279" i="2"/>
  <c r="E278" i="2"/>
  <c r="E520" i="2" l="1"/>
  <c r="L521" i="2" s="1"/>
  <c r="C521" i="2"/>
  <c r="E279" i="2"/>
  <c r="C280" i="2"/>
  <c r="C165" i="2"/>
  <c r="E164" i="2"/>
  <c r="C422" i="2"/>
  <c r="E421" i="2"/>
  <c r="C522" i="2" l="1"/>
  <c r="E521" i="2"/>
  <c r="E280" i="2"/>
  <c r="C281" i="2"/>
  <c r="E422" i="2"/>
  <c r="C423" i="2"/>
  <c r="C166" i="2"/>
  <c r="E165" i="2"/>
  <c r="E522" i="2" l="1"/>
  <c r="L523" i="2" s="1"/>
  <c r="C523" i="2"/>
  <c r="E166" i="2"/>
  <c r="C167" i="2"/>
  <c r="C282" i="2"/>
  <c r="E281" i="2"/>
  <c r="C424" i="2"/>
  <c r="E423" i="2"/>
  <c r="E523" i="2" l="1"/>
  <c r="C524" i="2"/>
  <c r="C283" i="2"/>
  <c r="E282" i="2"/>
  <c r="C168" i="2"/>
  <c r="E167" i="2"/>
  <c r="L168" i="2" s="1"/>
  <c r="C425" i="2"/>
  <c r="E424" i="2"/>
  <c r="E524" i="2" l="1"/>
  <c r="L525" i="2" s="1"/>
  <c r="C525" i="2"/>
  <c r="E425" i="2"/>
  <c r="C426" i="2"/>
  <c r="E168" i="2"/>
  <c r="C169" i="2"/>
  <c r="C284" i="2"/>
  <c r="E283" i="2"/>
  <c r="C526" i="2" l="1"/>
  <c r="E525" i="2"/>
  <c r="C285" i="2"/>
  <c r="E284" i="2"/>
  <c r="E169" i="2"/>
  <c r="L170" i="2" s="1"/>
  <c r="C170" i="2"/>
  <c r="E426" i="2"/>
  <c r="C427" i="2"/>
  <c r="C527" i="2" l="1"/>
  <c r="E526" i="2"/>
  <c r="L527" i="2" s="1"/>
  <c r="C428" i="2"/>
  <c r="E427" i="2"/>
  <c r="E170" i="2"/>
  <c r="C171" i="2"/>
  <c r="E285" i="2"/>
  <c r="C286" i="2"/>
  <c r="C528" i="2" l="1"/>
  <c r="E527" i="2"/>
  <c r="E171" i="2"/>
  <c r="L172" i="2" s="1"/>
  <c r="C172" i="2"/>
  <c r="C429" i="2"/>
  <c r="E428" i="2"/>
  <c r="E286" i="2"/>
  <c r="C287" i="2"/>
  <c r="E528" i="2" l="1"/>
  <c r="L529" i="2" s="1"/>
  <c r="C529" i="2"/>
  <c r="C288" i="2"/>
  <c r="E287" i="2"/>
  <c r="L429" i="2"/>
  <c r="L430" i="2"/>
  <c r="C430" i="2"/>
  <c r="E429" i="2"/>
  <c r="C173" i="2"/>
  <c r="E172" i="2"/>
  <c r="E529" i="2" l="1"/>
  <c r="C530" i="2"/>
  <c r="E288" i="2"/>
  <c r="C289" i="2"/>
  <c r="C174" i="2"/>
  <c r="E173" i="2"/>
  <c r="L174" i="2" s="1"/>
  <c r="C431" i="2"/>
  <c r="E430" i="2"/>
  <c r="L431" i="2" s="1"/>
  <c r="E530" i="2" l="1"/>
  <c r="L531" i="2" s="1"/>
  <c r="C531" i="2"/>
  <c r="E289" i="2"/>
  <c r="C290" i="2"/>
  <c r="E431" i="2"/>
  <c r="C432" i="2"/>
  <c r="E174" i="2"/>
  <c r="C175" i="2"/>
  <c r="E531" i="2" l="1"/>
  <c r="C532" i="2"/>
  <c r="C176" i="2"/>
  <c r="E175" i="2"/>
  <c r="E432" i="2"/>
  <c r="C433" i="2"/>
  <c r="C291" i="2"/>
  <c r="E290" i="2"/>
  <c r="C533" i="2" l="1"/>
  <c r="E532" i="2"/>
  <c r="L533" i="2" s="1"/>
  <c r="L434" i="2"/>
  <c r="L433" i="2"/>
  <c r="E176" i="2"/>
  <c r="C177" i="2"/>
  <c r="C292" i="2"/>
  <c r="E291" i="2"/>
  <c r="E433" i="2"/>
  <c r="L437" i="2" s="1"/>
  <c r="C434" i="2"/>
  <c r="C534" i="2" l="1"/>
  <c r="E533" i="2"/>
  <c r="C178" i="2"/>
  <c r="E177" i="2"/>
  <c r="L190" i="2" s="1"/>
  <c r="E434" i="2"/>
  <c r="L435" i="2" s="1"/>
  <c r="C435" i="2"/>
  <c r="E292" i="2"/>
  <c r="C293" i="2"/>
  <c r="C538" i="2" l="1"/>
  <c r="E538" i="2" s="1"/>
  <c r="E534" i="2"/>
  <c r="E435" i="2"/>
  <c r="C436" i="2"/>
  <c r="C294" i="2"/>
  <c r="E293" i="2"/>
  <c r="E178" i="2"/>
  <c r="C179" i="2"/>
  <c r="E179" i="2" l="1"/>
  <c r="C180" i="2"/>
  <c r="C295" i="2"/>
  <c r="E294" i="2"/>
  <c r="E436" i="2"/>
  <c r="L438" i="2" s="1"/>
  <c r="C437" i="2"/>
  <c r="C181" i="2" l="1"/>
  <c r="E180" i="2"/>
  <c r="E437" i="2"/>
  <c r="C438" i="2"/>
  <c r="E295" i="2"/>
  <c r="C296" i="2"/>
  <c r="C297" i="2" l="1"/>
  <c r="E296" i="2"/>
  <c r="E438" i="2"/>
  <c r="L439" i="2" s="1"/>
  <c r="C439" i="2"/>
  <c r="C182" i="2"/>
  <c r="E181" i="2"/>
  <c r="E182" i="2" l="1"/>
  <c r="C183" i="2"/>
  <c r="C440" i="2"/>
  <c r="E439" i="2"/>
  <c r="E297" i="2"/>
  <c r="C298" i="2"/>
  <c r="E298" i="2" l="1"/>
  <c r="C299" i="2"/>
  <c r="L298" i="2"/>
  <c r="L299" i="2"/>
  <c r="C441" i="2"/>
  <c r="E440" i="2"/>
  <c r="C184" i="2"/>
  <c r="E183" i="2"/>
  <c r="E299" i="2" l="1"/>
  <c r="C300" i="2"/>
  <c r="E300" i="2" s="1"/>
  <c r="L442" i="2"/>
  <c r="L441" i="2"/>
  <c r="E184" i="2"/>
  <c r="C185" i="2"/>
  <c r="C442" i="2"/>
  <c r="E441" i="2"/>
  <c r="E185" i="2" l="1"/>
  <c r="C186" i="2"/>
  <c r="C443" i="2"/>
  <c r="E442" i="2"/>
  <c r="L443" i="2" s="1"/>
  <c r="C444" i="2" l="1"/>
  <c r="E443" i="2"/>
  <c r="E186" i="2"/>
  <c r="C187" i="2"/>
  <c r="E187" i="2" l="1"/>
  <c r="C188" i="2"/>
  <c r="E444" i="2"/>
  <c r="C445" i="2"/>
  <c r="E445" i="2" l="1"/>
  <c r="C446" i="2"/>
  <c r="E188" i="2"/>
  <c r="C189" i="2"/>
  <c r="L446" i="2"/>
  <c r="L445" i="2"/>
  <c r="C190" i="2" l="1"/>
  <c r="E189" i="2"/>
  <c r="E446" i="2"/>
  <c r="L447" i="2" s="1"/>
  <c r="C447" i="2"/>
  <c r="E447" i="2" l="1"/>
  <c r="C448" i="2"/>
  <c r="E190" i="2"/>
  <c r="C191" i="2"/>
  <c r="E191" i="2" l="1"/>
  <c r="C192" i="2"/>
  <c r="E448" i="2"/>
  <c r="C449" i="2"/>
  <c r="L192" i="2"/>
  <c r="L191" i="2"/>
  <c r="L449" i="2" l="1"/>
  <c r="L450" i="2"/>
  <c r="C193" i="2"/>
  <c r="E192" i="2"/>
  <c r="C450" i="2"/>
  <c r="E449" i="2"/>
  <c r="E193" i="2" l="1"/>
  <c r="C194" i="2"/>
  <c r="E450" i="2"/>
  <c r="L451" i="2" s="1"/>
  <c r="C451" i="2"/>
  <c r="L194" i="2" l="1"/>
  <c r="L195" i="2"/>
  <c r="E194" i="2"/>
  <c r="C195" i="2"/>
  <c r="E195" i="2" s="1"/>
  <c r="C452" i="2"/>
  <c r="E451" i="2"/>
  <c r="C453" i="2" l="1"/>
  <c r="E452" i="2"/>
  <c r="E453" i="2" l="1"/>
  <c r="C454" i="2"/>
  <c r="L453" i="2"/>
  <c r="L454" i="2"/>
  <c r="C455" i="2" l="1"/>
  <c r="E454" i="2"/>
  <c r="L455" i="2" s="1"/>
  <c r="C456" i="2" l="1"/>
  <c r="E455" i="2"/>
  <c r="E456" i="2" l="1"/>
  <c r="C457" i="2"/>
  <c r="L457" i="2" l="1"/>
  <c r="L458" i="2"/>
  <c r="E457" i="2"/>
  <c r="C458" i="2"/>
  <c r="E458" i="2" l="1"/>
  <c r="L459" i="2" s="1"/>
  <c r="C459" i="2"/>
  <c r="E459" i="2" l="1"/>
  <c r="C460" i="2"/>
  <c r="E460" i="2" l="1"/>
  <c r="C461" i="2"/>
  <c r="L461" i="2" l="1"/>
  <c r="L462" i="2"/>
  <c r="C462" i="2"/>
  <c r="E461" i="2"/>
  <c r="C463" i="2" l="1"/>
  <c r="E462" i="2"/>
  <c r="L463" i="2" s="1"/>
  <c r="E463" i="2" l="1"/>
  <c r="C464" i="2"/>
  <c r="C465" i="2" l="1"/>
  <c r="E464" i="2"/>
  <c r="L466" i="2" s="1"/>
  <c r="E465" i="2" l="1"/>
  <c r="C466" i="2"/>
  <c r="E466" i="2" l="1"/>
  <c r="C467" i="2"/>
  <c r="E467" i="2" l="1"/>
  <c r="L468" i="2" s="1"/>
  <c r="C468" i="2"/>
  <c r="E468" i="2" l="1"/>
  <c r="C469" i="2"/>
  <c r="C470" i="2" l="1"/>
  <c r="E469" i="2"/>
  <c r="E470" i="2" l="1"/>
  <c r="L471" i="2" s="1"/>
  <c r="C471" i="2"/>
  <c r="E471" i="2" l="1"/>
  <c r="L472" i="2" s="1"/>
  <c r="C472" i="2"/>
  <c r="E472" i="2" s="1"/>
</calcChain>
</file>

<file path=xl/sharedStrings.xml><?xml version="1.0" encoding="utf-8"?>
<sst xmlns="http://schemas.openxmlformats.org/spreadsheetml/2006/main" count="7538" uniqueCount="1294">
  <si>
    <t>Merci. L'enquête est maintenant terminée. Remerciez la personne pour sa disponibilité, le temps et les réponses apportées. Demandez-lui si elle a d'autres questions. Cette espace vous permet de signaler tout ce qui a pu être particulier pendant l'enquête.</t>
  </si>
  <si>
    <t>Les Instructions:</t>
  </si>
  <si>
    <t>Aucun.</t>
  </si>
  <si>
    <t>NA.</t>
  </si>
  <si>
    <t>[Text]</t>
  </si>
  <si>
    <t>Est-ce que vous avez des questions que vous aimeriez demander ? Ou des choses que vous aimeriez dire ou nous expliquer ?</t>
  </si>
  <si>
    <t>Commentaires</t>
  </si>
  <si>
    <t>Non.</t>
  </si>
  <si>
    <t>Rédevabilité</t>
  </si>
  <si>
    <t>Demandé à tous.</t>
  </si>
  <si>
    <t>Tous.</t>
  </si>
  <si>
    <t>Prélèvement de Culster.</t>
  </si>
  <si>
    <t>Ménage.</t>
  </si>
  <si>
    <t>Face-à-face.</t>
  </si>
  <si>
    <t>Quelles sont leurs préférences en termes d’assistance ?</t>
  </si>
  <si>
    <t>end_survey_note</t>
  </si>
  <si>
    <t>Nous vous remercions d'avoir participé à notre évaluation !</t>
  </si>
  <si>
    <t>Choix unique</t>
  </si>
  <si>
    <t>1. Oui
2. Non
3. Je ne sais pas.
4. Je ne souhaite pas répondre</t>
  </si>
  <si>
    <t>Pensez-vous que l'aide humanitaire est distribuée justement aux ménages qui sont les plus dans le besoin dans votre communauté ?</t>
  </si>
  <si>
    <t>% de ménages rapportant que l'aide humanitaire est apportée aux personnes qui sont les dans le besoin (impartialité de l'aide humanitaire)</t>
  </si>
  <si>
    <t>rh_assist_distribution_juste</t>
  </si>
  <si>
    <t>Si autre, veuillez préciser</t>
  </si>
  <si>
    <t>% de ménages par type de réponse humanitaire souhaitée</t>
  </si>
  <si>
    <t>Oui.</t>
  </si>
  <si>
    <t>Besoins</t>
  </si>
  <si>
    <t>rh_priority_protection_mod_autre</t>
  </si>
  <si>
    <t>1. Une réponse en cash (De l'argent pour pouvoir assurer ma sécurité avec plus et avec mes propres moyens)
2. Une réponse en provision direct de bien (Provision direct de matériel de sécurité, de construction pour sécuriser les abris, …)
3. Une réponse en provision direct de services (Aide pour mieux sécuriser mon abri, les lieux fréquentés, …)
4. Autre
5. Ne sait pas 
6. Ne souhaite pas répondre</t>
  </si>
  <si>
    <t>Si vous deviez recevoir une assistance en protection, quel serait votre souhait ?</t>
  </si>
  <si>
    <t>rh_priority_protection_mod</t>
  </si>
  <si>
    <t>rh_priority_edu_mod_autre</t>
  </si>
  <si>
    <t>1. Une réponse en cash (De l'argent pour pouvoir payer l'éducation pour les enfants du ménages, De l'argent pour pouvoir acheter du matériel scolaire)
2. Une réponse en provision direct de bien (Provision direct de construction d'établissements scolaires, provision direct de matériel scolaires …)
3. Une réponse en provision direct de services (Aide pour réparer des établissements scolaires, Aide pour améliorer le niveau de sécurité autour des établissements scolaires, …)
4. Autre
5. Ne sait pas 
6. Ne souhaite pas répondre</t>
  </si>
  <si>
    <t>Si vous deviez recevoir une assistance en éducation, quel serait votre souhait ?</t>
  </si>
  <si>
    <t>rh_priority_edu_mod</t>
  </si>
  <si>
    <t>rh_priority_wash_mod_autre</t>
  </si>
  <si>
    <t>1. Une réponse en cash (De l'argent pour pouvoir payer l'accès à l'eau ou aux latrines publiques, De l'argent pour pouvoir acheter du matériel pour (re)construire / renforcer les points d'eau ou les latrines, ...)
2. Une réponse en provision direct de bien (Provision direct d'infrastructures telles que des points d'eau ou des latrines, provision direct de matériel pour (re)construire / renforcer les infrastructures telles que des points d'eau ou des latrines, ...)
3. Une réponse en provision direct de services (Aide pour réparer les infrastructures existantes telles que des points d'eau ou des latrines, Aide pour améliorer le niveau de sécurité autour des infrastructures existantes telles que des points d'eau ou des latrines, ...)
4. Autre
5. Ne sait pas 
6. Ne souhaite pas répondre</t>
  </si>
  <si>
    <t>Si vous deviez recevoir une assistance en eau ou latrine, quel serait votre souhait ?</t>
  </si>
  <si>
    <t>rh_priority_wash_mod</t>
  </si>
  <si>
    <t>rh_priority_nutrition_mod_autre</t>
  </si>
  <si>
    <t>1. Une réponse en cash (De l'argent pour pouvoir payer les soins nutritionnels, ...)
2. Une réponse en provision direct de bien (Provision direct de soins nutritionnels, ...)
3. Une réponse en provision direct de services (Aide pour améliorer le niveau des services nutritionnels, ...)
4. Autre
5. Ne sait pas 
6. Ne souhaite pas répondre</t>
  </si>
  <si>
    <t>Si vous deviez recevoir une assistance en nutrition, quel serait votre souhait ?</t>
  </si>
  <si>
    <t>rh_priority_nutrition_mod</t>
  </si>
  <si>
    <t>rh_priority_health_mod_autre</t>
  </si>
  <si>
    <t>1. Une réponse en cash (De l'argent pour pouvoir payer les soins de santé, les médicaments, ...)
2. Une réponse en provision direct de bien (Provision direct de soins, de médicaments, ...)
3. Une réponse en provision direct de services (Aide pour améliorer le niveau des centres de santé, ...)
4. Autre
5. Ne sait pas 
6. Ne souhaite pas répondre</t>
  </si>
  <si>
    <t>Si vous deviez recevoir une assistance en santé, quel serait votre souhait ?</t>
  </si>
  <si>
    <t>rh_priority_health_mod</t>
  </si>
  <si>
    <t>rh_priority_fsl_mod_autre</t>
  </si>
  <si>
    <t>1. Une réponse en cash (De l'argent pour pouvoir acheter de la nourriture, ...)
2. Une réponse en provision direct de bien (Provision direct de nourriture, ...)
3. Une réponse en provision direct de services (Aide pour améliorer le niveau de sécurité autour des champs, des pâturages, de l'aide pour améliorer le niveau de rendement des agricultures, ...)
4. Autre
5. Ne sait pas 
6. Ne souhaite pas répondre</t>
  </si>
  <si>
    <t xml:space="preserve">Si vous deviez recevoir une assistance en nourriture, quel serait votre souhait ? </t>
  </si>
  <si>
    <t>rh_priority_fsl_mod</t>
  </si>
  <si>
    <t>rh_priority_shelter_mod_autre</t>
  </si>
  <si>
    <t>1. Une réponse en cash (De l'argent pour pouvoir payer le loyer, pour pouvoir acheter du matériel pour (re)construire / renforcer un logement, ...)
2. Une réponse en provision direct de bien (Provision direct de construction d'abri, provision direct de matériel pour (re)construire / renforcer un logement, ...)
3. Une réponse en provision direct de services (Aide pour réparer des abris, Aide pour améliorer le niveau de sécurité autour des abris, ...)
4. Autre
5. Ne sait pas 
6. Ne souhaite pas répondre</t>
  </si>
  <si>
    <t xml:space="preserve">Si vous deviez recevoir une assistance en abri, quel serait votre souhait ? </t>
  </si>
  <si>
    <t>rh_priority_shelter_mod</t>
  </si>
  <si>
    <t>rh_priority_nfi_mod_autre</t>
  </si>
  <si>
    <t>1. Une réponse en cash (De l'argent pour acheter des articles non-alimentaires essentiels)
2. Une réponse en provision direct de bien (Provision direct d'articles non-alimentaires essentiels)
3. Autre
4. Ne sait pas 
5. Ne souhaite pas répondre</t>
  </si>
  <si>
    <t xml:space="preserve">Si vous deviez recevoir une assistance en biens non-alimentaires, quel serait votre souhait ? </t>
  </si>
  <si>
    <t>rh_priority_nfi_mod</t>
  </si>
  <si>
    <t xml:space="preserve">(classer par importance : 1 à 3) </t>
  </si>
  <si>
    <t>1. Aucun besoin
2. Avoir accès à de la nourriture
3. Avoir accès à des activités génératrices de revenu
4. Avoir accès à de l'eau / à des latrines ou à une meilleure hygiène de vie
5. Avoir accès à la santé
6. Avoir accès à des services nutritionnels
7. Pouvoir rejoindre les membres de ma famille
8. Avoir accès à un service de support psychosocial / psychologique
9. Avoir accès à un support particulier pour les personnes en situation de handicap
10. Récupérer des documents légaux d'identité pour ma famille
11. Avoir accès à la protection (y compris être mieux protéger face aux engins explosifs et au VBG)
12. Avoir accès à l'éducation pour les enfants de ma famille
13. Avoir accès à un abri sécurisé
14. Avoir accès à des biens non-alimentaires (couvertures, moustiquaires, seaux, etc.)</t>
  </si>
  <si>
    <t>Nous aimerions mieux comprendre les principaux besoins prioritaires de votre ménage. Quel est d'après vous le 3e besoin le plus important pour vous et votre ménage ?</t>
  </si>
  <si>
    <t>% de ménages par principaux besoins</t>
  </si>
  <si>
    <t>rh_besoin_priorite3</t>
  </si>
  <si>
    <t>Nous aimerions mieux comprendre les principaux besoins prioritaires de votre ménage. Quel est d'après vous le 2e besoin le plus important pour vous et votre ménage ?</t>
  </si>
  <si>
    <t>rh_besoin_priorite2</t>
  </si>
  <si>
    <t>Nous aimerions mieux comprendre les principaux besoins prioritaires de votre ménage. Quel est d'après vous le 1er besoin le plus important pour vous et votre ménage ?</t>
  </si>
  <si>
    <t>rh_besoin_priorite1</t>
  </si>
  <si>
    <t>Nous allons maintenant vous poser des questions sur vos besoins prioritaires humanitaire. Il s'agit de la dernière section du questionnaire. S'il vous plaît soyez aussi précis que possible</t>
  </si>
  <si>
    <t>1. Excellent
2. Bon
3. Relativement bon
4. Relativement mauvais
5. Mauvais
6. Très mauvais
7. Ne sait Pas
8. Ne souhaite pas repondre</t>
  </si>
  <si>
    <t xml:space="preserve">Comment évaluez-vous l’accès des acteurs humanitaires dans votre localité ? </t>
  </si>
  <si>
    <t>% de ménage rapportant leur perception de l'accès des acteurs humanitaires par zone</t>
  </si>
  <si>
    <t>l`access</t>
  </si>
  <si>
    <t>aap_assist_acces_humanitaires</t>
  </si>
  <si>
    <t>Choix multiples</t>
  </si>
  <si>
    <t>1. Interdiction de déplacement de la population vers le lieu de l'ass
2. Restriction de mouvements
3. Restriction liées à l’appartenance communautaire, minorité, etc.
4. Suspension de l’aide humanitaire dans la zone 
5. Présence des opérations militaires/ hostilités en cours
6. Présence des engins explosifs improvisés (EEI) sur 7. le trajet pour accéder à l’aide humanitaire
8. Interférence dans la réception de l’aide humanitaire (détournement de l’aide, interférence dans l’identification des bénéficiaires, etc.) 
9. Conditions physiques (Etat de la route, manque de réseau)
10. Interdiction des certaines activités 
11. Aucune difficulté
12. Ne sait Pas
13. Ne souhaite pas repondre</t>
  </si>
  <si>
    <t>Quelles sont les difficultés d’accès auxquelles vous avez fait face le plus souvent ? (indiquer les trois options les plus communes)</t>
  </si>
  <si>
    <t>% de ménage rapportant  leurs difficultés d’accès à l'assistance humanitaire par zone</t>
  </si>
  <si>
    <t>aap_assist_acces_difficultes</t>
  </si>
  <si>
    <t xml:space="preserve">Comment évaluez-vous l’accès à l’assistance humanitaire dans la localité où vous vous trouvez ? </t>
  </si>
  <si>
    <t>% de ménage rapportant leur perception de l'accès à l'assistance humanitaire par zone</t>
  </si>
  <si>
    <t>aap_assist_acces</t>
  </si>
  <si>
    <t>1. Oui
2. Non
3. Je ne sais pas.
4. Je souhaite ne pas répondre</t>
  </si>
  <si>
    <t>Si vous avez fait une plainte, est-ce que vous avez reçu une réponse sur comment ou si, elle été traite/règle ?</t>
  </si>
  <si>
    <t>% de ménages rapportant avoir reçu une réponse sur comment sa plainte a été traitée par le fournisseur de l'aide</t>
  </si>
  <si>
    <t>Mécanismes de retour d'information</t>
  </si>
  <si>
    <t>aap_grievance_depose</t>
  </si>
  <si>
    <t>Avez-vous ou un membre de votre famille / ménage qui a déjà fait une suggestion ou une plainte auprès de ceux qui fournissent l’aide ?</t>
  </si>
  <si>
    <t>% de ménages rapportant avoir utilisé de mécanismes de redevabilité concernant l’aide</t>
  </si>
  <si>
    <t>aap_grievance</t>
  </si>
  <si>
    <t>si autre, veuillez préciser</t>
  </si>
  <si>
    <t>% de ménages par barrières aux mécanismes de plainte</t>
  </si>
  <si>
    <t>aap_mechanism_barrier2_autre</t>
  </si>
  <si>
    <t>1. Pas de contraintes
2. Manque d'information sur comment déposer des plaintes
3. Manque de connaissance de nos droits, notamment vis-à-vis de la remontée d’informations, et de qui a le droit de déposer plainte ou non
4. Manque de sécurité pour accéder aux mécanismes de plaintes
5. Manque de confidentialité
6. Inaccessibilité physique des mécanismes (trop loin)
7. Dissuasion par le personnel humanitaire
8. Dissuasion par d'autres personnes
9. Peur des représailles
10. Je ne sais ni lire ni écrire
11. La honte
12. Autre
13. Ne sait pas
14. Ne souhaite pas répondre</t>
  </si>
  <si>
    <t>Quelle est la barrière principale qui vous empêche de déposer des plaintes par rapport à l'assistance humanitaire ?</t>
  </si>
  <si>
    <t>aap_mechanism_barrier2</t>
  </si>
  <si>
    <t>Considérez-vous qu'il existe des barrières à l'accès à des mécanismes de plaintes lorsque ceux-ci existent ?</t>
  </si>
  <si>
    <t>aap_mechanism_barrier1</t>
  </si>
  <si>
    <t>Connaissez-vous des mécanismes de retour d'information ou de plainte permettant d'atteindre les fournisseurs d'aide au sujet des besoins de la communauté, de l'aide reçue ou des problèmes liés à l'aide ?</t>
  </si>
  <si>
    <t>% de ménages rapportant avoir connaissance de mécanismes de redevabilité concernant l’aide</t>
  </si>
  <si>
    <t>aap_mechanism</t>
  </si>
  <si>
    <t>Elle ne doit pas se faire en échange de prestations sexuelles, d’argent ou de quelque faveur de nature sexuelle (exemple : sortir avec/avoir une liaison avec un personnel humanitaire, avoir des rapports sexuels avec un personnel humanitaire…). L’assistance est tout à fait gratuite et le personnel humanitaire ne doit pas  exiger des relations/prestations sexuelles en échange de cette assistance humanitaire.</t>
  </si>
  <si>
    <t xml:space="preserve">Savez-vous que l'assistance fournie par des organisations humanitaires est gratuite ? </t>
  </si>
  <si>
    <t>% de ménages rapportant savoir que l'accès à l'assistance humanitaire est gratuite</t>
  </si>
  <si>
    <t>Connaissance de l'assistance</t>
  </si>
  <si>
    <t>aap_assistante_gratuite</t>
  </si>
  <si>
    <t>% de ménages souhaitant recevoir de l’information, par type de moyens de communication</t>
  </si>
  <si>
    <t>Source d`information</t>
  </si>
  <si>
    <t>aap_com_channels_autre</t>
  </si>
  <si>
    <t>1. Appel téléphonique
2. Radio
3. SMS
4. Réunion de la communauté
5. Théâtre
6. Twitter / Whatsapp / Facebook / Instagram / ou autre Application sur téléphone 
7. Télévision
8. Journaux
9. Sur des panneaux informatifs
10. Sur des posters
11. Par feuillets
12. Par des hauts parleurs
13. Dans un film
14. Causerie débat au sein des organisations de personnes vivant avec un handicap
15. En personne, face à face 
16. Autres
17. Je ne sais pas.
18. Je ne souhaite pas répondre</t>
  </si>
  <si>
    <t>Quel serait votre moyen préféré pour recevoir de l’information ?</t>
  </si>
  <si>
    <t>aap_com_channels</t>
  </si>
  <si>
    <t>% de ménages souhaitant recevoir de l’information, par source de confiance</t>
  </si>
  <si>
    <t>aap_r_3_source_info_assistance_autre</t>
  </si>
  <si>
    <t>1. De la part du chef coutumier 
2.De la part de la Féderation Malienne des Associations de Personnes Handicapées (FEMAPH)
3. De la part du leader communautaire
4. De la part des fonctionnaires du gouvernement
5. De la part d'amis et de la famille
6. De la part des travailleurs humanitaires des Nations Unies / ONG
7. De la part des forces de sécurité
8. Autres
9 Je ne sais pas.
10. Je ne souhaite pas répondre</t>
  </si>
  <si>
    <t>En quelle source avez-vous la plus confiance pour recevoir les informations dont vous avez besoin?</t>
  </si>
  <si>
    <t>aap_r_3_source_info_assistance</t>
  </si>
  <si>
    <t>% de ménages selon les 3 principaux besoins d'information déclarés</t>
  </si>
  <si>
    <t>aap_assist_type_info_demande_autre</t>
  </si>
  <si>
    <t>(Merci de sélectionner les 3 types d’information que vous souhaiteriez recevoir régulièrement et auxquelles vous n'avez pas suffisamment accès maintenant)</t>
  </si>
  <si>
    <t>1. J'ai déjà accès à toute l'information dont j'ai besoin
2. Des nouvelles sur la situation sécuritaire dans la zone où vous vous situez
3. Des nouvelles sur ce qu’il se passe dans la zone où vous habitiez avant (si PDI)
4. Avoir de l'information sur les risques d'engins explosifs et l'accès aux services d'assistance aux victimes mines/engins explosifs (services médicaux, réhabilitation, de prise en charge psychosociale, ré-insertion socio-économique, éducation, etc)
5. Savoir comment accéder à des distributions humanitaires (nourriture, articles ménagers, etc.)
6. Savoir comment accéder à des services de base (éducation, santé etc.)
7. Savoir comment obtenir de l’aide ou du soutien après avoir été attaqué, harcelé ou enlevé
8. Savoir comment obtenir de l'aide ou du soutien après avoir été victime de violences sexuelles
9. Savoir comment remplacer ses documents personnels (e.g. certificat de naissance / carte d'identité)
10. Savoir comment trouver du travail
11. Avoir de l'information sur la possibilité de retourner dans les lieux d'origine
12. Avoir de l'information sur comment pouvoir retrouver un logement
13. Avoir de l'information sur les agences humanitaires qui leur fournissent de l'aide
14. Avoir de l'information en rapport à la gratuité de l’aide humanitaire 
15. Avoir de l'information en rapport aux codes éthiques des pourvoyeurs de l'assistance humanitaire
16. Information pour retrouver des personnes disparues
17. Informations sur les prix des produits de base,
18. Savoir comment pouvoir se plaindre sur l'assistance humanitaire reçue
19. Autres
20. Ne sait pas
21. Ne souhaite pas répondre</t>
  </si>
  <si>
    <t>Quel type d'informations votre ménage souhaiterait-il recevoir de la part des acteurs humanitaires ? Veuillez préciser vos trois principales priorités.</t>
  </si>
  <si>
    <t>aap_assist_type_info_demande</t>
  </si>
  <si>
    <t>% de ménage par préférence dans la langue de réception des informations</t>
  </si>
  <si>
    <t>Langue</t>
  </si>
  <si>
    <t>aap_assist_com_language_autre</t>
  </si>
  <si>
    <t>1. Bambara
2. Fulfulde
3. Soninke
4. Dogon
5. Songhay
6. Minianka
7. Tamashek
8. Sénoufo
9. Bozo
10. Xaasongaxango
11. Hassaniyya
12. Bankagooma
13. Arabe
14. Français
15. Le braille
16. La langue des signes
17. Autre
18. Je ne sais pas.
19. Je souhaite ne pas répondre</t>
  </si>
  <si>
    <t>Dans quelle langue préférez-vous recevoir des informations écrites / orales ?</t>
  </si>
  <si>
    <t>aap_assist_com_language</t>
  </si>
  <si>
    <t xml:space="preserve">1. Mineurs non accompagnés / séparés de la famille
2. Personnes souffrant de graves problèmes de santé
3. Personnes ayant des besoins particuliers en matière de protection juridique ou physique
4. Femme célibataire
5. Femme cheffe de ménage
6. Personnes vivant un handicap auditif, visuel ou intelectuel
7. Personnes souffrant de problémes de santé mentale
8.Personnes âgées
9. Personnes faisant partie d'une minorité (ethnique, religieuse, sexuelle, …)
10. Personnes qui ne peuvent pas lire
11. Non, je ne connais personne </t>
  </si>
  <si>
    <t>Si oui, pour quelles raisons ?</t>
  </si>
  <si>
    <t>% de ménages qui connaissent des personnes qui n'ont pas pu atteindre l'information pour des besoins spécifiques</t>
  </si>
  <si>
    <t>Information</t>
  </si>
  <si>
    <t>Dans quelle mesure les ménages ont-ils accès à des moyens de communication et de télécommunication ?</t>
  </si>
  <si>
    <t>aap_assist_raison_no_info</t>
  </si>
  <si>
    <t>Connaissez-vous des personnes qui n'ont pas pu accéder à l'information disponible en raison de leurs besoins spécifiques ?</t>
  </si>
  <si>
    <t>aap_assist_com_no_ppl</t>
  </si>
  <si>
    <t>% de ménages par principal type d'obstacle à l'information</t>
  </si>
  <si>
    <t>aap_assist_com_obstacle_autre</t>
  </si>
  <si>
    <t>1. Pas de téléphone
2. Pas de réseau téléphone (ou réseau instable, qui ne permet pas de passer des appels)
3. Pas d'électricité 
4. Pas de radio
5. Coût des communications pour les téléphones
6. Je ne sais ni lire ni écrire
7. Aucun obstacle
8. Autre
9. Ne sait pas
10. Ne souhaite pas répondre</t>
  </si>
  <si>
    <t>Quels sont les obstacles que vous rencontrez pour vous informer ?</t>
  </si>
  <si>
    <t>aap_assist_com_obstacle</t>
  </si>
  <si>
    <t>Est-ce que vous utilisez Facebook sur votre portable ?</t>
  </si>
  <si>
    <t>% de ménages reportant avoir accès à des moyens de communication et d'information et utilisant Facebook</t>
  </si>
  <si>
    <t>aap_assist_facebook</t>
  </si>
  <si>
    <t>Est-ce que vous utilisez WhatsApp sur votre portable ?</t>
  </si>
  <si>
    <t>% de ménages reportant avoir accès à des moyens de communication et d'information et utilisant WhatsApp</t>
  </si>
  <si>
    <t>aap_assist_whatsapp</t>
  </si>
  <si>
    <t>1.Aucun
2. Téléphone de base (appels, SMS, argent mobile, pas d'accès à Internet)
3.Téléphone fonctionnel (accès Internet de base, quelques applications préinstallées, pas d'app store, clavier physique)
4. Smartphone (écran tactile, boutique d'applications, accès Internet avancé)</t>
  </si>
  <si>
    <t>Quel(s) type(s) de téléphone(s) les membres de votre ménage possèdent-ils ?</t>
  </si>
  <si>
    <t xml:space="preserve">% de ménages reportant avoir accès à des moyens de communication et d'information </t>
  </si>
  <si>
    <t>aap_assist_com_phone</t>
  </si>
  <si>
    <t>1. Pas de couverture réseau du tout 
2. Couverture pour appels et SMS
3. Couverture pour appels, sms et internet (applications, sites internets, whatsapp, facebook et autres services similaires)</t>
  </si>
  <si>
    <t xml:space="preserve">Est-ce qu'au moins un membre du ménage a accès à de la couverture réseau pour utiliser le téléphone portable la plupart du temps? Par exemple dans votre maison, au travail, à l'école, ou dans d'autres endroits où vous passez beaucoup de temps. </t>
  </si>
  <si>
    <t xml:space="preserve">% de ménages ayant accès à une couverture du réseau mobile, par type de couverture réseau </t>
  </si>
  <si>
    <t>aap_assist_couverture_reseau</t>
  </si>
  <si>
    <t>% de ménages n'ayant pas été satisfait de l'aide humanitaire reçue, par raisons</t>
  </si>
  <si>
    <t>Satisfaction</t>
  </si>
  <si>
    <t xml:space="preserve">Dans quelle mesure et sous quelle modalité les ménages affectés ont-ils accès à une aide humanitaire adaptée à leurs besoins ? </t>
  </si>
  <si>
    <t>aap_assist_non_satisfait_autre</t>
  </si>
  <si>
    <t>1. L'assistance reçue était de mauvaise qualité
2. L'aide reçue était insuffisante
3. L'aide n'a pas été reçue à temps / retards dans la réception de l'aide / Temps d'attente entre l'enregistrement et l'assistance
4. L'assistance reçue était de trop courte durée
5. Je ne me sens pas en sécurité lorsque je reçois de l'aide
6. L'aide fournie n'était pas celle dont le ménage avait le plus besoin
7. La modalité de l'assistance n'était pas appropriée (cash / en nature / provision de services etc)
8. L'aide n'était pas facilement accessible (par exemple, le point de distribution ou de service était trop éloigné, dans une zone difficile d'accès, etc.)
9. Je me sens discriminée parce que je suis une femme/homme/une personne en situation d’handicap/je fais partie d’un groupe ethnique minoritaire (ethnique, religieux, sexuel, etc…)
10. Autre (préciser)
11. Ne sait pas
12. Préfère ne pas répondre</t>
  </si>
  <si>
    <t>Si vous n'étiez pas satisfait, pourquoi n'étiez-vous pas satisfait de l'aide reçue ?</t>
  </si>
  <si>
    <t>aap_assist_non_satisfait</t>
  </si>
  <si>
    <t>1. Oui
2. Non
3. Moyennement
4. Je ne sais pas
5. Je ne souhaite pas répondre</t>
  </si>
  <si>
    <t>Si vous avez reçu une aide au cours des 12 derniers mois, votre ménage était-il satisfait de l'aide que vous avez reçue?</t>
  </si>
  <si>
    <t xml:space="preserve">% de ménages qui ont été satisfaits vis-à-vis de l'assistance reçue </t>
  </si>
  <si>
    <t>aap_assist_satisfait</t>
  </si>
  <si>
    <t>1. Au cours des 30 derniers jours
2. Entre les 30 derniers jours et les 3 derniers mois
3. Entre les 3 derniers mois et les 6 derniers mois
4. Entre les 6 derniers mois et les 12 derniers mois
5. Ne sait pas
6. Préfère ne pas répondre</t>
  </si>
  <si>
    <t>Quand votre ménage a-t-il reçu une aide pour la dernière fois ?</t>
  </si>
  <si>
    <t xml:space="preserve">% de ménages ayant reçu de l'aide humanitaire, par dernière période de réception </t>
  </si>
  <si>
    <t>aap_assist_derniere_fois</t>
  </si>
  <si>
    <t xml:space="preserve">% de ménages ayant reçu de l'aide humanitaire au cours des 12 derniers mois , par type d'assistance </t>
  </si>
  <si>
    <t xml:space="preserve">Oui. </t>
  </si>
  <si>
    <t>aap_assist_recu_specifique_autre</t>
  </si>
  <si>
    <t xml:space="preserve">Nous parlons ici que du type de l'assistance humanitaire, et non de la quantité/qualité. </t>
  </si>
  <si>
    <t>Choix Multiples</t>
  </si>
  <si>
    <t>1. Assistance en nourriture
2. Assistance en eau / à des latrines ou à une meilleure hygiène de vie
3. Assistance en santé
4. Assistance en services nutritionnels
5. Assistance en protection (y compris être mieux protéger face aux engins explosifs et au VBG)
6. Assistance en éducation pour les enfants de ma famille
7. Assistance en abri sécurisé
8. Assistance en biens non-alimentaires (couvertures, moustiquaires, seaux, etc.)
9. Autre
10. Je ne sais pas.
11. Je ne souhaite pas répondre</t>
  </si>
  <si>
    <t>Pourriez-vous être plus précis sur le type de  l’assistance que vous avez reçu de la part des acteurs humanitaires au cours des 12 derniers mois  ?</t>
  </si>
  <si>
    <t>aap_assist_recu_specifique</t>
  </si>
  <si>
    <t>1. Oui, aide en nature
2. Oui, en coupons
3. Oui, en cash
4. Non
5. Je ne sais pas.
6. Je ne souhaite pas répondre</t>
  </si>
  <si>
    <t>Est-ce que votre ménage a reçu de l'assistance humanitaire de toute sorte au cours des 12 derniers mois ?
NOTE : Définition de l'aide / assistance : Tout soutien sous forme de biens, d'argent, de services, d'activités de sensibilisation, de conseils ou de protection fourni par des ONG locales ou internationales, des agences des Nations Unies, des organisations de la société civile ou des organismes gouvernementaux en réponse à une situation d'urgence, en complément de la fourniture régulière d'un tel soutien par l'intermédiaire de l'appareil de protection sociale de l'État.</t>
  </si>
  <si>
    <t xml:space="preserve">% de ménages ayant reçu de l'aide humanitaire au cours des 12 derniers mois  </t>
  </si>
  <si>
    <t>aap_assist_recu</t>
  </si>
  <si>
    <t xml:space="preserve">Les Instructions </t>
  </si>
  <si>
    <t>Agrégation</t>
  </si>
  <si>
    <t>Les réponses</t>
  </si>
  <si>
    <t>Les questions</t>
  </si>
  <si>
    <t>Les indicateurs</t>
  </si>
  <si>
    <t>Skip Logic</t>
  </si>
  <si>
    <t>Sous-ensemble (O/N)</t>
  </si>
  <si>
    <t>Sous-ensemble des indicateurs</t>
  </si>
  <si>
    <t>Ensemble des indicateurs</t>
  </si>
  <si>
    <t>Circuit (O/N)</t>
  </si>
  <si>
    <t>Logique</t>
  </si>
  <si>
    <t>Groupe cible</t>
  </si>
  <si>
    <t>Stratégie d'échantillonnage</t>
  </si>
  <si>
    <t>Niveau de collecte de données</t>
  </si>
  <si>
    <t>Méthode de collecte des données</t>
  </si>
  <si>
    <t>Question de recherche</t>
  </si>
  <si>
    <t>XML Value</t>
  </si>
  <si>
    <t>UUID</t>
  </si>
  <si>
    <t>Nous allons maintenant vous poser des questions sur votre accès à l'information, à l'aide humanitaire et vos besoins prioritaires. S'il vous plaît soyez aussi précis que possible</t>
  </si>
  <si>
    <t>J. AAP</t>
  </si>
  <si>
    <t>% de menage où un membre a été temoin et/ou être victime  d'un comportement inaproprié de la part d'un acteur humanitaire par type</t>
  </si>
  <si>
    <t>PSEA</t>
  </si>
  <si>
    <t>Protection</t>
  </si>
  <si>
    <t>Quels sont les principaux problèmes de protection et défis d’accès aux services de prise en charge des problèmes de protection rencontrés par les ménages ?</t>
  </si>
  <si>
    <t>prot_comportement_type_autre</t>
  </si>
  <si>
    <t>Indication enquêteur :A ne pas  lire les réponses à voix haute </t>
  </si>
  <si>
    <t>1. Proposition de sexe contre le stage 
2. Proposition de sexe contre l'emploi
3. Proposition de sexe contre l'argent
4. Proposition de sexe contre une assistance 
5. Autre
6. Je ne sais pas.
7. Je ne souhaite pas répondre</t>
  </si>
  <si>
    <t>Si Oui, quel type de comportement ?</t>
  </si>
  <si>
    <t>% de menage où un membre a été temoin  et/ou être victime d'un comportement inaproprié de la part d'un acteur humanitaire par type</t>
  </si>
  <si>
    <t>prot_comportement_type</t>
  </si>
  <si>
    <t>Au cours des 12 derniers mois, un membre de votre menage a été temoin d'un comportement inaproprié de la part d'un acteur humanitaire (ONG,nationale, internationale, Minusma, structure affilié aux UN, etc..)</t>
  </si>
  <si>
    <t>% de menage où un membre a été temoin et/ou être victime d'un comportement inaproprié de la part d'un acteur humanitaire</t>
  </si>
  <si>
    <t>prot_comportement_inapproprie</t>
  </si>
  <si>
    <t>Votre ménage a-t-il été victime d'une éviction forcée de son abri/logement et parcelle au cours des 6 derniers mois ?</t>
  </si>
  <si>
    <t>% de ménages rapportant avoir été victime d'une éviction forcée au cours des 6 derniers mois</t>
  </si>
  <si>
    <t>Securié</t>
  </si>
  <si>
    <t>prot_eviction_force</t>
  </si>
  <si>
    <t>% de ménages n'ayant pas accès aux services essentiels de protection, par raison</t>
  </si>
  <si>
    <t>prot_problemes_fonciers_autre</t>
  </si>
  <si>
    <t>1. Accès au logement
2. Destruction des cultures par les animaux
3. Vol des animaux
4. Conflit entre éleveur et agriculteur
5. Acaparement des terres
6. Accès à la terre
7. Conflit au sujet de la propriété
8. La propriété ou une partie de la propriété est occupée par d'autres illégalement
9. Conflit au sujet du loyer
10. Disputes liés à la succession
11. Perte des documents de propriété
12. Pillage de la propriété
13. Menaces d'explusion
14. Occupation secondaire
15. Destruction et/ou incendie des maisons et biens
16. Aucun problème
17. Autre
18. Je ne sais pas.
19. Je ne souhaite pas répondre</t>
  </si>
  <si>
    <t>Avez-vous actuellement l'un des problèmes suivants liés au logement (maison, maison location et autre), à la terre ( parcelle, champ, jardin, pâturage) et à la propriété ?</t>
  </si>
  <si>
    <t>% de ménage par type de problème lié à l'occupation de l'abri/le logement et la terre (parcelle, champ, jardin et pâturage)</t>
  </si>
  <si>
    <t>prot_problemes_fonciers</t>
  </si>
  <si>
    <t xml:space="preserve">1. Perte de revenu moins que 6 mois ( hospitaliation de la victime ou accompagnement)
2. Perte de revenu  plus que 6 mois /perte demploi
3. Perte d'acces au logement ( perte de la maison) 
4. Perte d'acces à la terre et moyen de subsistence (agriculture eleveage)
5. Perte de betail suite à un accident 
6. Perte de possessions suite à un accident (charette , ane , logement , etc..) 
7. Reduction du revenu 
8. Insecurité financière </t>
  </si>
  <si>
    <t>Si Oui quel type d'impact sur le revenu?</t>
  </si>
  <si>
    <t>% ménages rapportant ne pas pouvoir repondre à leur besoins de base car ayant perdu leur revenu à cause de la menace explosive, par raison</t>
  </si>
  <si>
    <t>prot_menace_explosive_revenu_impact</t>
  </si>
  <si>
    <t>1. Oui  - un impact direct
2. Oui - un impact indirect
3. Non / Aucun impact
4. Je ne sais pas.
5. Je ne souhaite pas répondre</t>
  </si>
  <si>
    <t xml:space="preserve">Est-ce que la menace explosive a eu un impact direct ou indirect sur le revenu du ménage? </t>
  </si>
  <si>
    <t>% ménages rapportant ne pas pouvoir repondre à leur besoins de base car ayant perdu leur revenu à cause de la menace explosive</t>
  </si>
  <si>
    <t>prot_menace_explosive_revenu</t>
  </si>
  <si>
    <t>1.Oui - sur l'accès à la terre
2. Oui - sur l'acces aux zones de paturages 
3. Oui - sur l'accès aux marchés
4. Oui - sur lacces a la proipriete
5. Oui - acces aux écoles 
6. Oui - acces aux infrastructures de santé
7. Oui - sur l'accès a d'autres  services de base
8. Non / Aucun impact
9. Je ne sais pas.
10. Je ne souhaite pas répondre</t>
  </si>
  <si>
    <t>Est ce qu'il y'a un impact de la menace explosive sur vos activités quotiennnes et/ou sur l'accès aux services de base ?</t>
  </si>
  <si>
    <t>% de ménages qui rapportent un impact de la menace explosive sur les activites quotidiennes</t>
  </si>
  <si>
    <t>prot_existence_menace_explosive</t>
  </si>
  <si>
    <t>raisons_non_acces_hollvbg_autre</t>
  </si>
  <si>
    <t>1. Raisons financières
2. Distance à parcourir
3. Insécurité sur la route
4. Présence de la menace explosive/engins explosifs 
5. La route n'est pas accessible pour les personnes à mobilité réduite
6. Autres
7. Je ne sais pas.
8. Je ne souhaite pas répondre</t>
  </si>
  <si>
    <t xml:space="preserve">
Quelles sont les raisons du manque d'accès à ce service ?</t>
  </si>
  <si>
    <t>raisons_non_acces_hollvbg</t>
  </si>
  <si>
    <t xml:space="preserve"> Ces services sont-ils fonctionnels</t>
  </si>
  <si>
    <t>Niveau de fonctionalité des services essentiels de protection</t>
  </si>
  <si>
    <t>hollvbg_acces_fonctionnel</t>
  </si>
  <si>
    <t>Indication enquêteur : lire les réponses à voix haute </t>
  </si>
  <si>
    <t>Les membres de votre ménage ont-ils accès :    
IX. à un appui hollistique pour les survivantes de violences basées sur le genre</t>
  </si>
  <si>
    <t>% de ménages n'ayant pas accès aux services essentiels de protection</t>
  </si>
  <si>
    <t>Demandé si pour question I.UUID.41., Réponse inclus 1 pour une des categories</t>
  </si>
  <si>
    <t>hollvbg_acces</t>
  </si>
  <si>
    <t>raisons_non_acces_mineeduserv_autre</t>
  </si>
  <si>
    <t>raisons_non_acces_mineeduserv</t>
  </si>
  <si>
    <t>mineeduserv_access_fonctionnel</t>
  </si>
  <si>
    <t xml:space="preserve">Les membres de votre ménage ont-ils accès :    
VIII. Aux services d'éducation aux risques (engins explosifs, mines)?
</t>
  </si>
  <si>
    <t>mineeduserv_access</t>
  </si>
  <si>
    <t>raisons_non_acces_mineserv_autre</t>
  </si>
  <si>
    <t>raisons_non_acces_mineserv</t>
  </si>
  <si>
    <t>mineserv_access_fonctionel</t>
  </si>
  <si>
    <t xml:space="preserve">Les membres de votre ménage ont-ils accès :    
VII. services d'assistance aux victimes mines/engins explosifs (services médicaux, réhabilitation, de prise en charge psychosociale, ré-insertion socio-économique, éducation, etc)
</t>
  </si>
  <si>
    <t>mineserv_access</t>
  </si>
  <si>
    <t>raisons_non_acces_vicdroitserv_autre</t>
  </si>
  <si>
    <t>raisons_non_acces_vicdroitserv</t>
  </si>
  <si>
    <t>vicdroitserv_fonctionnel</t>
  </si>
  <si>
    <t xml:space="preserve">Les membres de votre ménage ont-ils accès :    
VI. A l’appui légal pour les victimes de violence
</t>
  </si>
  <si>
    <t>vicdroitserv_access</t>
  </si>
  <si>
    <t>raisons_non_acces_vicserv_autre</t>
  </si>
  <si>
    <t>raisons_non_acces_vicserv</t>
  </si>
  <si>
    <t>vicserv_access_fonctionnel</t>
  </si>
  <si>
    <t xml:space="preserve">Les membres de votre ménage ont-ils accès :    
V. A l'appui légal pour les victimes de violation de droit
</t>
  </si>
  <si>
    <t>vicserv_access</t>
  </si>
  <si>
    <t>raisons_non_acces_reprserv_autre</t>
  </si>
  <si>
    <t>raisons_non_acces_reprserv</t>
  </si>
  <si>
    <t>reprserv_access_fonctionnel</t>
  </si>
  <si>
    <t>Les membres de votre ménage ont-ils accès :    
IV. Aux services de sante reproductives pour les femmes et les filles (planning famillial, suivi prenatal, accouchement assisté, vaccination des enfants, etc)</t>
  </si>
  <si>
    <t>reprserv_access</t>
  </si>
  <si>
    <t>raisons_non_acces_vbgserv_autre</t>
  </si>
  <si>
    <t>raisons_non_acces_vbgserv</t>
  </si>
  <si>
    <t>vbgserv_access_fonctionnel</t>
  </si>
  <si>
    <t xml:space="preserve">Les membres de votre ménage ont-ils accès :    
III. Aux services de prise en charge psychosocial pour les femmes et les filles 
</t>
  </si>
  <si>
    <t>vbgserv_access</t>
  </si>
  <si>
    <t>raisons_non_acces_cpserv_autre</t>
  </si>
  <si>
    <t>raisons_non_acces_cpserv</t>
  </si>
  <si>
    <t>cpserv_access_fonctionnel</t>
  </si>
  <si>
    <t xml:space="preserve">Les membres de votre ménage ont-ils accès :    
II. Aux services essentiels de protection de l'enfant (pour les filles et les garçons) ?
</t>
  </si>
  <si>
    <t>cpserv_access</t>
  </si>
  <si>
    <t>raisons_non_acces_protserv_autre</t>
  </si>
  <si>
    <t>raisons_non_acces_protserv</t>
  </si>
  <si>
    <t>protserv_access_fonctionnel</t>
  </si>
  <si>
    <t xml:space="preserve">Les membres de votre ménage ont-ils accès :    
I. Aux services essentiels de protection (services médical, psychosocial, légal, d'hébergement, sécuritaire ou pour les rétablissement des liens familiaux)?
</t>
  </si>
  <si>
    <t>protserv_access</t>
  </si>
  <si>
    <t>Les membres de votre ménage ont-ils connaissances des : 
IX. à un appui hollistique pour les survivantes de violences basées sur le genre</t>
  </si>
  <si>
    <t>% de ménages n'ayant pas connaissances aux services essentiels de protection</t>
  </si>
  <si>
    <t>hollvbg_connaissance</t>
  </si>
  <si>
    <t xml:space="preserve">Les membres de votre ménage ont-ils connaissances des : 
VIII. services d'éducation aux risques (engins explosifs, mines)?
</t>
  </si>
  <si>
    <t>mineeduserv_connaissance</t>
  </si>
  <si>
    <t xml:space="preserve">Les membres de votre ménage ont-ils connaissances des : 
VII. services d'assistance aux victimes mines/engins explosifs (services médicaux, réhabilitation, de prise en charge psychosociale, ré-insertion socio-économique= </t>
  </si>
  <si>
    <t>mineserv_connaissance</t>
  </si>
  <si>
    <t xml:space="preserve">Les membres de votre ménage ont-ils connaissances des : 
VI. à un appui legale pour les victimes de violation de droit
</t>
  </si>
  <si>
    <t>vicdroitserv_connaissance</t>
  </si>
  <si>
    <t xml:space="preserve">Les membres de votre ménage ont-ils connaissances des : 
V. à un appui légal pour les victimes de violence
</t>
  </si>
  <si>
    <t>vicserv_connaissance</t>
  </si>
  <si>
    <t>Les membres de votre ménage ont-ils connaissances des : 
IV. services de santé reproductives pour les femmes et les filles (planning famillial, suivi prenatal, accouchement assisté, vaccination des enfants, etc).</t>
  </si>
  <si>
    <t>reprserv_connaissance</t>
  </si>
  <si>
    <t xml:space="preserve">Les membres de votre ménage ont-ils connaissances des : 
III. services de prise en charge psychosocial pour les femmes et les filles 
</t>
  </si>
  <si>
    <t>vbgserv_connaissance</t>
  </si>
  <si>
    <t xml:space="preserve">Les membres de votre ménage ont-ils connaissances des : 
II. services essentiels de protection de l'enfant (pour les filles et les garçons) ?
</t>
  </si>
  <si>
    <t>cpserv_connaissance</t>
  </si>
  <si>
    <t>Les membres de votre ménage ont-ils connaissances des : 
I. services essentiels de protection (services médical, psychosocial, légal, d'hébergement, sécuritaire ou pour les rétablissement des liens familiaux) ?</t>
  </si>
  <si>
    <t>protserv_connaissance</t>
  </si>
  <si>
    <t>1. Très bonnes
2. Bonnes
3. Neutres
4. Mauvaises
5. Très mauvaises
6. Pas de PDI présentes dans la localité 
7. Je ne sais pas.
8. Je souhaite ne pas répondre</t>
  </si>
  <si>
    <t xml:space="preserve">Au cours des trois derniers mois, comment évaluez-vous vos relations avec les membres de la communauté hôte dans votre ville d'accueil ? </t>
  </si>
  <si>
    <t>Relations entre la communauté hôte / PDI</t>
  </si>
  <si>
    <t>Relations communautaires</t>
  </si>
  <si>
    <t>PDIs et Réfugiés</t>
  </si>
  <si>
    <t>prot_com_relations</t>
  </si>
  <si>
    <t xml:space="preserve">NA. </t>
  </si>
  <si>
    <t>[Integers]</t>
  </si>
  <si>
    <t>Combien de garçons ne possèdent pas de documents d'état civil ?</t>
  </si>
  <si>
    <t>% de garçons  filles, hommes, femmes ne possédant pas de documents d'état civil</t>
  </si>
  <si>
    <t>Documentation</t>
  </si>
  <si>
    <t>prot_garcons_nodoc</t>
  </si>
  <si>
    <t>Combien de filles ne possèdent pas de documents d'état civil ?</t>
  </si>
  <si>
    <t>prot_filles_nodoc</t>
  </si>
  <si>
    <t>Combien de hommes ne possèdent pas de documents d'état civil ?</t>
  </si>
  <si>
    <t>prot_hommes_nodoc</t>
  </si>
  <si>
    <t>Combien de femmes ne possèdent pas de documents d'état civil ?</t>
  </si>
  <si>
    <t>prot_femmes_nodoc</t>
  </si>
  <si>
    <t>1. Impossibilité d'assumer les coûts liés à la documentation (par exemple frais des documents, transport, autres frais)
2. L'absence d'administration
3. Risque de protection sur le trajet
4. Perte lors d'un déplacement forcé
5. La documentation n'est pas une priorité 
6. Je ne sais pas.
7. Je ne souhaite pas répondre</t>
  </si>
  <si>
    <t>Si au moins un membre de votre ménage n'a pas de documentation légale, Quelle sont  les raisons?</t>
  </si>
  <si>
    <t>% de ménages pouvant se procurer de la documentation légale parmi les ménages n'en possédant pas, par raison</t>
  </si>
  <si>
    <t>prot_procure_doc_obstacles</t>
  </si>
  <si>
    <t>Si au moins un membre de votre ménage n'a pas de documentation légale, avez-vous la possibilite de l'obtenir?</t>
  </si>
  <si>
    <t>% de ménages pouvant se procurer de la documentation légale parmi les ménages n'en possédant pas</t>
  </si>
  <si>
    <t>prot_procure_doc</t>
  </si>
  <si>
    <t>1. Pour tous les membres de la famille
2. Pour une partie des membres de la famille
3. Pour aucun des membres de la famille
4. Je ne sais pas.
5. Je ne souhaite pas répondre</t>
  </si>
  <si>
    <t xml:space="preserve">Est-ce que chaque membre de votre ménage possède une pièce d'identité (extrait d'acte de naissance, carte d'identité nationale et/ou passeport) ? Cela veut dire que la pièce d'identité vous est accessible, valide et gardée dans un endroit sécurisé. </t>
  </si>
  <si>
    <t>% de ménages possédant une documentation légale pour tous les membres du ménage</t>
  </si>
  <si>
    <t>prot_doc</t>
  </si>
  <si>
    <t>1. Oui, dans les localités 
2. Oui, entre les communes (en dehors de la localité)
3. Oui, entre les régions (en dehors de la localité)
4. Non
5. Personne n'a essayé de se déplacer
6. Je ne sais pas.
7. Je souhaite ne pas répondre</t>
  </si>
  <si>
    <t xml:space="preserve">Au cours des 3 derniers mois, est-ce que  un ou certains membres du ménage ont fait face à des restrictions de mouvements dûs à la présence des engins explosifs en se déplaçant dans et en dehors de votre localité? </t>
  </si>
  <si>
    <t>% de ménages ayant vécu des restrictions de mouvement au cours des 3 derniers mois, par  emplacement d'engins explosifs</t>
  </si>
  <si>
    <t>LAMH</t>
  </si>
  <si>
    <t>prot_explosif_mvt_restriction</t>
  </si>
  <si>
    <t>1. Oui - uniquement les femmes et/ou les filles du ménage 
2. Oui - uniquement les hommes et/ou garçons du ménage 
3. Oui - uniquement les enfants filles et/ou garçons  du ménage
4.  Oui - uniquement les adultes femmes et/ou hommes  du ménage
5. Non - concernait tous les membres du ménage
6. Je ne sais pas.
7. Je souhaite ne pas répondre</t>
  </si>
  <si>
    <t xml:space="preserve">Cela concernait-il uniquement certains membres du ménages ? </t>
  </si>
  <si>
    <t>% de femmes et filles ayant vécu des restrictions de mouvement au cours des 3 derniers mois</t>
  </si>
  <si>
    <t>VBG</t>
  </si>
  <si>
    <t>prot_personnes_mvt_restriction</t>
  </si>
  <si>
    <t>% de ménages avec des enfants de moins de 18 ans ne vivant pas sous le même toit que leurs parent, par raison</t>
  </si>
  <si>
    <t>prot_raison_mvt_restriction_autre</t>
  </si>
  <si>
    <t>Instruction pour option  4. Restriction imposée par le ou la chef de ménage / par un ou une autre membre du ménage : Ne pas lire à haute voix, car option sensible.</t>
  </si>
  <si>
    <r>
      <t xml:space="preserve">1. Insécurité de l'environnement (criminalité et autres)
2. Restriction à une zone par les forces de sécurité
3. Restriction à une zone par les groupes armés non étatiques
</t>
    </r>
    <r>
      <rPr>
        <b/>
        <sz val="8"/>
        <rFont val="Segoe UI"/>
        <family val="2"/>
      </rPr>
      <t xml:space="preserve">4. Restriction imposée par le ou la chef de ménage / par un ou une autre membre du ménage </t>
    </r>
    <r>
      <rPr>
        <sz val="8"/>
        <rFont val="Segoe UI"/>
        <family val="2"/>
      </rPr>
      <t xml:space="preserve">
5. Par peur ou presence d'engins explosifs
6. Autre
7. Je ne sais pas.
8. Je souhaite ne pas répondre</t>
    </r>
  </si>
  <si>
    <t xml:space="preserve">Si Oui, Quelles en étaient les raisons ? </t>
  </si>
  <si>
    <t>% de ménages ayant vécu des restrictions de mouvement au cours des 3 derniers mois, par peur de présence d'engins explosifs</t>
  </si>
  <si>
    <t>prot_raison_mvt_restriction</t>
  </si>
  <si>
    <t>Au cours des 3 derniers mois, est-ce que un ou plusieurs membres du ménage ont fait face à des restrictions de mouvements en se déplaçant dans et en dehors de votre localité</t>
  </si>
  <si>
    <t>% de ménages ayant vécu des restrictions de mouvement au cours des 3 derniers mois</t>
  </si>
  <si>
    <t>Restrictions de mouvement</t>
  </si>
  <si>
    <t>prot_mvt_restriction</t>
  </si>
  <si>
    <t xml:space="preserve">% de ménages avec des enfants de moins de 18 ans qui sont impliqués dans des types de travail qui sont difficiles et dangereux pour eux </t>
  </si>
  <si>
    <t>Travail des enfants</t>
  </si>
  <si>
    <t>prot_child_work_type_autre</t>
  </si>
  <si>
    <t>1. Agriculture/Travaux champêtres
2. Pêche
3. Elevage /chasse
4. Orpaillage
5. Carrière / Mines
6. Petit commerce
7. Restauration
8. Artisanat (menuiserie, forge, soudure...)
9. Travaux domestiques
10. Construction / Bâtiment
11. Transport
12. Recrutés ou utilisés par des forces ou groupes armés
13. Prostitution et autres formes d'exploitation sexuelle
14. Collecte de métaux
15. Mendicité
16. Autre
17. Ne sait pas
18. Ne souhaite pas répondre</t>
  </si>
  <si>
    <t>Dans quel type de travail est-il/sont-ils impliqué(s) ? Cocher tout ce qui s'applique</t>
  </si>
  <si>
    <t>prot_child_work_type</t>
  </si>
  <si>
    <t>II. Combien de garçons</t>
  </si>
  <si>
    <t>% de ménages avec des enfants de moins de 18 ans qui sont impliqués dans des types de travail</t>
  </si>
  <si>
    <t>Demandé si pour question B.UUID.23., Réponse inclus &lt;= 17</t>
  </si>
  <si>
    <t>prot_child_work_garcon</t>
  </si>
  <si>
    <t>I. Combien de filles</t>
  </si>
  <si>
    <t>prot_child_work_fille</t>
  </si>
  <si>
    <t>Parmi vos [filles /garcons de moins de 18 ans] enfants, combien travaillent actuellement en dehors de la maison ou contribuent aux revenus de la famille ?
I. Combien de filles
II. Combien de garçons</t>
  </si>
  <si>
    <t>prot_child_work</t>
  </si>
  <si>
    <t>prot_child_out_reasons_autre</t>
  </si>
  <si>
    <t>INSTRUCTION : NE PAS LIRE LA LISTE DES OPTIONS (certaines d'entre elles sont très sensibles).</t>
  </si>
  <si>
    <t>1. S'est marié et a donc quitté la maison
2.A quitté la maison pour chercher du travail / pour travailler
3. A quitté la maison pour étudier
4. A quitté la maison pour s'engager avec l'armée ou des groupes armés
5. A été kidnappé ou enlevé
6.A disparu (est parti sans nouvelles)
7. Est détenu arbitrairement
8. Vit avec un membre de la famille
9.Enfant talibé de la rue
10. Autre
11. Je ne sais pas.
12. Je ne souhaite pas répondre</t>
  </si>
  <si>
    <t>Pourquoi votre(vos) enfant(s) ne vive(nt) pas dans le ménage ?</t>
  </si>
  <si>
    <t>prot_child_out_reasons</t>
  </si>
  <si>
    <t xml:space="preserve">Si oui, combien de garçons ? </t>
  </si>
  <si>
    <t>% de ménages avec des enfants de moins de 18 ans ne vivant pas sous le même toit que leurs parent</t>
  </si>
  <si>
    <t>prot_garcon_ailleurs</t>
  </si>
  <si>
    <t>Si oui, combien de filles ?</t>
  </si>
  <si>
    <t>prot_fille_ailleurs</t>
  </si>
  <si>
    <t>Votre ménage a-t-il un enfant, un fils ou une fille (moins de 18 ans) ne vivant pas actuellement dans le ménage ?</t>
  </si>
  <si>
    <t>prot_enfant_ailleurs</t>
  </si>
  <si>
    <t>Y a-t-il au moins un membre du ménage qui a souffert au cours des 3 derniers mois en montrant des signes de détresses psychologiques (comme des pleurs, des cauchemars, de la tristesse prolongée, de la fatigue extrême, de l'anxiété, etc.) ou avez-vous remarqué un changement de comportement inhabituel ou inquiétant de la part d'un membre de votre famille ?</t>
  </si>
  <si>
    <t>% de ménages comprenant au moins un membre en détresse psychologique</t>
  </si>
  <si>
    <t>prot_membre_signe_detresse</t>
  </si>
  <si>
    <t>Instruction : Ne pas repeter à voix haute les incidents de l'option "autre".
 hommes et femmes : personne qui a 18 ans et plus
filles et garcons : personnes qui a moins de 18 ans</t>
  </si>
  <si>
    <t>% de garçons par principaux risques de sécurité rapporté (perception du répondant)</t>
  </si>
  <si>
    <t>prot_boy_fear_reasons_autre</t>
  </si>
  <si>
    <t>Instruction : Ne pas lire à voix haute la liste des incidents.
 hommes et femmes : personne qui a 18 ans et plus
filles et garcons : personnes qui a moins de 18 ans</t>
  </si>
  <si>
    <t>1. Déplacement forcé
2. Vol, extorsion, pillage
3. Meurtre et blessure
4. Incidents et/ou Meurtre / blessure par un engin explosif / mine
5. Enlèvement / kidnapping
6. Menace
7. Violence psychologique/émotionnelle
8.Traite ou trafic d'être humain
9. Violences sexuelles 
10. Mariage avant 18 ans (mariage précoce) / Mariage forcé (contre sa volonté)
11. Séparation de la famille
12. Recrutement forcé 
13.Travail forcé (contre sa volonté)
14. Taxation illégale
15. Conflits intercommunautaires
16. Conflits fonciers
17. Tensions entre communauté hôte / communauté déplacé
18. Déni d'accès aux services de base
19. Autres
20. Je ne sais pas.
21. Je ne souhaite pas répondre</t>
  </si>
  <si>
    <t xml:space="preserve">Parmi les risques suivants, quels sont ceux auxquels les garçons (moins de 18 ans) de votre ménage sont exposés ?  </t>
  </si>
  <si>
    <t>% de garçons (moins de 18 ans) par principaux risques de sécurité rapporté (perception du répondant)</t>
  </si>
  <si>
    <t>prot_boy_fear_reasons</t>
  </si>
  <si>
    <t>Actuellement, avez-vous peur pour la sécurité des garçons (moins de 18 ans) dans votre ménage</t>
  </si>
  <si>
    <t>% de ménages dont au moins un des garçons (moins de 18 ans) du ménage ne se sent pas en sécurité (perception du répondant)</t>
  </si>
  <si>
    <t>prot_boy_fear</t>
  </si>
  <si>
    <t>% de filles (moins de 18 ans) par principaux risques de sécurité rapporté (perception du répondant)</t>
  </si>
  <si>
    <t>prot_girl_fear_reasons_autre</t>
  </si>
  <si>
    <t>1. Déplacement forcé
2. Vol, extorsion, pillage
3. Meurtre et blessure
4. Incidents et/ou Meurtre / blessure par un engin explosif / mine
5. Enlèvement / kidnapping
6. Menace
7. Violence psychologique/émotionnelle
8.Traite ou trafic d'être humain
9. Violences sexuelles 
10. Mariage avant 18 ans (mariage précoce) / Mariage forcé (contre sa volonté)
11. Séparation de la famille
12. Recrutement forcé 
13.Travail forcé (contre sa volonté)
14. Taxation illégale
15. Conflits intercommunautaires
16. Conflits fonciers
17. Tensions entre communauté hôte / communauté déplacé
18. Déni d'accès aux services de base
19. Autres
20. Je ne sais pas.
21. Je souhaite ne pas répondre</t>
  </si>
  <si>
    <t xml:space="preserve">Parmi les risques suivants, quels sont ceux auxquels les filles (moins de 18 ans) de votre ménage sont exposés ?  </t>
  </si>
  <si>
    <t>prot_girl_fear_reasons</t>
  </si>
  <si>
    <t>Instruction : Ne pas repeter à voix haute les incidents de l'option "autre".
hommes et femmes : personne qui a 18 ans et plus
filles et garcons : personnes qui a moins de 18 ans</t>
  </si>
  <si>
    <t>% de ménages dont le répondant estime que les filles (moins de 18 ans) de son ménage se sont senties en insécurité par type de lieu / d'endroit</t>
  </si>
  <si>
    <t>prot_girl_unsafe_place_autre</t>
  </si>
  <si>
    <t>Instruction : Ne pas lire à voix haute la liste des incidents.
hommes et femmes : personne qui a 18 ans et plus
filles et garcons : personnes qui a moins de 18 ans</t>
  </si>
  <si>
    <t>1. Dans les abris
2. En quittant le site / la ville
3. Sur le chemin d'accès aux marchés ou aux services sociaux / sur les axes routiers
4. Aux points d'eau
5.Aux latrines et infrastructures/endroits pour se laver
6. Dans les zones de baignade
7. Marchés
8.Écoles
9.Centres de santé
10.Centres de nutrition/alimentation
11.Dans les transports publics
12. Points de distribution de l'aide humanitaire
13.En famille (dans le ménage / chez moi)
14. Autre
15. Je ne sais pas.
16. Je souhaite ne pas répondre</t>
  </si>
  <si>
    <t>Y avait-il des endroits où les filles (moins de 18 ans) de votre ménage ne se sentent pas en sécurité ?</t>
  </si>
  <si>
    <t>prot_girl_unsafe_place</t>
  </si>
  <si>
    <t>hommes et femmes : personne qui a 18 ans et plus
filles et garcons : personnes qui a moins de 18 ans</t>
  </si>
  <si>
    <t>Actuellement, avez-vous peur pour la sécurité des filles (moins de 18 ans)</t>
  </si>
  <si>
    <t>% de ménages dont au moins une des filles (moins de 18 ans) du ménage ne se sent pas en sécurité (perception du répondant)</t>
  </si>
  <si>
    <t>prot_girl_fear</t>
  </si>
  <si>
    <t>% de hommes(18 ans et plus) par principaux risques de sécurité rapporté (perception du répondant)</t>
  </si>
  <si>
    <t>prot_man_fear_reasons_autre</t>
  </si>
  <si>
    <t>1. Déplacement forcé
2. Vol, extorsion, pillage
3. Meurtre et blessure
4. Incidents et/ou Meurtre / blessure par un engin explosif / mine
5. Enlèvement / kidnapping
6. Menace
7. Violence psychologique/émotionnelle
8.Traite ou trafic d'être humain
9. Violences sexuelles 
10. Mariage forcé (contre sa volonté)
11. Séparation de la famille
12. Recrutement forcé 
13.Travail forcé (contre sa volonté)
14. Taxation illégale
15. Conflits intercommunautaires
16. Conflits fonciers
17. Tensions entre communauté hôte / communauté déplacé.
20. Déni d'accès aux services de base
21. Autres
22. Je ne sais pas.
23. Je souhaite ne pas répondre</t>
  </si>
  <si>
    <t xml:space="preserve">Parmi les risques suivants, quels sont ceux auxquels les hommes(18 ans et plus) du ménage sont exposés ?  </t>
  </si>
  <si>
    <t>prot_man_fear_reasons</t>
  </si>
  <si>
    <t xml:space="preserve"> hommes et femmes : personne qui a 18 ans et plus
filles et garcons : personnes qui a moins de 18 ans</t>
  </si>
  <si>
    <t>Actuellement, avez-vous peur pour la sécurité des hommes (18 ans et plus)</t>
  </si>
  <si>
    <t>% de ménages dont au moins un homme (18 ans et plus) du ménage ne se sent pas en sécurité (perception du répondant)</t>
  </si>
  <si>
    <t>prot_man_fear</t>
  </si>
  <si>
    <t>Instruction : Ne pas repeter à voix haute les incidents de l'option "autre".
 hommes et femmes : personne qui a 18 ans et plus
filles et garcons : personnes qui a moins de 18 ans
filles et garcons : personnes qui a moins de 18 ans</t>
  </si>
  <si>
    <t>% de ménages dont au moins une des femmes adultes du ménage ne se sent pas en sécurité (perception du répondant)</t>
  </si>
  <si>
    <t>prot_femme_peur_reasons_autre</t>
  </si>
  <si>
    <t xml:space="preserve">Parmi les risques suivants, quels sont ceux auxquels les femmes (18 ans et plus) du ménage sont exposés ?  </t>
  </si>
  <si>
    <t>% de femmes (18 ans et plus) par principaux risques de sécurité rapporté (perception du répondant)</t>
  </si>
  <si>
    <t>prot_femme_peur_reasons</t>
  </si>
  <si>
    <t>% de ménages dont le répondant estime que les femmes (18 ans et plus)  de son ménage se sont senties en insécurité par type de lieu / d'endroit</t>
  </si>
  <si>
    <t>prot_woman_unsafe_place_autre</t>
  </si>
  <si>
    <t>Y avait-il des endroits où les femmes (18 ans et plus) de votre ménage ne se sentent pas en sécurité ?</t>
  </si>
  <si>
    <t>% de ménages dont le répondant estime qu'une femme (18 ans et plus) de son ménage s'est sentie en insécurité par type de lieu / d'endroit</t>
  </si>
  <si>
    <t>prot_woman_unsafe_place</t>
  </si>
  <si>
    <t>Actuellement, avez-vous peur pour la sécurité des femmes (18 ans et plus) dans le ménage</t>
  </si>
  <si>
    <t>% de ménages dont au moins une femme (18 ans et plus) du ménage ne se sent pas en sécurité (perception du répondant)</t>
  </si>
  <si>
    <t>prot_femme_peur</t>
  </si>
  <si>
    <t>Nous allons maintenant vous poser une série de questions sur les risques auxquels font face les membres de votre ménage et les accès aux différents services de base</t>
  </si>
  <si>
    <t>I. Protection</t>
  </si>
  <si>
    <t>Choix Multiple</t>
  </si>
  <si>
    <t>1. École fondamentale publique 1er cycle (primaire)
2. École fondamentale privée 1er cycle (primaire)
3. Medersa (primaire)
4. Franco arabe (primaire)
5. Écoles communautaires (primaire)
6. École fondamentale publique  2ème cycle (collège)
7. Lycée public
8. École fondamentale privée 2ème cycle (collège)  
9. Lycée privé
10. Centre d'apprentissage
11. Autre
12. Je ne sais pas
13. Je ne souhaite pas répondre</t>
  </si>
  <si>
    <t xml:space="preserve">De quel(s) type(s) de service d'éducation s'agit-il ? </t>
  </si>
  <si>
    <t xml:space="preserve">% de ménages rapportant avoir accès à un service éducatif, par type de service éducatif accessible </t>
  </si>
  <si>
    <t>Distance</t>
  </si>
  <si>
    <t>Education</t>
  </si>
  <si>
    <t>Dans quelle mesure les garçons et les filles en âge d’aller à l’école au sein des ménages ont-ils accès à l’éducation ?</t>
  </si>
  <si>
    <t>edu_school_type</t>
  </si>
  <si>
    <t>1. Moins de 15 minutes
2. Moins de 30 minutes
3. Moins d'une heure
4. Moins de 3 heures
5. Entre 3 heures et plus
6. Pas d'infrastructure dans la zone
7. Je ne sais pas
8. Je ne souhaite pas répondre</t>
  </si>
  <si>
    <t xml:space="preserve">A quelle distance à pied se trouve le service scolaire formel le plus proche (depuis le logement jusqu'à l'établissement) ? </t>
  </si>
  <si>
    <t>edu_school_distance</t>
  </si>
  <si>
    <t xml:space="preserve">Indication enquêteur : quelle que soit la langue </t>
  </si>
  <si>
    <t>1. Oui
2. Non
3. Je ne sais pas
4. Je ne souhaite pas répondre</t>
  </si>
  <si>
    <t>Y a-t-il au moins une personne dans le ménage qui sait lire et écrire, dans au moins une langue ?</t>
  </si>
  <si>
    <t xml:space="preserve">% de ménages ayant au moins un membre adulte alphabétisé </t>
  </si>
  <si>
    <t>edu_hh_read_ppl</t>
  </si>
  <si>
    <t>Explique que nous avons fini de parler de chacun des membres du ménage pour le moment. Et nous allons continuer à parler du ménage dans son ensemble.</t>
  </si>
  <si>
    <t>Les Instructions I:</t>
  </si>
  <si>
    <t>Au cours de l'année scolaire 2022-2023, est-ce que (nom) a fréquenté un programme d’éducation pré-primaire?</t>
  </si>
  <si>
    <t>% d'enfants âgés de 3 à 5 ans (correspondant au niveau pré-primaire) ayant participé à un programme d'éducation de la petite enfance au cours de l'année scolaire 2022-2023.</t>
  </si>
  <si>
    <t>Education pré-primaire</t>
  </si>
  <si>
    <t>Yes.</t>
  </si>
  <si>
    <t>Individu.</t>
  </si>
  <si>
    <t>edu_ecole_pre_primaire</t>
  </si>
  <si>
    <t>% d'enfants âgés de 5 à 17 ans qui n'ont pas pu apprendre dans des conditions acceptables au cours de l'année scolaire 2022-2023, par principales raisons</t>
  </si>
  <si>
    <t>Obstacles</t>
  </si>
  <si>
    <t>edu_ecole_obstacles_apprendre_autre</t>
  </si>
  <si>
    <t>Un maximum de trois choix</t>
  </si>
  <si>
    <t>1. L'école est surchargée (trop d'élèves par classe)
2. Le programme n'est pas adapté
3. Manque d'enseignants
4. Manque de personnel enseignant qualifié 
5. Manque de matériel d'enseignement et d'apprentissage
6. Mauvaises conditions d'eau, d'assainissement et d'hygiène dans les écoles (absence de latrines, d'accès à l'eau (propre), etc.)
7. Discrimination de l'enfant fondée sur le sexe, l'âge, le handicap, le statut VIH, la nationalité, la race, l'ethnie, la tribu, le clan, la caste, la religion, la langue, la culture, l'appartenance politique, l'orientation sexuelle, le contexte socio-économique, la situation géographique ou les besoins éducatifs spécifiques.
8. Déplacement entraînant un changement d'école ou empêchant la poursuite de l'éducation
9. Barrières linguistiques 
10. Autre
11. Je ne sais pas
12. Je ne souhaite pas répondre</t>
  </si>
  <si>
    <t>Quels ont été les principaux obstacles rencontrés par [enfant] pour apprendre dans des conditions acceptables ?</t>
  </si>
  <si>
    <t>edu_ecole_obstacles_apprendre</t>
  </si>
  <si>
    <t>Au cours de l'année scolaire 2022-2023, est ce que [enfant] a pu apprendre dans des conditions acceptables ? 
(c'est-à-dire que l'environnement d'apprentissage répondait aux besoins éducatifs fondamentaux des apprenants)
Note : Environnement d'apprentissage, signifie:
1. Normes des salles de classes
2. Existences des latrines exploitables;
3. Possibilité de se procurer en eau
4. Les conditions Wash sont remplies
5. les besoins spéciques aux genres sont respectés.</t>
  </si>
  <si>
    <t>% d'enfants âgés de 5 à 17 ans qui ont pu apprendre dans des conditions acceptables au cours de l'année scolaire 2022-2023</t>
  </si>
  <si>
    <t>edu_ecole_apprendre_conditions</t>
  </si>
  <si>
    <t xml:space="preserve">% d'enfants âgés de 5 à 17 ans qui n'ont pas pu se rendre à l'école en toute sécurité et apprendre dans des conditions sûres à l'école, par raisons principales </t>
  </si>
  <si>
    <t>edu_ecole_securite_obstacle_autre</t>
  </si>
  <si>
    <t>1. Attaque / incident sécuritaire à l'école
2. Recrutement par des groupes armés
3. Violence/abus sexuels ou fondés sur le genre
4. Brimades verbales ou discrimination
5. Brimades physiques entre élèves
6. Punitions physiques infligées par les enseignants
6. Infrastructures dangereuses
7. Manque de personnel enseignant qualifié pour fournir un soutien psychosocial
8. Absence de mécanisme d'orientation à l'école
9. Discrimination de l'enfant fondée sur le sexe, l'âge, le handicap, le statut VIH, la nationalité, la race, l'ethnie, la tribu, le clan, la caste, la religion, la langue, la culture, l'affiliation politique, le contexte socio-économique, la situation géographique ou les besoins spécifiques en matière d'éducation
10. Autre
11. Je ne sais pas
12. Je ne souhaite pas répondre</t>
  </si>
  <si>
    <t>Quels ont été les principaux obstacles rencontrés par [enfant] pour se rendre à l'école en toute sécurité et pour apprendre dans des conditions sûres à l'école ?</t>
  </si>
  <si>
    <t>edu_ecole_securite_obstacle</t>
  </si>
  <si>
    <t xml:space="preserve">
Notes :
"Se rendre à l'école en toute sécurité" : Sans être confronté à une menace physique ou mentale sur le chemin de l'école.
"Conditions de sécurité à l'école" : L'environnement d'apprentissage est sûr pour les enfants</t>
  </si>
  <si>
    <t>Au cours de l'année scolaire 2022-2023, est ce que [enfant] a pu se rendre à l'école en toute sécurité et apprendre dans des conditions sûres à l'école ?</t>
  </si>
  <si>
    <t>% d'enfants âgés de 5 à 17 ans ayant pu se rendre à l'école en toute sécurité et apprendre dans des conditions sûres à l'école au cours de l'année scolaire 2022-2023.</t>
  </si>
  <si>
    <t>edu_ecole_securite</t>
  </si>
  <si>
    <t>% d'enfants en âge scolaire non inscrits ou ne fréquentant pas l'école formelle de façon régulière  (au moins 4 jours par semaine) pendant l'année scolaire 2022-2023, par raison principale</t>
  </si>
  <si>
    <t>edu_ecole_obstacle_autre</t>
  </si>
  <si>
    <t>1. Impossibilité d'assumer les coûts liés à l'éducation (par exemple, les frais de scolarité, les fournitures, le transport)
2. Absence d'école dans la communauté 
3.L'enseignement à distance est la seule modalité disponible et les ménages ne disposent pas de l'équipement, de la connectivité ou de l'électricité nécessaire pour y accéder.
4. Risques de protection pendant le trajet vers l'école
5. Risques de protection à l'école
6. Interdiction/ Intimidation par les groupes armés non étatiques
7. Enfant aidant à la maison / à la ferme                                                    
8. Handicap 
9. L'éducation n'est pas une priorité
10.Impossibilité d'enregistrer ou d'inscrire l'enfant à l'école
11. Les enfants rejoignent ou sont recrutés par des groupes armés
12. Mariage et/ou grossesse 
13. Problèmes lié à la langue
14. Absence de séparation homme/femme
15. Menace explosif en route ou en dans l'école 
16. L'internet/la technologie n'est pas fiable
17. L'équipement (tablettes/ordinateurs/radio, etc.) doit être partagé entre plusieurs enfants du ménage.
18. Autre
19. Je ne sais pas
20. Je souhaite ne pas répondre</t>
  </si>
  <si>
    <t xml:space="preserve">Au cours de l'année scolaire 2022-2023, quelle était la raison principale pour laquelle [enfant] n'avait pas accès à l'école formelle / un établissement scolaire formel ? </t>
  </si>
  <si>
    <t>% d'enfants en âge scolaire non inscrits ou ne fréquentant pas l'école formelle de façon régulière (au moins 4 jours par semaine) pendant l'année scolaire 2022-2023, par raison principale</t>
  </si>
  <si>
    <t>edu_ecole_obstacle</t>
  </si>
  <si>
    <t>1. Aucune éducation
2. Éducation informelle
3. Je ne sais pas
4. Je souhaite ne pas répondre</t>
  </si>
  <si>
    <t>Vous avez indiqué avoir au moins un enfant non-scolarisé dans une institution éducative formelle. Pourriez-vous spécifier si ce membre du ménage suit néanmoins une éducation informelle?</t>
  </si>
  <si>
    <t>% des ménages ayant au moins 1 membre suivant un cursus éducatif informel, par type de formation</t>
  </si>
  <si>
    <t>edu_type_education</t>
  </si>
  <si>
    <t xml:space="preserve"> NOTE: la définition de "régulièrement (au moins 4 jours par semaine)</t>
  </si>
  <si>
    <t xml:space="preserve">
Au cours de l'année scolaire 2022-2023, [enfant] a-t-il/elle suivit un enseignement à distance de façon régulière au moins 4 jours par semaine) ?</t>
  </si>
  <si>
    <t>% d'enfants âgés de 5 à 17 ans ayant reçu régulièrement de l'enseignement à distance sur l'année scolaire 2022-2023</t>
  </si>
  <si>
    <t>edu_ecole_distance</t>
  </si>
  <si>
    <t>Au cours de l'année scolaire 2022-2023, est ce que [enfant] fréquentait régulièrement l'école  (au moins 4 jours par semaine) ?</t>
  </si>
  <si>
    <t>% d'enfants âgés de 5 à 17 ans fréquentant régulièrement l'école formelle  sur l'année scolaire 2022-2023</t>
  </si>
  <si>
    <t>edu_ecole_frequence</t>
  </si>
  <si>
    <t>1. En personne (présentiel) 
2. A distance 
3. Je ne sais pas
4. Je souhaite ne pas répondre</t>
  </si>
  <si>
    <t xml:space="preserve">Au cours de l'année scolaire 2022-2023, est ce que [enfant] recevait le plus souvent un enseignement à distance ou en personne ? </t>
  </si>
  <si>
    <t>% d'enfants âgés de 5 à 17 ans étant inscrits (enregistrés) dans une école formelle / un établissement scolaire formel pour l'année scolaire 2022-2023, par modalité d'enseignement</t>
  </si>
  <si>
    <t>edu_ecole_type_enseignement</t>
  </si>
  <si>
    <t xml:space="preserve">
NOTE 1 : être inscrit ne signifie pas forcément se rendre physiquement à l'école, mais plutôt y être "enregistré" / "affilié". 
NOTE 2 : l'éducation formelle comprend les établissements scolaires intégrés dans un système d'éducation à temps plein et developpé par une organisation publique, ainsi que les organismes scolaires privés reconnus.</t>
  </si>
  <si>
    <t xml:space="preserve">Pendant l'année 2022-2023, est ce que [enfant] était inscrit.e (enregistré.e) dans une école formelle / un établissement scolaire formel ? </t>
  </si>
  <si>
    <t>% d'enfants en âge scolaire (entre 5 et 17 ans, mais les catégories d'âge peuvent être contextualisées) inscrits (enregistrés) dans une école formelle / un établissement scolaire formel pour l'année scolaire 2022-2023</t>
  </si>
  <si>
    <t>edu_ecole_enregistre</t>
  </si>
  <si>
    <t>Nous allons maintenant vous poser une série de questions sur l'éducation de votre(vos) enfant(s).</t>
  </si>
  <si>
    <t>H. Education</t>
  </si>
  <si>
    <t>Poser la question pour chaque enfant de moins de 5 ans</t>
  </si>
  <si>
    <t>Au cours des deux dernières semaines, est ce que  [enfant de moins de 5 ans] a eu des selles liquides au moins 3 fois dans la journée (diarrhée) ?</t>
  </si>
  <si>
    <t>% d'enfants de moins 5 ans qui ont fait de la diarrhée les deux dernières semaines</t>
  </si>
  <si>
    <t>l'assainissement</t>
  </si>
  <si>
    <t>WASH</t>
  </si>
  <si>
    <t>Dans quelle mesure les ménages ont-ils accès à une eau de qualité et aux infrastructures d’eau, d’hygiène et d’assainissement (EHA) ?</t>
  </si>
  <si>
    <t>eha_enfant_diarrhee</t>
  </si>
  <si>
    <t>% de ménages se lavant actuellement les mains avec du savon ou de la cendre pendant les moments clé de la journée (au moins 3 moments)</t>
  </si>
  <si>
    <t>eha_hygiene_comment_autre</t>
  </si>
  <si>
    <t>1. Avec de l'eau simple
2. Avec de l'eau et du savon
3. Avec de la cendre
4. Autre
5. Je ne sais pas.
6. Je souhaite ne pas répondre</t>
  </si>
  <si>
    <t>Au cours de la journée d’hier, par quels moyens vous êtes-vous lavez les mains pendant les moments clés ?</t>
  </si>
  <si>
    <t>eha_hygiene_comment</t>
  </si>
  <si>
    <t>% des ménages par moment de lavage de mains de la majorité des membres du ménage</t>
  </si>
  <si>
    <t>eha_moment_laver_main_autre</t>
  </si>
  <si>
    <t>Les enquêteurs ne doivent pas lire les options de réponse!</t>
  </si>
  <si>
    <t>1. Aucun
2. Après la toilette ou la latrine
3. Avant de manger
4. Avant de préparer les aliments
5. Après le nettoyage ou changement des couches de l’enfant
6. Avant de donner le sein ou de donner à manger à l’enfant
7. Au retour des champs
8. Autres (Ablution, après manger)</t>
  </si>
  <si>
    <t>A quel(s) moment(s) de la journée vous lavez-vous habituellement les mains ?</t>
  </si>
  <si>
    <t>% des ménages par moments rapportés de lavage de mains de la majorité des membres du ménage</t>
  </si>
  <si>
    <t>eha_moment_laver_main</t>
  </si>
  <si>
    <t>% de ménages ayant eu du savon à la maison (H3)</t>
  </si>
  <si>
    <t>eha_savon_type_autre</t>
  </si>
  <si>
    <t>1. Savon en barre ou liquide
2. Détergent (poudre / liquide / pâte)
3. Cendre / Boue / Sable
4. Autre
5. Je ne sais pas.
6. Je souhaite ne pas répondre</t>
  </si>
  <si>
    <t>Quel type de savon avez-vous ?</t>
  </si>
  <si>
    <t>eha_savon_type</t>
  </si>
  <si>
    <t>eha_savon_type_obs_autre</t>
  </si>
  <si>
    <t>Enregistrez le type de savon observé.</t>
  </si>
  <si>
    <t>eha_savon_type_obs</t>
  </si>
  <si>
    <t>1. Oui (le savon est montré)
2. Oui (le savon n'est pas montré)
3. Non
4. Je ne sais pas.
5. Je souhaite ne pas répondre</t>
  </si>
  <si>
    <t>Avez-vous du savon ou du détergent dans votre ménage pour vous laver les mains ? Pouvez-vous me le montrer ?</t>
  </si>
  <si>
    <t xml:space="preserve">% de ménages ayant accès à des installations de lavage des mains en état de marche
</t>
  </si>
  <si>
    <t>eha_savon_laver_mains</t>
  </si>
  <si>
    <t>% de ménages ayant accès à des installations de lavage des mains en état de marche
% de ménages ayant accès à des installations de lavage des mains en état de marche, par type de dispositif (observé) (H1)</t>
  </si>
  <si>
    <t>eha_montrer_laver_mains_souvent_autre</t>
  </si>
  <si>
    <t>1. Installation fixe signalée (évier/robinet) dans le logement
2. Installation fixe signalée (évier/robinet) dans la cour/le terrain
3. Objet mobile signalé (seau/jarretière/bouilloire)
4. Pas d'endroit pour se laver les mains dans le logement/la cour/le terrain
5. Autre
6. Je ne sais pas.
7. Je souhaite ne pas répondre</t>
  </si>
  <si>
    <t>Où est-ce que vous et les autres membres de votre ménage vous lavez le plus souvent les mains ?</t>
  </si>
  <si>
    <t>% de ménages ayant accès à des installations de lavage des mains en état de marche
% de ménages ayant accès à des installations de lavage des mains en état de marche, par type de dispositif (déclaré) (H2)</t>
  </si>
  <si>
    <t>eha_montrer_laver_mains_souvent</t>
  </si>
  <si>
    <t>eha_montrer_laver_mains_autre</t>
  </si>
  <si>
    <t>1.  Observez le dispositif de lavage de main dans le ménage.
2.  Observez la disponibilité de l'eau à l'endroit où ils se lavent les mains.
3.Observez la disponibilité de savon, détergent ou cendre à l'endroit où l'on se lave les mains.</t>
  </si>
  <si>
    <t xml:space="preserve">III.1. Savon ou détergent disponible 
III.2. Il n'y a pas de savon ou de détergent
III.3. Cendre est disponible 
III.4. Il n'y a pas de cendre </t>
  </si>
  <si>
    <t>Question 3:
III. Observez la disponibilité de savon, détergent ou cendre à l'endroit où l'on se lave les mains.</t>
  </si>
  <si>
    <t>eha_observer_dispo_savon</t>
  </si>
  <si>
    <t>II.1. L'eau est disponible 
II.2. L'eau n'est pas disponible</t>
  </si>
  <si>
    <t>Question 2: 
II. Observez la disponibilité de l'eau à l'endroit où ils se lavent les mains.</t>
  </si>
  <si>
    <t>eha_eha_observer_dispo_eau</t>
  </si>
  <si>
    <t>I.1. Dispositif fixe ou mobile de lavage des mains dans le logement/la cour/la parcelle 
I.2. Pas d'endroit pour se laver les mains dans l'habitation/la cour/la parcelle 
I.3. Pas de permission de voir 
I.4. Autre raison</t>
  </si>
  <si>
    <t>Question 1:
I. Pouvez-vous me montrer où les membres de votre ménage se lavent le plus souvent les mains ?</t>
  </si>
  <si>
    <t>eha_montrer_laver_mains</t>
  </si>
  <si>
    <t>% des ménages par dispositif de lavage de mains</t>
  </si>
  <si>
    <t>eha_dispo_lavage_autre</t>
  </si>
  <si>
    <t>1. Pas de dispositif particulier (pas de dispositif ou juste un seau ou similaire sans robinet)
2. Bouilloire
3. Evier avec eau courante
4. Seau avec robinet
5. Tippy tap
6. Autre
7. Je ne sais pas.
8. Je souhaite ne pas répondre</t>
  </si>
  <si>
    <t>Quel type de dispositif de lavage des mains est-ce que votre ménage utilise d'habitude?</t>
  </si>
  <si>
    <t>eha_dispo_lavage</t>
  </si>
  <si>
    <t>Les personnes âgées (&gt;59 ans) ou ayant des difficultés à voir ou à se déplacer dans votre ménage ont-elles facilement accès aux latrines</t>
  </si>
  <si>
    <t>% des ménages ou les personnes âgées ou ayant des limitations fonctionnelles ont des difficultés d'accès aux latrines</t>
  </si>
  <si>
    <t>eha_access_latrines_wg</t>
  </si>
  <si>
    <t>Si oui, veuillez vous rencontre combien de ménages au total utilisent ces toilettes, y compris le vôtre ?</t>
  </si>
  <si>
    <t>% de ménages partageant leur installation sanitaire, par nombre de ménages par installation sanitaire</t>
  </si>
  <si>
    <t>eha_partager_installations_n</t>
  </si>
  <si>
    <t>Partagez-vous cette installation avec d'autres personnes qui ne font pas partie de votre ménage ?</t>
  </si>
  <si>
    <t>% de ménages ayant accès à des installations sanitaires en état de marche</t>
  </si>
  <si>
    <t>eha_partager_installations</t>
  </si>
  <si>
    <t>% de ménages ayant accès à des latrines hygiéniques, fonctionnelles, à proximité et sécurisées</t>
  </si>
  <si>
    <t>eha_latrine_difficultes_autre</t>
  </si>
  <si>
    <t>Hygiénique: sans mouche ou excréments dans ou autour de la latrine.</t>
  </si>
  <si>
    <t>1. Les installations sanitaires (latrines/toilettes) ne sont pas propres/hygiéniques.
2. Les installations sanitaires (latrines/toilettes) ne fonctionnent pas ou sont pleines.
3. Il est dangereux de se rendre aux installations sanitaires (latrines/toilettes).
4. Les installations sanitaires (latrines/toilettes) sont trop éloignées.
5. Les installations sanitaires (latrines/toilettes) n'accordent pas d'intimité (pas de serrures/portes/murs/éclairage etc.)
6. Les installations sanitaires (latrines/toilettes) ne sont pas séparées entre les hommes et les femmes.
7. Manque d'installations sanitaires (latrines/toilettes) / installations trop encombrées
8. Les installations sanitaires (latrines/toilettes) sont difficiles à atteindre (en particulier pour les personnes handicapées).
9. Certains groupes (enfants, femmes, personnes âgées, minorités ethniques, etc.) n'ont pas accès aux installations sanitaires (latrines/toilettes).
10. Les personnes souffrant d'un handicap physique et/ou sensoriel n'ont pas accès aux installations sanitaires (latrines/toilettes).
11. Les latrines ne sont pas adaptées aux besoins des personnes souffrant d'un handicap
12. Les latrines ne présentent aucun problème
13. Autre
14. Je ne sais pas.
15. Je souhaite ne pas répondre</t>
  </si>
  <si>
    <t>Si latrine sélectionnée, ces latrines présentent-elles une ou  plusieurs caractéristiques suivantes :</t>
  </si>
  <si>
    <t>eha_latrine_difficultes</t>
  </si>
  <si>
    <t>% de ménages  par type d'infrastructure sanitaire</t>
  </si>
  <si>
    <t>eha_type_latrine_autre</t>
  </si>
  <si>
    <t>1. Chasse d'eau vers une fosse septique 
2. Chasse d'eau vers une latrine à fosse
3. Chasse d'eau vers des fossés ouverts
4. Latrines à fosse avec dalle
5. Latrines à fosse sans dalle / fosse ouverte
6. Latrines à double fosse avec dalle
7. Latrines à double fosse sans dalle
8. Toilettes à compostage / Latrines EcoSan
9. Assainissement à base de conteneurs ou Toilettes amovibles avec conteneur 
10. Défécation à l'air libre (Pas d'installations, buissons, champs, jetés avec les déchets solides, etc.) 
11. Autre (préciser)
12. Ne sait pas
13. Préfère ne pas répondre</t>
  </si>
  <si>
    <t>Quel type de latrines les membres de votre ménage utilisent-ils habituellement ?</t>
  </si>
  <si>
    <t>eha_type_latrine</t>
  </si>
  <si>
    <t xml:space="preserve">1. Aucune difficulté rencontrée
2. Les points d'eau sont trop éloignés
3. Les personnes en situation de handicap ne peuvent pas atteindre/accéder aux points d'eau
4. Préoccupations de sécurité aux principaux points d'eau
5. Peur ou presence d'engin expolosif sur la route d'accès 
6. La route est difficile d’accès
7. Pas de ressources en eau (problème de débit)
8. Risque de violence sexuelles sur la route d'accès 
9. Pression des communautés
10. Certains groupes (enfants, femmes, personnes âgées, minorités ethniques, etc.) n'ont pas accès aux points d'eau
11. Nombre insuffisant de points d'eau / longue attente aux points d'eau
12. Les points d'eau ne fonctionnent pas ou sont fermés
13. L'eau n'est pas disponible sur le marché
14. L'eau est trop chère
15. Pas assez de récipients pour stocker l'eau
16. N'aime pas le goût / la qualité de l'eau
17. Pas de problème d'accès à l'eau
18. Autre (veuillez lister)
19. Ne sait pas
20. Préfère ne pas répondre </t>
  </si>
  <si>
    <t xml:space="preserve">Quelle(s) sont / est les/la principale(s) difficultés rencontrées par votre ménage en termes d'accès à l'eau ? </t>
  </si>
  <si>
    <t>% de ménages faisant face à des difficultés d'accès à l'eau, par type de difficultés</t>
  </si>
  <si>
    <t>D`eau</t>
  </si>
  <si>
    <t>eha_eau_acces</t>
  </si>
  <si>
    <t xml:space="preserve">Note : Il s'agit de savoir s'il y 'a eu des moments où le menage n'a pas eu autant d'eau qu'il l'aurait désiré; "manque d'eau de boisson" n'est pas synonyme de "absence totale d'eau de boisson"  </t>
  </si>
  <si>
    <t>1. Jamais (0 fois)
2. Rarement (1 à 2 fois)
3. Parfois (3-10 fois)
4. Souvent (11-20 fois)
5. Presque toujours (plus de 20 fois)
6. Je ne sais pas.
7. Je ne souhaite pas répondre</t>
  </si>
  <si>
    <t>Au cours des quatre dernières semaines, à quelle fréquence avez-vous manqué d'eau de boisson pour vous ou pour une personne de votre ménage ?</t>
  </si>
  <si>
    <t>% de ménages ayant eu accès à une quantité suffisante d'eau potable
% de ménages déclarant avoir disposé d'une quantité suffisante d'eau pour boire (W3)</t>
  </si>
  <si>
    <t>eha_eau_manque</t>
  </si>
  <si>
    <t xml:space="preserve">Votre ménage dispose-t-il actuellement de suffisamment d'eau pour répondre aux besoins suivants ?
I. Eau potable  
II. Eau pour cuisiner
III. Hygiène personnelle (lavage ou bain)
IV. Autres usages domestiques (nettoyage de la maison, du sol, etc.)
V. Pas assez d'eau pour répondre aux besoins ci-dessus </t>
  </si>
  <si>
    <t>% de ménages ayant accès à une quantité d'eau suffisante par jour et par personne</t>
  </si>
  <si>
    <t>eha_eau_insuffisant</t>
  </si>
  <si>
    <t>Traitement de l'eau</t>
  </si>
  <si>
    <t>eha_eau_traiter_produit_autre</t>
  </si>
  <si>
    <t>1. Aquatab
2. Eau de javel
3. Pur
4. Bouillir (chauffage)
5. Filtration lente (Système de filtration ou l'eau brute à traiter passe par différentes couches de sable, gravier)
6. Filtre à bougie (filtre céramique)
7. Autre
8. Je ne sais pas.
9. Je ne souhaite pas répondre</t>
  </si>
  <si>
    <t>Avec quel produit utilisez-vous principalement pour traiter l'eau pour la rendre potable avant de la boire ?</t>
  </si>
  <si>
    <t>eha_eau_traiter_produit</t>
  </si>
  <si>
    <t>Habituellement, votre ménage traite-t-il l’eau avant de la boire pour la rendre potable ?</t>
  </si>
  <si>
    <t>% de ménages qui traitent l'eau avant de la boire</t>
  </si>
  <si>
    <t>eha_eau_traiter</t>
  </si>
  <si>
    <t>1. 1 fois par jour
2. 2 fois par jour
3. Tous les 2 jours
4. Autre (à préciser)</t>
  </si>
  <si>
    <t>A quelle fréquence ces récipients de stockage sont-ils remplis ?</t>
  </si>
  <si>
    <t>Fréquence de remplissage des recipients</t>
  </si>
  <si>
    <t>eha_recipient_stockage_frequence</t>
  </si>
  <si>
    <t xml:space="preserve"> Estimez le volume (en litres) des récipients ? Si la capacité des récipients est connue, multipliez cette capacité par le nombre de recipients utiisés. Si la capacité des récipients de stockage n'est pas connue, demandez le nombre de bidons de 20 litres qu'il faut pour les remplir et multipliez ce nombre par 20 litres.</t>
  </si>
  <si>
    <t>Quelle est la capacité totale de stockage d’eau pour le ménage ?</t>
  </si>
  <si>
    <t>% de ménages selon la quantité d'eau utilisée par le ménage (nombre de litres par jour)</t>
  </si>
  <si>
    <t>eha_capacite_stockage</t>
  </si>
  <si>
    <t>1. Oui
2. Non
3. Ne sait Pas
4. Ne souhaite pas repondre</t>
  </si>
  <si>
    <t xml:space="preserve">
Est-ce que votre ménage dispose des récipients de stockage d’eau ? 
</t>
  </si>
  <si>
    <t>% de ménages ayant des récipients de stockage d'eau</t>
  </si>
  <si>
    <t>eha_eau_recipient_stockage</t>
  </si>
  <si>
    <t xml:space="preserve">Est-ce que votre ménage dispose à de récipients de collecte d’eau ? </t>
  </si>
  <si>
    <t>% de ménages ayant des récipients de collecte d'eau</t>
  </si>
  <si>
    <t>eha_eau_recipient_collecte</t>
  </si>
  <si>
    <t>Est-ce que votre ménage a aussi accès à une source d'eau propre / améliorée en saison sèche?</t>
  </si>
  <si>
    <t>% de ménages où la population a accès au point d'eau en saison sèche et humide</t>
  </si>
  <si>
    <t>eha_eau_saison_seche</t>
  </si>
  <si>
    <t>1. 30 minutes ou moins
2. Plus de 30 minutes, mais moins d'une heure
3. Plus d'une heure
4. Ne sait pas
5. Préfère ne pas répondre</t>
  </si>
  <si>
    <t>Combien de minutes ?</t>
  </si>
  <si>
    <t xml:space="preserve">Temps moyen pour aller à la source d'eau principale, collecter l’eau et revenir </t>
  </si>
  <si>
    <t>eha_temps_collecter_eau_min</t>
  </si>
  <si>
    <t>1. Les membres ne collectent pas l'eau
2. Nombre de minutes
3. Je ne sais pas.
4. Je souhaite ne pas répondre</t>
  </si>
  <si>
    <t>Combien de temps faut-il pour aller chercher de l'eau, collecter l'eau et revenir ?</t>
  </si>
  <si>
    <t>eha_temps_collecter_eau</t>
  </si>
  <si>
    <t>% de ménages ayant accès à une source d'eau de boisson améliorée</t>
  </si>
  <si>
    <t>eha_princip_source_eau_autre</t>
  </si>
  <si>
    <t>1. Branchements domestiques
2. Branchements dans le lotissement, dans la cour ou sur la parcelle
3. Branchements chez le voisin
4. Robinet public/borne-fontaine
5. Forage ou puits tubulaire
6. Puits protégé
7. Puits non protégée
8. Collecte d'eau de pluie protégée
9. Camion-citerne
10. Chariot avec petit réservoir / baril
11. Eau en bouteille
12. Sachet d'eau / eau en sachet
13. Eau de surface (rivière, barrage, lac, étang, ruisseau, canal, canal d'irrigation)
14. Autre 
15. Ne sait pas
16. Préfère ne pas répondre</t>
  </si>
  <si>
    <t>Quelle est la principale source d'eau utilisée par les membres de votre ménage pour boire ?</t>
  </si>
  <si>
    <t>eha_princip_source_eau</t>
  </si>
  <si>
    <t>Nous allons maintenant vous poser des questions sur votre accès à l'eau, l'hygiène et l'assainissement. S'il vous plaît soyez aussi précis que possible.</t>
  </si>
  <si>
    <t>G. WASH</t>
  </si>
  <si>
    <t>Avez-vous le sentiment d’être à risque d'éviction dans les 6 prochains mois ?</t>
  </si>
  <si>
    <t>% de ménages faisant face à un risque d'éviction pour les 6 prochains mois</t>
  </si>
  <si>
    <t xml:space="preserve">Non. </t>
  </si>
  <si>
    <t>Abri/BNA</t>
  </si>
  <si>
    <t>Dans quelle mesure les ménages ont-ils accès à un abri et aux biens non-alimentaires essentiels ?</t>
  </si>
  <si>
    <t>abri_risque_eviction</t>
  </si>
  <si>
    <t>1. Oui, pour le logement et la terre
2. Oui, pour le logement seulement
3. Oui, pour la terre seulement
4. Non, aucun
5. Ne sait pas 
6. Ne souhaite pas répondre</t>
  </si>
  <si>
    <t>Possédez-vous des titres de propriété / occupation pour votre logement actuel et votre parcelle ? (bail, attestation d'attribution, PUH, titre foncier, acte de succession, etc. -  écrits et officiels)</t>
  </si>
  <si>
    <t>% de ménages qui possèdent des documents écrits officiels pour l'abri /le logement, parcelle d'occupation</t>
  </si>
  <si>
    <t>abri_titres_propriete</t>
  </si>
  <si>
    <t>% de ménages vivant dans des logements sûrs et dignes (structure qui les protège contre les menaces extérieures, les problèmes de santé, les intempéries et les risques naturels)
% de ménages par statut d'occupation</t>
  </si>
  <si>
    <t>Abri</t>
  </si>
  <si>
    <t>abri_mode_occupation_autre</t>
  </si>
  <si>
    <t>1. Propriétaire
2. Location
3. Hébergé gratuitement
4. Derogation provisoire par l'autorité / personne tierce
5. Pas de d'accord pour l'occupation / squat
6. Autre
7. Ne sait pas
8. Préfère ne pas répondre</t>
  </si>
  <si>
    <t>Quel est le mode d'occupation (locataire, propriétaire, etc.) de votre abri actuel ?</t>
  </si>
  <si>
    <t>abri_mode_occupation</t>
  </si>
  <si>
    <t>(Si au moins un probleme existe)</t>
  </si>
  <si>
    <t>Pensez-vous avoir la capacité de participer  à la reparation des dommages de l'abri (maçon, menuisier, charpentiers, etc. pour combler la main d'oeuvre) ?</t>
  </si>
  <si>
    <t>% de ménages pouvant participer à la reparation des dommages de l'abri</t>
  </si>
  <si>
    <t>abri_participer_reparation</t>
  </si>
  <si>
    <t>Choix Unique</t>
  </si>
  <si>
    <t>Ces articles sont-ils disponibles sur le marché local ? 
27 Autre</t>
  </si>
  <si>
    <t>Liste des articles</t>
  </si>
  <si>
    <t>BNA</t>
  </si>
  <si>
    <t>nfi_need_unav27</t>
  </si>
  <si>
    <t>Ces articles sont-ils disponibles sur le marché local ? 
26. Petit bois pour isolation thermique</t>
  </si>
  <si>
    <t>nfi_need_unav26</t>
  </si>
  <si>
    <t>Ces articles sont-ils disponibles sur le marché local ? 
25. Clous</t>
  </si>
  <si>
    <t>nfi_need_unav25</t>
  </si>
  <si>
    <t xml:space="preserve">Ces articles sont-ils disponibles sur le marché local ? 
24.Lampe solaire </t>
  </si>
  <si>
    <t>nfi_need_unav24</t>
  </si>
  <si>
    <t>Ces articles sont-ils disponibles sur le marché local ? 
23. Outils (Pelle, Pioche, Houe, Marteau, Pince, Scie, Crochet)</t>
  </si>
  <si>
    <t>nfi_need_unav23</t>
  </si>
  <si>
    <t>Ces articles sont-ils disponibles sur le marché local ? 
22.Corde</t>
  </si>
  <si>
    <t>nfi_need_unav22</t>
  </si>
  <si>
    <t>Ces articles sont-ils disponibles sur le marché local ? 
21.Savon</t>
  </si>
  <si>
    <t>nfi_need_unav21</t>
  </si>
  <si>
    <t>Ces articles sont-ils disponibles sur le marché local ? 
20. Seau</t>
  </si>
  <si>
    <t>nfi_need_unav20</t>
  </si>
  <si>
    <t>Ces articles sont-ils disponibles sur le marché local ? 
19.Moustiquaire</t>
  </si>
  <si>
    <t>nfi_need_unav19</t>
  </si>
  <si>
    <t>Ces articles sont-ils disponibles sur le marché local ? 
18. Ustensiles de cuisine (Marmite en Inox ou Aluminium, Poêle, Louche en Aluminium, Assiettes, Tasses, Couverts, Bols)</t>
  </si>
  <si>
    <t>nfi_need_unav18</t>
  </si>
  <si>
    <t>Ces articles sont-ils disponibles sur le marché local ? 
17.Casserole</t>
  </si>
  <si>
    <t>nfi_need_unav17</t>
  </si>
  <si>
    <t>Ces articles sont-ils disponibles sur le marché local ? 
16.Jerrycan</t>
  </si>
  <si>
    <t>nfi_need_unav16</t>
  </si>
  <si>
    <t>Ces articles sont-ils disponibles sur le marché local ? 
15.Bidon</t>
  </si>
  <si>
    <t>nfi_need_unav15</t>
  </si>
  <si>
    <t>Ces articles sont-ils disponibles sur le marché local ? 
14.Métal (IPN, cornière, chevrons)</t>
  </si>
  <si>
    <t>nfi_need_unav14</t>
  </si>
  <si>
    <t>Ces articles sont-ils disponibles sur le marché local ? 
13.PVC (PolyChlorure de Vinyle est une matière plastique particulière)</t>
  </si>
  <si>
    <t>nfi_need_unav13</t>
  </si>
  <si>
    <t>Ces articles sont-ils disponibles sur le marché local ? 
12.Sable</t>
  </si>
  <si>
    <t>nfi_need_unav12</t>
  </si>
  <si>
    <t>Ces articles sont-ils disponibles sur le marché local ? 
11.Gravier</t>
  </si>
  <si>
    <t>nfi_need_unav11</t>
  </si>
  <si>
    <t>Ces articles sont-ils disponibles sur le marché local ? 
10.Paille</t>
  </si>
  <si>
    <t>nfi_need_unav10</t>
  </si>
  <si>
    <t>Ces articles sont-ils disponibles sur le marché local ? 
9.Crochet</t>
  </si>
  <si>
    <t>nfi_need_unav9</t>
  </si>
  <si>
    <t>Ces articles sont-ils disponibles sur le marché local ? 
8.Bois</t>
  </si>
  <si>
    <t>nfi_need_unav8</t>
  </si>
  <si>
    <t>Ces articles sont-ils disponibles sur le marché local ? 
7.Eucalyptus</t>
  </si>
  <si>
    <t>nfi_need_unav7</t>
  </si>
  <si>
    <t>Ces articles sont-ils disponibles sur le marché local ? 
6.Bambou</t>
  </si>
  <si>
    <t>nfi_need_unav6</t>
  </si>
  <si>
    <t>Ces articles sont-ils disponibles sur le marché local ? 
5.Tôle</t>
  </si>
  <si>
    <t>nfi_need_unav5</t>
  </si>
  <si>
    <t>Ces articles sont-ils disponibles sur le marché local ? 
4.Ciment / Sac ciment</t>
  </si>
  <si>
    <t>nfi_need_unav4</t>
  </si>
  <si>
    <t>Ces articles sont-ils disponibles sur le marché local ? 
3.Natte de couchage</t>
  </si>
  <si>
    <t>nfi_need_unav3</t>
  </si>
  <si>
    <t>Ces articles sont-ils disponibles sur le marché local ? 
2.Couverture</t>
  </si>
  <si>
    <t>nfi_need_unav2</t>
  </si>
  <si>
    <t>Ces articles sont-ils disponibles sur le marché local ? 
1.Bâche</t>
  </si>
  <si>
    <t>nfi_need_unav1</t>
  </si>
  <si>
    <t>% de ménages vivant dans un espace domestique fonctionnel</t>
  </si>
  <si>
    <t>nfi_need_autre</t>
  </si>
  <si>
    <t>1. Bâche
2. Couverture
3. Natte de couchage
4. Ciment / Sac ciment
5. Tôle
6. Bambou
7. Eucalyptus
8. Bois
9. Crochet
10. Paille
11. Gravier
12. Sable
13. PVC (PolyChlorure de Vinyle est une matière plastique particulière)
14. Métal (IPN, cornière, chevrons)
15. Bidon
16. Jerrycan
17. Casserole
18. Utensiles de cuisine (Marmite en Inox ou Aluminium, Poêle, Louche en Aluminium, Assiettes, Tasses, Couverts, Bols)
19. Moustiquaire
20. Seau
21. Savon
22. Corde
23. Outils (Pelle, Pioche, Houe, Marteau, Pince, Scie, Crochet)
24. Lampe solaire 
25. Clous
26. Petit bois pour isolation thermique
27. Aucun
28. Autre
29. Je ne sais pas.
30. Je souhaite ne pas répondre</t>
  </si>
  <si>
    <t>Quels sont les autres articles non alimentaires essentiels qui manquent à votre ménage ?</t>
  </si>
  <si>
    <t>nfi_need</t>
  </si>
  <si>
    <t>fonctionnel_electricite_autre</t>
  </si>
  <si>
    <t>1. Accès à l'électricité intermittent et insuffisant 
2. Pas d'électricité et pas de lampe solaire
3. Autre
4. Je ne sais pas.
5. Je souhaite ne pas répondre</t>
  </si>
  <si>
    <t>Veuillez expliquer les problèmes que vous rencontrez en matière d'électricité ?</t>
  </si>
  <si>
    <t>fonctionnel_electricite_problemes</t>
  </si>
  <si>
    <t>Choix unique (pour chaque categorie)</t>
  </si>
  <si>
    <t>1. Non, impossible / non fonctionnel
2. Peut le faire / fonctionnel, avec des problèmes
3. Peut être fait / fonctionnel, sans aucun problème.</t>
  </si>
  <si>
    <t>Votre ménage vit-il dans un espace domestique fonctionnel, en termes de :
IV. Electricité</t>
  </si>
  <si>
    <t>fonctionnel_electricite</t>
  </si>
  <si>
    <t>fonctionnel_stockage_autre</t>
  </si>
  <si>
    <t>1. Manque de récipients pour stocker l'eau
2. Manque de contenants pour stocker la nourriture
3. Manque d'espace pour stocker l'eau
4. Manque d'espace pour stocker la nourriture
5. Impossibilité de conserver les aliments en toute sécurité / ils se détériorent facilement
6. Autre
7. Je ne sais pas.
8. Je souhaite ne pas répondre</t>
  </si>
  <si>
    <t>Veuillez expliquer pourquoi vous ne pouvez pas stocker de la nourriture et de l'eau / quels sont les problèmes que vous rencontrez lorsque vous stockez de la nourriture et de l'eau ?</t>
  </si>
  <si>
    <t>fonctionnel_stockage_problemes</t>
  </si>
  <si>
    <t xml:space="preserve">Votre ménage vit-il dans un espace domestique fonctionnel, en termes de :
III. Stockage de la nourriture et de l'eau
</t>
  </si>
  <si>
    <t>fonctionnel_stockage</t>
  </si>
  <si>
    <t>fonctionnel_dormir_autre</t>
  </si>
  <si>
    <t>1. Insuffisance d'articles non alimentaires de base (literie, matelas/matelas)
2. Espace insuffisant
3. Espace non sécurisé
4. Autre
6. Je ne sais pas.
7. Je souhaite ne pas répondre</t>
  </si>
  <si>
    <t>Veuillez expliquer pourquoi vous ne pouvez pas dormir / quels sont les problèmes que vous rencontrez pour dormir ?</t>
  </si>
  <si>
    <t>fonctionnel_dormir_problemes</t>
  </si>
  <si>
    <t xml:space="preserve">Votre ménage vit-il dans un espace domestique fonctionnel, en termes de :
II. Dormir
</t>
  </si>
  <si>
    <t>fonctionnel_dormir</t>
  </si>
  <si>
    <t>fonctionnel_cuisine_autre</t>
  </si>
  <si>
    <t>1. Insuffisance d'articles non alimentaires de base (ustensiles de cuisine)
2. Manque d'accès à de l'équipement pour cuisiner
3. Installations de cuisson dangereuses
4. Insuffisance de combustible pour la cuisine
5. Autre
6. Je ne sais pas.
7. Je souhaite ne pas répondre</t>
  </si>
  <si>
    <t xml:space="preserve">
Veuillez expliquer pourquoi vous ne pouvez pas cuisiner / quels sont les problèmes que vous rencontrez pour cuisiner ?</t>
  </si>
  <si>
    <t>fonctionnel_cuisine_problemes</t>
  </si>
  <si>
    <t xml:space="preserve">Votre ménage vit-il dans un espace domestique fonctionnel, en termes de :
I. Cuisiner
</t>
  </si>
  <si>
    <t>fonctionnel_cuisine</t>
  </si>
  <si>
    <t>Au total, combien de pièces sont utilisées dans cet abri ?
III. Cuisines</t>
  </si>
  <si>
    <t>Nombre moyen de membres du ménage par pièce</t>
  </si>
  <si>
    <t>abri_n_cuisines</t>
  </si>
  <si>
    <t xml:space="preserve">Au total, combien de pièces sont utilisées dans cet abri ?
II.  Salons / espaces communs
</t>
  </si>
  <si>
    <t>abri_n_salons</t>
  </si>
  <si>
    <t xml:space="preserve">Au total, combien de pièces sont utilisées dans cet abri ?
I. Chambres à coucher / espaces de repos
</t>
  </si>
  <si>
    <t>abri_n_chambres_coucher</t>
  </si>
  <si>
    <t>% de ménages vivant dans un abri endommagé par risque de VBG engendré</t>
  </si>
  <si>
    <t>abri_risques_vbg_autre</t>
  </si>
  <si>
    <t>1. Aucun risque 
2. Viol / Penetration 
3. Aggression sexuelle
4. Aggression physique
5. Mariage forcé
6. Denis de ressources / d'opportunite
7. Violence Psychologique / emotionnelle
8. Autre
9. Je ne sais pas.
10. Je souhaite ne pas répondre</t>
  </si>
  <si>
    <t>Quelles sont les risques de VBG engendrés par ces problemes ?</t>
  </si>
  <si>
    <t>abri_risques_vbg</t>
  </si>
  <si>
    <t>% de ménages vivant dans un abri endommagé par cause</t>
  </si>
  <si>
    <t>abri_dommage_raison_autre</t>
  </si>
  <si>
    <t>1. Conflits
2. Engins explosifs improvisés/Mines/Restes explosifs de guerre
3. Mauvaises conditions climatiques (pluies, inondations, vents)
4. Incendies
5. Autre
6. Ne sait pas 
7. Ne souhaite pas répondre</t>
  </si>
  <si>
    <t>Quelle est la principale cause du délabrement de l'abris ?</t>
  </si>
  <si>
    <t>abri_dommage_raison</t>
  </si>
  <si>
    <t>% de ménages vivant dans des habitations sûres et dignes (structure qui les protège contre les menaces extérieures, les problèmes de santé, les intempéries et les risques naturels)
% de ménages signalant des dommages/problèmes liés à l'enclos</t>
  </si>
  <si>
    <t>abri_dommage_autre</t>
  </si>
  <si>
    <r>
      <t xml:space="preserve">1. Aucun dommage ou problème notable
2. Dommages mineurs à la toiture (fissures, ouvertures)
3. Dommages importants au toit avec risque d'effondrement. 
4. Dommages aux fenêtres et/ou aux portes (manquantes, cassées, incapables de se fermer correctement)
5. Dommages aux sols
6. Dommages aux murs 
</t>
    </r>
    <r>
      <rPr>
        <b/>
        <sz val="8"/>
        <rFont val="Segoe UI"/>
        <family val="2"/>
      </rPr>
      <t>7. Manque d'intimité à l'intérieur de l'abri (absence de cloisons, de portes</t>
    </r>
    <r>
      <rPr>
        <sz val="8"/>
        <rFont val="Segoe UI"/>
        <family val="2"/>
      </rPr>
      <t>)
8. Manque d'espace à l'intérieur de l'abri (au moins 3,5 m2 par membre du ménage)
9. Manque d'isolation contre le froid/la chaleur
10. Ventilation limitée (pas de circulation d'air si l'entrée principale n'est pas ouverte)
11. Fuites en cas de pluie
12. Impossibilité de fermer l'abri à clé
13</t>
    </r>
    <r>
      <rPr>
        <b/>
        <sz val="8"/>
        <rFont val="Segoe UI"/>
        <family val="2"/>
      </rPr>
      <t>. Manque d'éclairage à l'intérieur ou à l'extérieur de l'abri</t>
    </r>
    <r>
      <rPr>
        <sz val="8"/>
        <rFont val="Segoe UI"/>
        <family val="2"/>
      </rPr>
      <t xml:space="preserve">
14</t>
    </r>
    <r>
      <rPr>
        <b/>
        <sz val="8"/>
        <rFont val="Segoe UI"/>
        <family val="2"/>
      </rPr>
      <t>. Effondrement total ou abri trop endommagé et dangereux pour la vie (mais le ménage y vit toujours</t>
    </r>
    <r>
      <rPr>
        <sz val="8"/>
        <rFont val="Segoe UI"/>
        <family val="2"/>
      </rPr>
      <t>)
15. Autre
16. Je ne sais pas.
17. Je souhaite ne pas répondre</t>
    </r>
  </si>
  <si>
    <t>Quels sont les dommages et/ou les problèmes apparents de votre abri ?</t>
  </si>
  <si>
    <t>abri_dommage</t>
  </si>
  <si>
    <t>% de ménages par type d'abri</t>
  </si>
  <si>
    <t>abri_type_bat_pub_autre</t>
  </si>
  <si>
    <t>1. École
2. Bâtiments / établissement religieux
3. Autres bâtiments qui offrent des services publics de base
4. Autres
5. Je ne sais pas.
6. Je souhaite ne pas répondre</t>
  </si>
  <si>
    <r>
      <t>Quel type de b</t>
    </r>
    <r>
      <rPr>
        <b/>
        <sz val="8"/>
        <rFont val="Segoe UI"/>
        <family val="2"/>
      </rPr>
      <t>â</t>
    </r>
    <r>
      <rPr>
        <sz val="8"/>
        <rFont val="Segoe UI"/>
        <family val="2"/>
      </rPr>
      <t>timents communautaires?</t>
    </r>
  </si>
  <si>
    <t>abri_type_bat_pub</t>
  </si>
  <si>
    <t>1. En dur
2. En Banco 
3. En bois / En planch
4. En paille
5. En briques compressées
6. Autre
7. Je ne sais pas.
8. Je ne souhaite pas répondre</t>
  </si>
  <si>
    <t>Quel type de logement / maison construite / ou inachevé?</t>
  </si>
  <si>
    <t>abri_type_construction</t>
  </si>
  <si>
    <t>abri_type_autre</t>
  </si>
  <si>
    <t>1. Maison solide/terminée 
2. Appartement solid/terminé 
3. Bâtiment non couvert/non terminé
4. Bâtiments communautaires
5. Abri collectif 
6. Tente
7. Abri improvisé
8. A l'air libre (aucun abri)
9. Abris urgence "ameliore" type Sahelien (ou case traditionalle)
10. RHU (refuge house unit / unité de logement des réfugiés)
11. Autre
12. Je ne sais pas.
13. Je ne souhaite pas répondre</t>
  </si>
  <si>
    <t xml:space="preserve">Dans quel type d'abri le ménage vit-il actuellement ? </t>
  </si>
  <si>
    <t>abri_type</t>
  </si>
  <si>
    <t>Nous allons maintenant vous poser des questions sur vos conditions d'hébergement. Les questions porteront sur les biens non-alimentaires et votre logement. Soyez le plus précis possible s'il vous plaît.</t>
  </si>
  <si>
    <t>F. Abri - BNA</t>
  </si>
  <si>
    <t>1. Oui, Kits WASH in Nut uniquement
2. Oui, Kits WASH in Nut avec sensibilisation
3. Non
4. Je ne sais pas.
5. Je souhaite ne pas répondre</t>
  </si>
  <si>
    <t xml:space="preserve">Avez-vous bénéficié de kits WASH in Nut avec sensibilisation sur l'usage au cours des 12 derniers mois ? </t>
  </si>
  <si>
    <t>% de ménages ayant un enfant entre 6 et 59 mois bénéficiant des kits WASH in Nut avec sensibilisation sur l'usage</t>
  </si>
  <si>
    <t xml:space="preserve">Nutrition </t>
  </si>
  <si>
    <t>Nutrition et santé</t>
  </si>
  <si>
    <t>Dans quelle mesure les enfants de moins de 5 ans ont-ils accès à une prise en charge nutritionnelle adéquate ?</t>
  </si>
  <si>
    <t>nutri_kits_wash</t>
  </si>
  <si>
    <t>1. Aucune
2. Moins de la moitié
3. La moité
4. Plus de la moitié 
5. La totalité 
6. Ne sait pas
7. Ne souhaite pas répondre</t>
  </si>
  <si>
    <t>Vous avez indiqué que certaines femmes de votre ménage sont tombées enceintes et ont accouché au cours des deux dernières années. Pourriez-vous nous indiquer la part d'entres-elles qui ont allaité et avaient accès aux coins pour allaitement ?</t>
  </si>
  <si>
    <t>% de ménages ayant une femme ayant accouché au cours des deux dernières années et ayant Accès aux coins pour allaitement</t>
  </si>
  <si>
    <t>Dans quelle mesure les ménages ont-ils accès à une prise en charge sanitaire adéquate ?</t>
  </si>
  <si>
    <t>nutri_coins_allaitements</t>
  </si>
  <si>
    <t>Vous avez indiqué que certaines femmes de votre ménage sont tombées enceintes et ont accouché au cours des deux dernières années. Est-ce qu'au moins une la femme enceinte ou allaitante dans votre ménage a pu bénéficier de conseils sur l’ANJE (Alimentation du nourrisson et du jeune enfant) au cours des 24 derniers mois ?</t>
  </si>
  <si>
    <t>% de ménages ayant au moins une FEFA ou un accouchement au cours des deux dernières années et ayant Connaissance des bonnes pratiques en matière de nutrition /d’ANJE (Alimentation du nourrisson et du jeune enfant) </t>
  </si>
  <si>
    <t>nutri_conseils_anje</t>
  </si>
  <si>
    <t>1. Tout à fait satisfait
2. Plutôt satisfait
3. Plus ou moins satisfait
4. Pas vraiment satisfait
5. Pas du tout satisfait
6. Ne sait pas
7. Ne souhaite pas répondre</t>
  </si>
  <si>
    <t xml:space="preserve">Si Oui, A quel niveau diriez-vous être satisfait du service de prise en charge nutritionnel ? </t>
  </si>
  <si>
    <t>% de ménages ayant un enfant dépisté malnutri et ayant accès aux services de soins de la MA, par niveau de Satisfaction quant à l’accès aux services de prise en charge nutritionnel</t>
  </si>
  <si>
    <t>nutri_satisfaction_centre_enfant_malnutri</t>
  </si>
  <si>
    <t>Si Oui, A-t-il (ont-ils) eu accès (moins de 1 heure ou 5 km) à un établissement de santé pour le traitement de la malnutrition aiguë au cours des 3 derniers mois avec le moyen de transport habituel?</t>
  </si>
  <si>
    <t>% d'enfants dépisté malnutri et ayant accès aux services de soins de la Malnutrition Aigue</t>
  </si>
  <si>
    <t>nutri_centre_enfant_malnutri</t>
  </si>
  <si>
    <t>[Integer]</t>
  </si>
  <si>
    <t>Si Oui, Combien d'enfants?</t>
  </si>
  <si>
    <t>nutri_n_enfant_malnutri</t>
  </si>
  <si>
    <t>Avez-vous eu un de vos enfants (entre 6 à 59 mois) dépisté malnutri au cours des 3 derniers mois ?</t>
  </si>
  <si>
    <t>nutri_enfant_malnutri</t>
  </si>
  <si>
    <t>Avez-vous un ruban de dépistage précoce de la malnutrition à la maison?</t>
  </si>
  <si>
    <t>% de ménages qui possèdent un ruban MUAC</t>
  </si>
  <si>
    <t>nutri_muac_band</t>
  </si>
  <si>
    <t>Nous allons maintenant vous poser des questions concernant l'accès aux programmes de nutrition. S'il vous plaît, soyez le plus précis possible.</t>
  </si>
  <si>
    <t>Parmi vos enfants entre 6 mois et 15 ans, combien ont un carnet national de vaccination des enfants, un carnet de vaccination d'un prestataire de santé privé ou tout autre document où sont notés les vaccins ?</t>
  </si>
  <si>
    <t>% de ménage qui rapportent que les enfants possèdent un carnet de vaccination</t>
  </si>
  <si>
    <t>Santé</t>
  </si>
  <si>
    <t>sante_children_vaccbook</t>
  </si>
  <si>
    <t xml:space="preserve">% de personnes ayant un besoin de soins de santé non satisfait </t>
  </si>
  <si>
    <t>sante_assist_accouchement_autre</t>
  </si>
  <si>
    <t>1. Docteur
2. Infirmière
3. Sage-femme
4. Accoucheuse traditionnelle
5. Ami/membre de la famille
6. Personne
7. Autre      
8. Je ne sais pas.
9. Je souhaite ne pas répondre</t>
  </si>
  <si>
    <t xml:space="preserve">Le cas échéant, qui a assisté [nom de la femmes] pendant l’accouchement ? </t>
  </si>
  <si>
    <t>% des ménages n'ayant pas eu accès à un service de maternité lors de l'accouchement ayant eu lieu lors de la dernière année, par raison</t>
  </si>
  <si>
    <t>sante_assist_accouchement</t>
  </si>
  <si>
    <t>sante_endroit_accouche_autre</t>
  </si>
  <si>
    <t>Poser la question pour chauqe femme du ménage</t>
  </si>
  <si>
    <t>1. A la maison/domicile d'une tierce personne ?
2. A l’hôpital/dans un centre de santé public ?
3. A l’hôpital/dans un centre de santé privé ?
4. Dans un poste médical géré par une ONG ? 
5. Autre
6. Je ne sais pas.
7. Je ne souhaite pas répondre</t>
  </si>
  <si>
    <r>
      <t xml:space="preserve">Vous avez indiqué que certaines femmes de votre ménage sont tombées enceintes et ont accouché au cours des deux dernières années. Pourriez-vous nous indiquer l'endroit où  </t>
    </r>
    <r>
      <rPr>
        <b/>
        <sz val="8"/>
        <color theme="9"/>
        <rFont val="Segoe UI"/>
        <family val="2"/>
      </rPr>
      <t>[nom de la femmes</t>
    </r>
    <r>
      <rPr>
        <sz val="8"/>
        <color theme="1"/>
        <rFont val="Segoe UI"/>
        <family val="2"/>
      </rPr>
      <t xml:space="preserve">] ont accouché ? </t>
    </r>
  </si>
  <si>
    <t>sante_endroit_accouche</t>
  </si>
  <si>
    <t>Dans votre ménage, combien de femmes sont tombées enceintes et sont arrivées à terme de leur grossesse au cours des deux dernières années ?</t>
  </si>
  <si>
    <t>n_femme_enceinte</t>
  </si>
  <si>
    <t>% des ménages en fonction des obstacles déclarés à l'accès aux soins de santé</t>
  </si>
  <si>
    <t>sante_diff_acces_centre3_autre</t>
  </si>
  <si>
    <t>Les obstacles à l’accès aux services de santé devraient concerner les services de santé formels comme centres de santé, hôpitaux et pharmacies et NON médecins traditionnels. 
NB : Les enqueteurs doivent lire à haute voix les réponses pour cette question</t>
  </si>
  <si>
    <t>1, Pas de barrières rencontrées 
2. N’a pas eu besoin d’accéder aux services de santé
3. Aucun établissement de santé fonctionnel à proximité / établissement trop éloigné
4. Médicament, traitement ou service spécifiques nécessaires indisponibles
5. Délai d’attente trop important
6. Ne pouvait pas payer le coût liés aux soins (traitement, consultation)
7. Ne pouvait pas payer le coût du transport jusqu'à l'établissement de santé
8. Établissement de santé trop loin
9. Conditions de la route pour acceder à l'etablissement de santé
10. Aucun moyen de transport
11. Manque de sécurité dans l'établissement de santé
12. Manque de sécurité lors des déplacements vers l'établissement de santé
13. Le handicap empêche l'accès à l'établissement de santé
14. Par peur de discrimination
15. Pas reçus les bons médicaments
16. Pas de personnel qualifié dans la structure de santé
17. Pas de personnel suffisant dans la structure de santé
18. Voulait attendre et voir si le problème s'améliorait de lui-même
19. Est allé voir un guérisseur traditionnel à la place
20. Peur ou méfiance à l'égard du personnel de santé, des examens ou des traitements
21.Ne pouvait pas s'absenter du travail ou ne pas s'occuper des enfants
22. Barrières ou problèmes linguistiques
23. Autre
24. Je ne sais pas.
25. Je ne souhaite pas répondre</t>
  </si>
  <si>
    <t>[si aucun besoin de soins de santé n'a été signalé au cours des 3 derniers mois] Quels obstacles, le cas échéant, pensez-vous que votre ménage rencontrerait si vous aviez besoin d'accéder à des soins de santé ?</t>
  </si>
  <si>
    <t>sante_diff_acces_centre3</t>
  </si>
  <si>
    <t>sante_diff_acces_centre2_autre</t>
  </si>
  <si>
    <t>[Si aucun besoin de santé non satisfait n'a été signalé], Au cours des trois derniers mois, quels obstacles éventuels votre ménage a-t-il rencontrés pour accéder aux soins de santé ? [choisissez jusqu'à trois des plus importants].</t>
  </si>
  <si>
    <t>sante_diff_acces_centre2</t>
  </si>
  <si>
    <t>sante_diff_acces_centre_autre</t>
  </si>
  <si>
    <t>[S'il y avait un besoin de soins de santé non satisfait] Au cours des 3 derniers mois, quels obstacles, le cas échéant, votre ménage a-t-il rencontrés pour vous empêcher d'accéder aux soins de santé dont vous aviez besoin ? (choisissez jusqu'à 3 des plus importants)</t>
  </si>
  <si>
    <t>sante_diff_acces_centre</t>
  </si>
  <si>
    <t xml:space="preserve">Combien de temps (en minutes) faut-il à une personne de votre ménage pour se rendre à l'établissement de santé fonctionnel le plus proche par votre moyen de transport habituel ? </t>
  </si>
  <si>
    <t>sante_temps_centre</t>
  </si>
  <si>
    <t xml:space="preserve">% de ménages par infrastructure consultée </t>
  </si>
  <si>
    <t>sante_centre_utilise_autre</t>
  </si>
  <si>
    <t>1.N'a pas cherché à obtenir des soins de santé
2. Post médical avancé
3. Cabinet médical
4. Dispensaire isolé
5. Martenité isolée
6. Equipe mobile de santé (ONGs)
7. CSCOM : Centre de sante communautaire
8. CSREF: Centre de Santé de Référence
9. Clinique privée
10. Hôpital Régional
11. CHU : Centre Hospitalier Universitaire
12. Polyclinique
13. Accoucheuse traditionnelle
14. Tradi-praticien.ne
15. Marabout
16. Autre
17. Je ne sais pas
18. Je ne souhaite pas répondre</t>
  </si>
  <si>
    <t>Où est-elle allé chercher des soins de santé ?</t>
  </si>
  <si>
    <t>sante_centre_utilise</t>
  </si>
  <si>
    <t>Est-ce que cette personne a pu obtenir des soins de santé lorsqu'elle en a eu besoin ?</t>
  </si>
  <si>
    <t>% de ménages par infrastructure consultée</t>
  </si>
  <si>
    <t>sante_obtient_soins</t>
  </si>
  <si>
    <t>sante_besoin_autre</t>
  </si>
  <si>
    <t xml:space="preserve">Aucun. </t>
  </si>
  <si>
    <t>1. Consultation / bilan de santé préventif
2. Consultation pour une maladie aiguë (fièvre, diarrhée, toux, etc.)
3. Achat de médicaments pour une maladie aiguë (fièvre, diarrhée, toux, etc.) 
4. Soins traumatologiques (blessures, accidents, plaies liées à un conflit)
5. Chirurgie élective, non nécessaire à la survie
6. Chirurgie d'urgence, nécessaire à la survie
7. Services prénatals ou postnatals
8. Services d'accouchement sans risque
9. Services de laboratoire 
10. Services relatifs aux violences basées sur le genre
11. Services de santé mentale et de soutien psycho-social
12. Services de vaccination
13. Services dentaires
14. Autres services spécialisés (à contextualiser en fonction du pays) 
15. Autres
16. Je ne sais pas
17. Je préfère ne pas répondre</t>
  </si>
  <si>
    <t>Quel(s) étai(en)t le(s) besoin(s) de soins de santé ?</t>
  </si>
  <si>
    <t>% de personnes par type de besoin de soins de santé</t>
  </si>
  <si>
    <t>sante_besoin</t>
  </si>
  <si>
    <t>Commençons par la plus jeune du ménage</t>
  </si>
  <si>
    <t>Au cours des 3 derniers mois, est-ce que cette personne a eu un problème de santé et a eu besoin d'accéder à des soins de santé ?</t>
  </si>
  <si>
    <t xml:space="preserve">% de menage ayant eu besoin de soins de santé </t>
  </si>
  <si>
    <t>sante_acces</t>
  </si>
  <si>
    <t>Nous allons maintenant vous poser une série de questions sur l'état de santé des membres de votre ménage. Partons du plus jeune au plus agé du ménage</t>
  </si>
  <si>
    <t>E. Sante - Nutrition</t>
  </si>
  <si>
    <t>Combien de temps vous faut-il pour atteindre le marché fonctionnel le plus proche par votre mode de transport habituel ?</t>
  </si>
  <si>
    <t>% de ménages par temps d'accès au marché le plus proche</t>
  </si>
  <si>
    <t>Les marchés</t>
  </si>
  <si>
    <t>Sécurité Alimentaire</t>
  </si>
  <si>
    <t>Dans quelle mesure les ménages ont-ils accès à de la nourriture en quantité et de qualité suffisantes et à des revenus ?</t>
  </si>
  <si>
    <t>fs_marche_temps</t>
  </si>
  <si>
    <t>% de ménages n'ayant pas eu accès à un marché fonctionnel (physique, disponibilité, abordabilité) au cours des 7 derniers jours, à distance de marche, par raison</t>
  </si>
  <si>
    <t>l’agriculture</t>
  </si>
  <si>
    <t>fs_marche_autre</t>
  </si>
  <si>
    <t>Prendre la modalité qui correspond le mieux au marché décrit pas le ménage</t>
  </si>
  <si>
    <t>1. Il y a un marché dans la zone, mais je ne peux m'y rendre pour cause d'insécurité sur la route
2. Il y a un marché dans la zone, mais je ne peux m'y rendre pour cause d'absence de moyens de transport
3. Il y a un marché dans la zone, mais je ne peux m'y rendre pour cause de la menace explosive
4. Il y a un marché dans la zone, mais je ne peux m'y rendre pour cause de la restriction de mouvement imposée
5. Il y a un marché dans la zone, mais je ne peux m'y rendre car j'ai des difficultés à me déplacer
6. J'ai accès à un marché, mais les prix sont trop élevés, et je ne peux m'y approvisionner complètement par conséquent
7. Le marché est accessible, mais il n'est pas correctement approvisionné en biens alimentaires
8. Le marché est accessible, mais il n'est pas correctement approvisionné en articles non-alimentaires
9. Le marché est accessible, approvisionné, et à prix abordable pour mon ménage
10. Aucun marché dans la zone (jamais)
11. Aucun marché fonctionnel dans la zone (insécurité)
12. Autre
13.Ne sait pas 
14. Ne souhaite pas répondre</t>
  </si>
  <si>
    <t>Au cours des 7 derniers jours, y avait-t-il un marché fonctionnel à distance de marche ?</t>
  </si>
  <si>
    <t>fs_marche_fonctionnel</t>
  </si>
  <si>
    <t>% de ménages qui ne plantent pas la prochaine saison, par raison</t>
  </si>
  <si>
    <t>fs_plante_raison_autre</t>
  </si>
  <si>
    <t>Contrainte : Les réponses "ne sait pas" et "préfère ne pas répondre" ne peuvent être sélectionnées avec aucune autre option. Sélectionnez un maximum de 3.</t>
  </si>
  <si>
    <t>Choix multiples (3 max)</t>
  </si>
  <si>
    <t>1. Pas d'accès à la terre
2. Pas d'accès aux intrants/outils
3. Terres endommagées ou en mauvais état
4. Inondations
5. Sécheresse
6. Manque de pluie
7. Manque de main d'œuvre
8. Insécurité
9. Autre (merci de préciser)
10. Ne sait pas
11. Préfère ne pas répondre</t>
  </si>
  <si>
    <t>[si le ménage ne plante pas ou si la superficie que le ménage va planter est réduite par rapport à la saison dernière]. 
Pourquoi votre ménage ne plante-t-il pas cette saison ou plante-t-il une superficie réduite ?</t>
  </si>
  <si>
    <t>fs_plante_raison</t>
  </si>
  <si>
    <t>1. Oui, sur la même superficie que la saison dernière
2.  Oui, mais diminution de la superficie par rapport à la saison dernière 
3. Oui, et augmentation de la superficie par rapport à la saison dernière
4. Non
5. Ne sait pas
6. Préfère ne pas répondre</t>
  </si>
  <si>
    <t>Votre ménage a t-il semé/planté cette saison ?</t>
  </si>
  <si>
    <t>% de ménages qui plantent la prochaine saison</t>
  </si>
  <si>
    <t>fs_plante</t>
  </si>
  <si>
    <t>1. Oui
2. Non, je n'ai pas eu besoin d'utiliser cette stratégie d'adaptation
3. Non, j'ai déjà épuisé cette stratégie d'adaptation et je ne peux plus l'utiliser
4. Non pertinent / je ne dispose pas de cette stratégie d'adaptation</t>
  </si>
  <si>
    <t>Question de emergence : Au cours des 30 derniers jours, votre ménage a-t-il [D. Mendier ] à cause du manque de nourriture ou d'argent pour acheter de la nourriture ?</t>
  </si>
  <si>
    <t>% de ménages par stratégie de survie (LCS)</t>
  </si>
  <si>
    <t>Des stratégies d'adaptation</t>
  </si>
  <si>
    <t>Quels sont les principaux mécanismes d’adaptation mis en place par les ménages pour faire face au manque de ressources et aux barrières d’accès aux services de base ?</t>
  </si>
  <si>
    <t>lcs_mendie</t>
  </si>
  <si>
    <t>Question de emergence : Au cours des 30 derniers jours, votre ménage a-t-il [C. Un membre de la famille a dû s’engager dans des activités risquées ou illégales génératrices de revenus (vols,  vente de la drogue, travail avec groupes armés, prostitution, etc.)] à cause du manque de nourriture ou d'argent pour acheter de la nourriture ?</t>
  </si>
  <si>
    <t>lcs_activite_risque</t>
  </si>
  <si>
    <t>Question de emergence : Au cours des 30 derniers jours, votre ménage a-t-il [B. Vendre la maison, la parcelle de terrain ou le champ] à cause du manque de nourriture ou d'argent pour acheter de la nourriture ?</t>
  </si>
  <si>
    <t>lcs_vente_maison_parcel</t>
  </si>
  <si>
    <t>Question de crise : Au cours des 30 derniers jours, votre ménage a-t-il [D. Consommer des semences] à cause du manque de nourriture ou d'argent pour acheter de la nourriture ?</t>
  </si>
  <si>
    <t>lcs_consom_semence</t>
  </si>
  <si>
    <t>Question de crise : Au cours des 30 derniers jours, votre ménage a-t-il [C. Retirer les enfants de l’école] à cause du manque de nourriture ou d'argent pour acheter de la nourriture ?</t>
  </si>
  <si>
    <t>lcs_enfant_ecole</t>
  </si>
  <si>
    <t>Question de crise : Au cours des 30 derniers jours, votre ménage a-t-il [B. Réduire les dépenses non alimentaires essentielles telles que l’éducation, la santé] à cause du manque de nourriture ou d'argent pour acheter de la nourriture ?</t>
  </si>
  <si>
    <t>lcs_depense_reduite</t>
  </si>
  <si>
    <t>Question de crise : Au cours des 30 derniers jours, votre ménage a-t-il [ A. Vendre des actifs productifs ou moyens de transport (matériel agricole, machine à coudre, brouette, vélo, voiture, etc.) ] à cause du manque de nourriture ou d'argent pour acheter de la nourriture ?</t>
  </si>
  <si>
    <t>lcs_vente_actif_productif</t>
  </si>
  <si>
    <t xml:space="preserve">1. Oui
2. Non, je n'ai pas eu besoin d'utiliser cette stratégie d'adaptation
3. Non, j'ai déjà épuisé cette stratégie d'adaptation et je ne peux plus l'utiliser
4. Non pertinent / je ne dispose pas de cette stratégie d'adaptation
</t>
  </si>
  <si>
    <t>Question de stress : Au cours des 30 derniers jours, votre ménage a-t-il [F. Vendre plus d’animaux (non-productifs) que d’habitude ] à cause du manque de nourriture ou d'argent pour acheter de la nourriture ?</t>
  </si>
  <si>
    <t>lcs_vente_animal</t>
  </si>
  <si>
    <t>Question de stress : Au cours des 30 derniers jours, votre ménage a-t-il [D. Emprunter de l'argent] à cause du manque de nourriture ou d'argent pour acheter de la nourriture ?</t>
  </si>
  <si>
    <t>lcs_emprunt_argent</t>
  </si>
  <si>
    <t>Question de stress : Au cours des 30 derniers jours, votre ménage a-t-il [B. Dépenser l’épargne] à cause du manque de nourriture ou d'argent pour acheter de la nourriture ?</t>
  </si>
  <si>
    <t>lcs_depense_epargne</t>
  </si>
  <si>
    <t>Question de stress : Au cours des 30 derniers jours, votre ménage a-t-il [A. Vendre des actifs non productifs du ménage (radio, meubles, réfrigérateur, télévision, bijoux, etc.] à cause du manque de nourriture ou d'argent pour acheter de la nourriture ?</t>
  </si>
  <si>
    <t>lcs_vente_actif_nproductif</t>
  </si>
  <si>
    <t xml:space="preserve">% de ménages par source principale d'alimentation au cours des 30 jours précédant la collecte </t>
  </si>
  <si>
    <t>sources_principales_nourriture_autre</t>
  </si>
  <si>
    <t>1. Production propre
2. Acheté avec du liquide (argent liquide, pas de coupon/voucher)
3. Acheté à crédit
4. Chasse, pêche 
5. Cueillette
6. Échange contre du travail ou des articles
7. Empruntés
8. Offert par la famille et/ou des amis
9. Mendicité 
10. Aide alimentaire en nature
11. Les transferts monétaires (p. ex.- cash/liquide et coupons/vouchers)
12. Autre
13. Je ne sais pas.
14. Je ne souhaite pas répondre</t>
  </si>
  <si>
    <t>Au cours des 30 derniers jours, quelles étaient les trois principales sources de nourriture pour votre ménage ?</t>
  </si>
  <si>
    <t>sources_principales_nourriture</t>
  </si>
  <si>
    <t>Nombre</t>
  </si>
  <si>
    <t>Combien de jours il y a eu dimunition du nombre de repas au cours des 7 derniers jours ?</t>
  </si>
  <si>
    <t>Indice réduit des stratégies d'adaptation (rCSi)</t>
  </si>
  <si>
    <t>jr_rcsi_nb_repas</t>
  </si>
  <si>
    <t xml:space="preserve">0-7 </t>
  </si>
  <si>
    <t>Au cours des sept derniers jours, y a-t-il eu des jours (et, si oui, combien) où votre ménage a dû diminuer le nombre de repas par jour pour s'adapter à un manque de nourriture ou d'argent pour l'acheter ?</t>
  </si>
  <si>
    <t>rcsi_nb_repas</t>
  </si>
  <si>
    <t>Combien de jours il y a eu diminution de la consommation des adultes au cours des 7 derniers jours ?</t>
  </si>
  <si>
    <t>jr_rcsi_rest_consommation</t>
  </si>
  <si>
    <t>Au cours des sept derniers jours, y a-t-il eu des jours (et, si oui, combien) où votre ménage a dû restreindre la consommation des adultes pour permettre aux jeunes enfants de manger afin de faire face à un manque de nourriture ou d'argent pour l'acheter ?</t>
  </si>
  <si>
    <t>rcsi_rest_consommation</t>
  </si>
  <si>
    <t>Combien de jours il y a eu limitation de la quantité consommée au cours des 7 derniers jours ?</t>
  </si>
  <si>
    <t>jr_rcsi_diminu_quantite</t>
  </si>
  <si>
    <t>Au cours des sept derniers jours, y a-t-il eu des jours (et, si oui, combien) où votre ménage a dû limiter la quantité consommée pendant les repas pour s'adapter à un manque de nourriture ou d'argent pour l'acheter ?</t>
  </si>
  <si>
    <t>rcsi_diminu_quantite</t>
  </si>
  <si>
    <t>Combien de jours il y a eu emprunt de nourriture ou recours à l'aide de parents, voisins ou des amis au cours des 7 derniers jours ?</t>
  </si>
  <si>
    <t>jr_rcsi_emprunt_nourriture</t>
  </si>
  <si>
    <t>Au cours des sept derniers jours, y a-t-il eu des jours (et, si oui, combien) où votre ménage a dû emprunter de la nourriture ou recourrir à l'aide des parents, des voisins ou des amis pour s'adapter à un manque de nourriture ou d'argent pour l'acheter ?</t>
  </si>
  <si>
    <t>rcsi_emprunt_nourriture</t>
  </si>
  <si>
    <t>Combien de jours ces aliments moins préférés ont été consommés au cours des 7 derniers jours ?</t>
  </si>
  <si>
    <t>jr_rcsi_moins_prefere</t>
  </si>
  <si>
    <t>Au cours des sept derniers jours, y a-t-il eu des jours (et, si oui, combien) où votre ménage a dû recourir à des aliments moins préférés et moins chers pour faire face à un manque de nourriture ou d'argent pour l'acheter ?</t>
  </si>
  <si>
    <t>rcsi_moins_prefere</t>
  </si>
  <si>
    <t>1 = Rarement (1-2 fois) ; 2 = Parfois (3-10 fois) ; 3 = Souvent (10+ fois)</t>
  </si>
  <si>
    <t>Combien de fois cela est-il arrivé au cours des dernières [4 semaines/30 jours] ?</t>
  </si>
  <si>
    <t>Indice HHS</t>
  </si>
  <si>
    <t>hhs_nb_pas_assez_nourriture</t>
  </si>
  <si>
    <t>1 = Oui ; 0 = Non</t>
  </si>
  <si>
    <t>Au cours des 4 dernières semaines (30 jours), est-ce que vous ou un membre de votre ménage a passé une journée et une nuit entière sans manger du tout parce qu'il n'y avait pas assez de nourriture ?</t>
  </si>
  <si>
    <t>hhs_pas_assez_nourriture</t>
  </si>
  <si>
    <t>hhs_nb_dormir_affame</t>
  </si>
  <si>
    <t>Au cours des 4 dernières semaines (30 jours), est-ce que vous (ou un membre de votre ménage) vous êtes endormis le soir en ayant faim parce qu'il n'y avait pas assez de nourriture ?</t>
  </si>
  <si>
    <t>hhs_dormir_affame</t>
  </si>
  <si>
    <t>hhs_nb_aucun_aliment</t>
  </si>
  <si>
    <t>Au cours des 4 dernières semaines (30 jours), est-il arrivé qu'il n'y ait pas du tout de nourriture à la maison, quelle qu'elle soit, en raison d'un manque de ressources pour se procurer de la nourriture ?</t>
  </si>
  <si>
    <t>hhs_aucun_aliment</t>
  </si>
  <si>
    <t>Au cours des sept derniers jours, combien de jours la plupart des membres de votre ménage ont-ils consommé des condiments ou des épices ?</t>
  </si>
  <si>
    <t>Indice FCS</t>
  </si>
  <si>
    <t>fcs_consom_epice</t>
  </si>
  <si>
    <t>Au cours des 7 derniers jours, combien de jours la plupart des membres de votre ménage ont-ils consommé du sucre ou des aliments sucrés ?</t>
  </si>
  <si>
    <t>fcs_consom_sucre</t>
  </si>
  <si>
    <t>Au cours des 7 derniers jours, combien de jours la plupart des membres de votre ménage ont-ils consommé de l'huile, de la graisse ou du beurre ?</t>
  </si>
  <si>
    <t>fcs_consom_huile</t>
  </si>
  <si>
    <t>Au cours des 7 derniers jours, combien de jours la plupart des membres de votre ménage ont-ils mangé des fruits, y compris tous les fruits sauvages ?</t>
  </si>
  <si>
    <t>fcs_consom_fruit</t>
  </si>
  <si>
    <t>Au cours des 7 derniers jours, combien de jours la plupart des membres de votre ménage ont-ils mangé des légumes ou des feuilles, y compris tous les légumes et feuilles sauvages ?</t>
  </si>
  <si>
    <t>fcs_consom_legume</t>
  </si>
  <si>
    <t>Au cours des 7 derniers jours, combien de jours la plupart des membres de votre ménage ont-ils mangé de la viande, du poisson ou des œufs ?</t>
  </si>
  <si>
    <t>fcs_consom_viande</t>
  </si>
  <si>
    <t>Au cours des 7 derniers jours, combien de jours la plupart des membres de votre ménage ont-ils bu du lait ou mangé d'autres produits laitiers ?</t>
  </si>
  <si>
    <t>fcs_consom_lait</t>
  </si>
  <si>
    <t>Au cours des 7 derniers jours, combien de jours la plupart des membres de votre ménage ont-ils mangé des haricots/pois, des légumes secs, ou des noix ?</t>
  </si>
  <si>
    <t>fcs_consom_legumineuse</t>
  </si>
  <si>
    <t>Au cours des 7 derniers jours, combien de jours la plupart des membres de votre ménage ont-ils mangé des céréales, des graines, des racines et des tubercules, y compris des racines sauvages ?</t>
  </si>
  <si>
    <t>fcs_consom_cereale</t>
  </si>
  <si>
    <t>Nous allons maintenant vous poser des questions concernant votre accès à la nourriture. Soyez le plus précis possible s'il vous plaît.</t>
  </si>
  <si>
    <t>Les Instructions II:</t>
  </si>
  <si>
    <t>% de ménage utilisant des services financiers par localité</t>
  </si>
  <si>
    <t xml:space="preserve">Oui, </t>
  </si>
  <si>
    <t>ERL &amp; CASH</t>
  </si>
  <si>
    <t>sf_utilise_autre</t>
  </si>
  <si>
    <t>1. Banques,
2.  Agents d'argent mobile 
3. Services officiels de transfert d'argent (Western Union, etc.)
4. Prêts rapides / prêts sur salaire 
5. Coopératives de crédit
6. Micro-finance
7. Crédits
8. Autre 
9. Je ne sais pas.
10. Je ne souhaite pas répondre</t>
  </si>
  <si>
    <t>Lesquels de ces services financiers avez-vous utilisez au cours des 30 derniers jours ?</t>
  </si>
  <si>
    <t>% de ménage utilisant des services financiers par localité au cours des 30 derniers jours</t>
  </si>
  <si>
    <t>sf_utilise</t>
  </si>
  <si>
    <t>% de ménage ayant cité la presence des services financiers par localité</t>
  </si>
  <si>
    <t>sf_acces_autre</t>
  </si>
  <si>
    <t>A quels types de fournisseurs de services financiers votre ménage a-t-il accès dans votre localité ?
REMARQUE : Les fournisseurs de services financiers sont des entreprises ou des particuliers qui offrent aux personnes la possibilité de gérer leur argent en proposant des programmes d'épargne, des portefeuilles mobiles, des prêts, du crédit, des services de transfert d'argent, etc.</t>
  </si>
  <si>
    <t>% de ménages par type de fournisseurs de services financiers auxquels ils ont accès</t>
  </si>
  <si>
    <t>sf_acces</t>
  </si>
  <si>
    <t>% des ménages, par motif d'endettement</t>
  </si>
  <si>
    <t>dette_raisons_autre</t>
  </si>
  <si>
    <t>1. Accès à la nourriture
2. Payer les soins de santé
3. Payer l'éducation
4. Payer le loyer
5. Payer l'entretien du logement
6. Payer d'autres besoins de base
7. Achat d'actifs productifs (pour une petite entreprise ou des activités génératrices de revenus)
8. Achat d'actifs non productifs
9. Paiement de la dot
10. Autre
11. Je ne sais pas.
12. Je ne souhaite pas répondre</t>
  </si>
  <si>
    <t>Quelle a été la principale raison pour laquelle votre ménage s'est endetté ?</t>
  </si>
  <si>
    <t>dette_raisons</t>
  </si>
  <si>
    <t>Au cours des 6 derniers mois, quel est le montant total actuel de la dette de votre ménage, en FCFA ?</t>
  </si>
  <si>
    <t>Dette totale du ménage</t>
  </si>
  <si>
    <t>dette_6mois</t>
  </si>
  <si>
    <t>1. Oui
2. Non, ce ménage n'a pas de dette
3. Je ne sais pas
4. Je préfère ne pas répondre</t>
  </si>
  <si>
    <t>Au cours des 6 derniers mois, votre ménage s'est il endetté ?</t>
  </si>
  <si>
    <t xml:space="preserve">% de ménages ayant contracté une dette </t>
  </si>
  <si>
    <t>dette</t>
  </si>
  <si>
    <t>[Notez le montant de chaque chose mentionnée].</t>
  </si>
  <si>
    <t>si "Toutes les autres dépenses peu fréquentes ", veuillez préciser</t>
  </si>
  <si>
    <t>Dépenses du ménage au cours des 6 derniers mois par montant et % par type</t>
  </si>
  <si>
    <t>depense_autre_text</t>
  </si>
  <si>
    <t>[Lis les options et pour chacun d'eux, notez le montant].</t>
  </si>
  <si>
    <t>Nombres</t>
  </si>
  <si>
    <t>6. Toutes les autres dépenses peu fréquentes (veuillez préciser)</t>
  </si>
  <si>
    <t>Au cours des 6 derniers mois, combien votre ménage a-t-il dépensé, en FCFA, pour chacune des catégories suivantes d'articles de consommation domestique ? Pour chacune d'elles, veuillez estimer le montant total dépensé par votre ménage, toutes modalités confondues (espèces, crédit, argent mobile, etc.).</t>
  </si>
  <si>
    <t>Dépenses du ménage au cours des 30 derniers jours, par montant et % par type</t>
  </si>
  <si>
    <t>depense_autre</t>
  </si>
  <si>
    <t>D.UUID.19.</t>
  </si>
  <si>
    <t>5. Remboursement des dettes</t>
  </si>
  <si>
    <t>depense_dette</t>
  </si>
  <si>
    <t>4. Dépenses liées à l'éducation (frais de scolarité, fournitures scolaires, uniformes, etc.)</t>
  </si>
  <si>
    <t>depense_edu</t>
  </si>
  <si>
    <t xml:space="preserve">
3.Dépenses liées à la santé (soins de santé, médicaments, etc.)
</t>
  </si>
  <si>
    <t>depense_sante</t>
  </si>
  <si>
    <t>2. Articles ménagers non alimentaires pour des achats peu fréquents / non réguliers (couvertures, casseroles, vêtements, etc.).</t>
  </si>
  <si>
    <t>depense_nfi_peu_frequent</t>
  </si>
  <si>
    <t>1. Entretien ou réparation de l'abri</t>
  </si>
  <si>
    <t>depense_abri</t>
  </si>
  <si>
    <t>si "Toutes les autres dépenses fréquentes ", veuillez préciser</t>
  </si>
  <si>
    <t>depense_non_liste_autre</t>
  </si>
  <si>
    <t xml:space="preserve">9. Toutes les autres dépenses fréquentes </t>
  </si>
  <si>
    <t>Au cours des 30 derniers jours, combien votre ménage a-t-il dépensé, en FCFA, pour chacune des catégories suivantes d'articles et de services destinés à la consommation domestique ? Pour chacune d'entre elles, veuillez estimer le montant total dépensé par votre ménage en utilisant toutes les modalités (espèces, crédit, argent mobile, etc.)</t>
  </si>
  <si>
    <t>depense_non_liste</t>
  </si>
  <si>
    <t>D.UUID.17.</t>
  </si>
  <si>
    <t>8. Communications (temps de communication téléphonique, coûts d'Internet, etc.)</t>
  </si>
  <si>
    <t>depense_communication</t>
  </si>
  <si>
    <t>7. Transport (excluant le carburant)</t>
  </si>
  <si>
    <t>depense_transport</t>
  </si>
  <si>
    <t>6. Carburant /gaz (pour la cuisine, pour les véhicules, etc.)</t>
  </si>
  <si>
    <t>depense_carburant</t>
  </si>
  <si>
    <t>5. Services publics (raccordements à l'électricité ou au gaz, etc.)</t>
  </si>
  <si>
    <t>depense_service_public</t>
  </si>
  <si>
    <t xml:space="preserve">
4. Articles ménagers non alimentaires à acheter régulièrement (articles d'hygiène, ampoules électriques, etc.)
</t>
  </si>
  <si>
    <t>depense_nfi</t>
  </si>
  <si>
    <t>3. Eau (toutes sources confondues)</t>
  </si>
  <si>
    <t>depense_eau</t>
  </si>
  <si>
    <t>2. Loyer</t>
  </si>
  <si>
    <t>depense_loyer</t>
  </si>
  <si>
    <t>1. Produits alimentaires</t>
  </si>
  <si>
    <t>depense_biens_aliment</t>
  </si>
  <si>
    <t>% de ménages dont le revenu à diminué au cours des 30 derniers jours, par raison</t>
  </si>
  <si>
    <t>income_var_reason_autre</t>
  </si>
  <si>
    <t>1. Manque d'opportunités d'emploi ou trouver le travail
2. Perte d'emploi ou fin du contrat
3. Diminution dans les transferts
4. A cause du déplacement
5. Baisse des prix de ventes des produits agricoles / d'élevage
6. Dèces ou maladie dans le ménage
7. Autre
8. Je ne sais pas.
9. Je ne souhaite pas répondre</t>
  </si>
  <si>
    <t>Quels sont les raisons pour une diminution du revenu mensuel du menage?</t>
  </si>
  <si>
    <t>income_var_reason</t>
  </si>
  <si>
    <t>1. Oui (stable)
2. Non, il est plus que d'habitude (Hausse)
3. Non, il est moins que d'habitude (Baisse)
4. Je ne sais pas.
5. Je ne souhaite pas répondre</t>
  </si>
  <si>
    <t>Est-ce que le montant cité correspond au revenu habituel mensuel du ménage?</t>
  </si>
  <si>
    <t>% de ménages dont le revenu a baissé au cours des 30 derniers jours</t>
  </si>
  <si>
    <t>income_var</t>
  </si>
  <si>
    <t>Revoyez les chiffres saisis avant de continuer s'il vous plaît.</t>
  </si>
  <si>
    <t>1. Oui
2. Non</t>
  </si>
  <si>
    <t>Est-ce que la somme des montants cités (${income_sum}) vous semble-t-elle correcte ?</t>
  </si>
  <si>
    <t>Revenu du ménage au cours des 30 derniers jours, par montant et % de chaque source</t>
  </si>
  <si>
    <t>income_sum_correcte</t>
  </si>
  <si>
    <t>[notez le montant de chaque chose mentionnée].</t>
  </si>
  <si>
    <t>income_oth</t>
  </si>
  <si>
    <t>10. Aide humanitaire</t>
  </si>
  <si>
    <t>Pouvez-vous estimer le revenu de votre ménage (en FCFA) au cours des 30 derniers jours à partir de chacune des sources suivantes ? Veuillez ne signaler que les revenus reçus sous forme d'argent, et non sous forme de biens ou de services.</t>
  </si>
  <si>
    <t>income_aid</t>
  </si>
  <si>
    <t>9. Prêts, soutien ou dons de bienfaisance de membres de la communauté (sans inclure l'aide humanitaire)</t>
  </si>
  <si>
    <t>income_soutien_commu</t>
  </si>
  <si>
    <t>8. Prêts ou soutien de la part de la famille et des amis (sans inclure les transferts d'argent)</t>
  </si>
  <si>
    <t>income_soutien_famille</t>
  </si>
  <si>
    <t xml:space="preserve">7. Transferts d'argent </t>
  </si>
  <si>
    <t>income_transferts</t>
  </si>
  <si>
    <t xml:space="preserve">6. Revenus issus de la location / de l'immobilier
</t>
  </si>
  <si>
    <t>income_location</t>
  </si>
  <si>
    <t xml:space="preserve">
5. Prestations sociales ou aide gouvernementale
</t>
  </si>
  <si>
    <t>income_state</t>
  </si>
  <si>
    <t>4. Revenus de votre production personnelle (agriculture, élevage, pêche, transformation alimentaire, fabrication à domicile, etc.)</t>
  </si>
  <si>
    <t>income_production_perso</t>
  </si>
  <si>
    <t xml:space="preserve">
3. Revenus de votre propre entreprise ou commerce régulier
</t>
  </si>
  <si>
    <t>income_up</t>
  </si>
  <si>
    <t xml:space="preserve">
2. Travail occasionnel ou journalier
</t>
  </si>
  <si>
    <t>income_tempw</t>
  </si>
  <si>
    <t>1. Travail salarié</t>
  </si>
  <si>
    <t>income_salw</t>
  </si>
  <si>
    <t>Pouvez-vous estimer le revenu global de votre ménage, en FCFA, au cours des 30 derniers jours ?</t>
  </si>
  <si>
    <t>Revenu du ménage au cours des 30 derniers jours.</t>
  </si>
  <si>
    <t>revenu_global</t>
  </si>
  <si>
    <t>Nous allons maintenant vous poser des questions sur vos sources de revenus. S'il vous plaît soyez aussi précis que possible.</t>
  </si>
  <si>
    <t>Les Instructions V:</t>
  </si>
  <si>
    <t>D. Sécurité Alimentaire</t>
  </si>
  <si>
    <t>Combien de personnes (ne faisant pas partie de votre ménage) vivent avec vous dans votre parcelle / habitation ?</t>
  </si>
  <si>
    <t>Démographiques.</t>
  </si>
  <si>
    <t>Tous</t>
  </si>
  <si>
    <t>Dans quelle mesure la taille et composition démographique du ménage contribue-t-elle à exacerber la vulnérabilité des ménages ?</t>
  </si>
  <si>
    <t>vivre_commun_n</t>
  </si>
  <si>
    <t>Est-ce que vous vivez avec d'autres personnes qui ne font pas partie habituellement de votre ménage (des autres personnes avec qui vous partagez des ressources en commun par exemple la cuisine, la nourriture, l'eau, etc.?</t>
  </si>
  <si>
    <t>vivre_commun</t>
  </si>
  <si>
    <t>1. En moins d'un mois
2. Dans un délai de 1 à 3 mois
3. Dans un délai de 3 à 5 mois
4. Dans plus de 6 mois
5. Je ne sais pas
6. Préfère ne pas dire</t>
  </si>
  <si>
    <t>Quand votre ménage prévoit-il de retourner ou de se réinstaller ?</t>
  </si>
  <si>
    <t>Déplacements</t>
  </si>
  <si>
    <t>Tous, sauf la population non déplacée</t>
  </si>
  <si>
    <t>Dans quelle mesure le profil de déplacement (motifs du déplacement, nombre et durée du déplacement) contribue-t-il à exacerber la vulnérabilité des ménages ?</t>
  </si>
  <si>
    <t>d_retour_prevu</t>
  </si>
  <si>
    <t>1. Nous n'avons pas l'intention de quitter notre site ou notre établissement actuel.
2. Nous avons l'intention de retourner vivre dans notre région d'origine
3. Nous avons l'intention de nous réinstaller dans un autre lieu 
4. Je ne sais pas.
5. Je ne souhaite pas répondre</t>
  </si>
  <si>
    <t xml:space="preserve">Lequel des énoncés suivants décrit le mieux les futurs projets de migration de votre ménage ? </t>
  </si>
  <si>
    <t>d_futur_migration</t>
  </si>
  <si>
    <t>d_autre_d_raison_arrive_pdi</t>
  </si>
  <si>
    <t>1. Aucun
2. Pas de conflit
3. Présence d'autres membres de la famille
4. Disponibilité de possibilités de travail/de revenus
5. Présence de services de santé
6. Présence de services d'éducation
7. Présence de distribution de nourriture/d'aide alimentaire
8. Présence d'abris
9. Présence d'eau
10. Présence de distribution d'argent
11. Présence de terres cultivables/possibilité de travail agricole
12. Pour rejoindre la famille/communauté
13. Autre
14. Je ne sais pas.
15. Je ne souhaite pas répondre</t>
  </si>
  <si>
    <t>Quelle sont les principales raison pour lesquelles vous vous êtes retrouvé dans cette localité ?</t>
  </si>
  <si>
    <t>d_raison_arrive_pdi</t>
  </si>
  <si>
    <t>d_autre_displacement_reason_sec</t>
  </si>
  <si>
    <t>1. Aucun
2. Conflit réel dans la communauté, ou dans les environs 
3. Menaces personnelles dans la communauté, ou dans les environs
4. Crainte d'un conflit dans la communauté, ou dans les environs
5. Arrivée des groupes armés non étatiques
6. Retrait des groupes armés non étatiques
7. Retrait des forces de sécurité
8.Peur ou presence d'engins explosifs 
9. Inondations
10. Sécheresse
11. Manque de moyens de subsistance/emploi
12. Manque de services de santé
13. Manque de services d'éducation
14. Politiques du COVID-19 (lock-down, couvre-feu, absence de transports publics, fermeture des commerces ordonnée, etc.)
15. Manque d'eau 
16.Manque de nourriture 
17. Epidémie de maladie du bétail/mortalité du bétail
18. Pression des autorités ou des communautés locales
19. Pression des communautés d'accueil
20. Expulsion
21. Autre
22. Je ne sais pas.
23. Je ne souhaite pas répondre</t>
  </si>
  <si>
    <t>Quelles sont les principales raisons pour lesquelles  vous avez fui les autres localités (déplacements secondaires) ?</t>
  </si>
  <si>
    <t>d_displacement_sec_reason</t>
  </si>
  <si>
    <t>d_autre_displacement_reason</t>
  </si>
  <si>
    <t>Quelles sont les principales raisons pour lesquelles vous avez fui votre localité d'origine (premier déplacement) ?</t>
  </si>
  <si>
    <t>d_displacement_reason</t>
  </si>
  <si>
    <t>1. Moins qu'un mois
2. 1 à 3 mois
3. 3 à 6 mois
4. 6 à 12 mois
5.1 à 2 ans
6. 2 ans ou plus
7. Je ne sais pas.
8. Je ne souhaite pas répondre</t>
  </si>
  <si>
    <t>Depuis combien de temps votre ménage a-t-il fait son dernier déplacement ?</t>
  </si>
  <si>
    <t>d_combien_temps_deplacement</t>
  </si>
  <si>
    <t>Depuis combien de temps votre ménage est-il déplacé de son lieu d'origine ?</t>
  </si>
  <si>
    <t>d_combien_temps_origine</t>
  </si>
  <si>
    <t>1. Une fois
2. Deux fois
3. Trois fois
4. Quatre fois ou plus
5. Je ne sais pas.
6. Je ne souhaite pas répondre</t>
  </si>
  <si>
    <t>Combien de fois est-ce que vous vous êtes déplacés depuis que vous avez quitté votre lieu d'origine?</t>
  </si>
  <si>
    <t>d_nb_dep_pdi</t>
  </si>
  <si>
    <t>Région d'origine</t>
  </si>
  <si>
    <t>d_origine_admin3_autre</t>
  </si>
  <si>
    <t>Liste de communes</t>
  </si>
  <si>
    <t>Quelle est votre commune d'origine ?</t>
  </si>
  <si>
    <t>d_origine_admin3</t>
  </si>
  <si>
    <t>d_origine_admin2_autre</t>
  </si>
  <si>
    <t>Liste de cercles</t>
  </si>
  <si>
    <t>Quelle est votre cercle d'origine ?</t>
  </si>
  <si>
    <t>d_origine_admin2</t>
  </si>
  <si>
    <t>d_origine_admin1_autre</t>
  </si>
  <si>
    <t>Liste de régions</t>
  </si>
  <si>
    <t>Quelle est votre région d'origine ?</t>
  </si>
  <si>
    <t>d_origine_admin1</t>
  </si>
  <si>
    <t>Nous allons maintenant vous poser des questions liés à votre statut de déplacement. Soyez le plus précis possible s'il vous plaît.</t>
  </si>
  <si>
    <t xml:space="preserve">Nous allons maintenant nous intéresser aux statuts et aux déplacements éventuels de votre ménage.
Instruction : L'enquêteur/ice doit bien expliquer au chef de ménage ou à la personne enquêtée les types et les définitions de statut de déplacement concernés par l'évaluation. </t>
  </si>
  <si>
    <t xml:space="preserve">1. Population non déplacée
2. Population déplacée interne (Ménage ayant quitté sa localité d'origine sous la contrainte)
3. Population réfugiée (Ménage non malien bénéficiant du statut de réfugié au Mali)
4. Population rapatriée (Ancien ménage réfugié malien étant retourné dans son pays d'origine)
5. Population retournée (Ménage malien s'étant déplacé à l'intérieur du pays et étant retourné dans sa localité d'origine) </t>
  </si>
  <si>
    <t>A quel groupe de population votre ménage appartient-il ?</t>
  </si>
  <si>
    <t>% de ménages, par groupe de population.</t>
  </si>
  <si>
    <t>Population d'interet.</t>
  </si>
  <si>
    <t>statut_menage</t>
  </si>
  <si>
    <t>C. Déplacements</t>
  </si>
  <si>
    <t>Lire les catégories de réponses</t>
  </si>
  <si>
    <t>1. Pas du tout.
2. Un peu.
3. Beaucoup.
4. Je suis incapable de le faire.
7. Refuse de répondre
9. Ne sait pas</t>
  </si>
  <si>
    <t>Éprouvez-vous/éprouve-t-il/elle] des difficultés à prendre soin [de vous/de
lui/d’elle], à [vous/se] laver ou à [vous/s’] habiller, par exemple ? Diriez-vous... [Lire les catégories de réponses</t>
  </si>
  <si>
    <t xml:space="preserve">% d'individus, avec des difficultés  à prendre soins de soi, par degré de difficulté. </t>
  </si>
  <si>
    <t>Dans quelle mesure la présence de personnes vulnérables  au sein du ménage contribue-t-elle à exacerber la vulnérabilité des ménages ?</t>
  </si>
  <si>
    <t>hoh_mem_difficulte_prendre_soins</t>
  </si>
  <si>
    <t>1. Pas du tout.
2. Un peu.
3. Beaucoup.
4. Je ne peux pas me concentrer ou me rappeler du tout.
7. Refuse de répondre
9. Ne sait pas</t>
  </si>
  <si>
    <t>Éprouvez-vous/éprouve-t-il/elle] des difficultés à [vous/ se] rappeler certaines choses ou
à [vous/ se] concentrer ?  Diriez-vous... [Lire les catégories de réponses</t>
  </si>
  <si>
    <t xml:space="preserve">% d'individus, avec des difficultés à se rappeler, par degré de difficulté. </t>
  </si>
  <si>
    <t>hoh_mem_difficulte_concentrer</t>
  </si>
  <si>
    <t xml:space="preserve"> 1. Pas du tout.
2. Un peu.
3. Beaucoup.
4. Je suis incapable de le faire.
7. Refuse de répondre</t>
  </si>
  <si>
    <t>Éprouvez-vous/éprouve-t-il/elle] des difficultés à communiquer dans [votre/ sa]
langue habituelle, à comprendre les autres ou à [vous/se] faire comprendre, par exemple ? Diriez-vous... [Lire les catégories de réponses</t>
  </si>
  <si>
    <t xml:space="preserve">% d'individus, avec des difficultés à communiquer, par degré de difficulté. </t>
  </si>
  <si>
    <t>hoh_mem_difficulte_communiquer</t>
  </si>
  <si>
    <t>Éprouvez-vous des difficultés à marcher ou à monter les escaliers ?  Diriez-vous... [Lire les catégories de réponses</t>
  </si>
  <si>
    <t xml:space="preserve">% d'individus, avec des difficultés à marcher, par degré de difficulté. </t>
  </si>
  <si>
    <t>hoh_mem_difficulte_marcher</t>
  </si>
  <si>
    <t>1. Pas du tout.
2. Un peu.
3. Beaucoup.
4. Je n’entends rien du tout.
7. Refuse de répondre
9. Ne sait pas</t>
  </si>
  <si>
    <t>Éprouvez-vous/éprouve-t-il/elle] des difficultés à entendre, [même avec une ou des
prothèse(s) auditive(s) ? Diriez-vous... [Lire les catégories de réponses</t>
  </si>
  <si>
    <t xml:space="preserve">% d'individus, avec des difficultés d'audition, par degré de difficulté. </t>
  </si>
  <si>
    <t>hoh_mem_difficulte_entendre</t>
  </si>
  <si>
    <t>1. Pas du tout.
2. Un peu.
3. Beaucoup.
4. Je ne vois rien du tout.
7. Refuse de répondre
9. Ne sait pas</t>
  </si>
  <si>
    <t xml:space="preserve">Avez-vous/a-t-il/elle] des problèmes de vue, [même avec [vos/ses] lunettes ? Diriez-vous... [Lire les catégories de réponses
</t>
  </si>
  <si>
    <t xml:space="preserve">% d'individus, avec des difficultés à voir, par degré de difficulté. </t>
  </si>
  <si>
    <t>hoh_mem_difficulte_vue</t>
  </si>
  <si>
    <t>Explique que  :« Les questions suivantes portent sur les difficultés que vous pouvez éprouver en
faisant certaines activités, du fait d’un PROBLÈME DE SANTÉ. »</t>
  </si>
  <si>
    <t>Les Instructions VI:</t>
  </si>
  <si>
    <t>Quel est l'âge de la personne interrogée par procuration ?</t>
  </si>
  <si>
    <t>hoh_mem_proxy_age</t>
  </si>
  <si>
    <t>1. Femme
2. Homme</t>
  </si>
  <si>
    <t>Quel est le sexe de la personne interrogée par procuration ?</t>
  </si>
  <si>
    <t>hoh_mem_proxy_sexe</t>
  </si>
  <si>
    <t>La personne qui s'occupe habituellement d'elle ou de lui est-elle disponible pour répondre à quelques questions sur ses difficultés à effectuer certaines activités ?</t>
  </si>
  <si>
    <t>hoh_mem_proxy_dispo</t>
  </si>
  <si>
    <t>Si la réponses est 1. Oui, pose les questions directement ou 2. Oui, pose les questions à la personne interrogée par procuration. Si non, continue avec la personne avec qui tu as parlé. 
Note : si vous jugez le contexte trop sensible, sélectionnez "non"</t>
  </si>
  <si>
    <t>1. Oui, peut répondre directement
2. Oui, mais avec un interprète, un assistant
3. Non, je répondrais à sa place</t>
  </si>
  <si>
    <t>Est-il possible de leur poser directement quelques questions ?</t>
  </si>
  <si>
    <t>hoh_mem_dispo</t>
  </si>
  <si>
    <t>Cette personne a-t-elle des difficultés suivantes?
1. à se laver ou à s'habiller ?
2. à voir même quand il porte des lunettes ?
3. à entendre, même en utilisant des aides auditives ?
4. à marcher et/ou monter des marches ?
5. à se concentrer ou se souvenir ?
6. Presenter des signes d’inquiétude, de nervosité ou d'angoisse
7. souffrir d'une maladie chronique
8. à communiquer, par exemple à comprendre ou à se faire comprendre, quand il utilise son langage habituel ?
9. Aucun</t>
  </si>
  <si>
    <t>wg_tc</t>
  </si>
  <si>
    <t xml:space="preserve">Etes-vous/Est-elle enceinte ou actuellement allaitante ? </t>
  </si>
  <si>
    <t xml:space="preserve">% de ménages dont les membres sont enceintes ou allaitent. </t>
  </si>
  <si>
    <t>membre_enceinte_allaitante</t>
  </si>
  <si>
    <t xml:space="preserve">1. Célibataire
2. Marrié
3. Divorcé
4.Veuf/veuve
5.Ne sait pas
6.Je préfère ne pas répondre </t>
  </si>
  <si>
    <t>Quel est le statut civil de cette personne ?</t>
  </si>
  <si>
    <t>membre_statut_matrimonial</t>
  </si>
  <si>
    <t>1. Conjoint(e)
2. L'enfant
3. Parent
4. Frère ou sœur
5. Grand-parent
6. Belle-fille/fils
7. Petit(e) enfant
8. Belle-mère / beau-père (pour les femmes)
9. Belle-mère / beau-père (pour les hommes) 
10. Tante/oncle cousin 
11. Autre, parent
12. Autre, sans lien de parenté</t>
  </si>
  <si>
    <t>Quel est le lien de parenté entre le membre du ménage et le chef de famille ?</t>
  </si>
  <si>
    <t>membre_lien_parente</t>
  </si>
  <si>
    <t xml:space="preserve">Combien de mois a ce nourrison ? </t>
  </si>
  <si>
    <t>membre_age_mois</t>
  </si>
  <si>
    <t>Si l'enfant a moins de 1 ans, mettre 0.</t>
  </si>
  <si>
    <t xml:space="preserve">Quel est l'âge de cette personne ? </t>
  </si>
  <si>
    <t>membre_age</t>
  </si>
  <si>
    <t xml:space="preserve">Quel est le sexe de cette personne ? </t>
  </si>
  <si>
    <t>membre_genre</t>
  </si>
  <si>
    <t>Nous allons maintenant parler de chacun des membres du ménage, A PART VOUS, et UNIQUEMENT des membres de votre ménage. Commençons par la personne la plus jeune.</t>
  </si>
  <si>
    <t>Les Instructions IV:</t>
  </si>
  <si>
    <t xml:space="preserve">Nous allons maintenant parler de chacun des membres du ménage et UNIQUEMENT des membres de votre ménage. Commençons par la personne la plus jeune.  
Ne pas prendre en compte les personnes (adultes ou enfants) qui ne vivent pas actuellement sous le même toit. </t>
  </si>
  <si>
    <t>Combien de personnes êtes-vous dans le ménage, y compris les adultes et les enfants, vous et votre(os) conjoint(s)/conjointe(s) ?</t>
  </si>
  <si>
    <t>taille_menage</t>
  </si>
  <si>
    <t xml:space="preserve">Explique que nous allons maintenant parler brièvement des membres du ménage et poser des questions à chacun d'entre eux. </t>
  </si>
  <si>
    <t>Les Instructions III:</t>
  </si>
  <si>
    <t xml:space="preserve">Éprouvez-vous des difficultés à prendre soin de vous, à vous laver ou à vous habiller, par exemple ? </t>
  </si>
  <si>
    <t xml:space="preserve">% de chef de ménages, avec des difficultés  à prendre soins de soi, par degré de difficulté. </t>
  </si>
  <si>
    <t>Chef de ménage</t>
  </si>
  <si>
    <t>hoh_difficulte_prendre_soins</t>
  </si>
  <si>
    <t>Éprouvez-vous des difficultés à vous rappeler certaines choses ou à vous concentrer ?</t>
  </si>
  <si>
    <t xml:space="preserve">% de chef de ménages, avec des difficultés à se rappeler, par degré de difficulté. </t>
  </si>
  <si>
    <t>hoh_difficulte_concentrer</t>
  </si>
  <si>
    <t xml:space="preserve">Éprouvez-vous des difficultés à communiquer dans votre langue habituelle, à comprendre les autres ou à vous faire comprendre, par exemple ? </t>
  </si>
  <si>
    <t xml:space="preserve">% de chef de ménages, avec des difficultés à communiquer, par degré de difficulté. </t>
  </si>
  <si>
    <t>hoh_difficulte_communiquer</t>
  </si>
  <si>
    <t>Éprouvez-vous des difficultés à marcher ou à monter les escaliers ?</t>
  </si>
  <si>
    <t xml:space="preserve">% de chef de ménages, avec des difficultés à marcher, par degré de difficulté. </t>
  </si>
  <si>
    <t>hoh_difficulte_marcher</t>
  </si>
  <si>
    <t xml:space="preserve">Éprouvez-vous des difficultés à entendre, [même avec une ou des prothèse(s) auditive(s)] ? </t>
  </si>
  <si>
    <t xml:space="preserve">% de chef de ménages, avec des difficultés d'audition, par degré de difficulté. </t>
  </si>
  <si>
    <t>hoh_difficulte_entendre</t>
  </si>
  <si>
    <t xml:space="preserve">Avez-vous des problèmes de vue, [même avec vos lunettes] ? </t>
  </si>
  <si>
    <t xml:space="preserve">% de chef de ménages, avec des difficultés à voir, par degré de difficulté. </t>
  </si>
  <si>
    <t>hoh_difficulte_vue</t>
  </si>
  <si>
    <t>Explique que : « Nous allons maintenant vous poser quelques questions sur d'éventuelles difficultés. »</t>
  </si>
  <si>
    <t>[Lis les options en haute et choisis unique].</t>
  </si>
  <si>
    <t xml:space="preserve">1. Logement privé dans la ville / le village : dans un logement Individu.el que le ménage loue, dont il est propriétaire ou qui lui est prêté par un autre particulier.
2. Logement privé dans la ville / le village (avec une famille d'accueil).
3. Site aménagé : les sites aménagés sont des sites construits pour héberger les populations déplacées, dotés d’infrastructures de services et où ont lieu les distributions.
4.Site spontané : les populations déplacées peuvent trouver refuge dans des sites qui ne reçoivent aucune assistance du gouvernement ni de la communauté humanitaire. Les sites spontanés occupent des terrains appartenant à l’État, privés ou communaux, la plupart du temps après des négociations sommaires avec les habitants ou les propriétaires concernant leur occupation et leur accès. 
5. Centre collectif : des bâtiments préexistants tels que des écoles, des casernes, des salles communautaires, des installations sportives, des hangars, des usines désaffectées ou des bâtiments inachevés pourront servir d’hébergement à des populations déplacées. </t>
  </si>
  <si>
    <t xml:space="preserve">Dans quel type de site le ménage réside-t-il? </t>
  </si>
  <si>
    <t>% ménages, par type de résidence.</t>
  </si>
  <si>
    <t>Résidence</t>
  </si>
  <si>
    <t>housing_type</t>
  </si>
  <si>
    <t>Entrer le nom de la localité</t>
  </si>
  <si>
    <t xml:space="preserve">Quel est le nom de la localité ? </t>
  </si>
  <si>
    <t>Géographie</t>
  </si>
  <si>
    <t>localite</t>
  </si>
  <si>
    <t xml:space="preserve">C`est pour l`enqueteur, pas l`enqueté de remplir. </t>
  </si>
  <si>
    <t>[Liste of PSUs]</t>
  </si>
  <si>
    <t xml:space="preserve">Dans quelle PSU l'enquête est-elle réalisée ? </t>
  </si>
  <si>
    <t>psu</t>
  </si>
  <si>
    <t>[Liste admin 3 dans admin 2]</t>
  </si>
  <si>
    <t>Dans quelle commune l'enquête est-elle réalisée ?</t>
  </si>
  <si>
    <t>admin3</t>
  </si>
  <si>
    <t>[Liste admin 2 dans admin 1]</t>
  </si>
  <si>
    <t>Dans quel cercle l'enquête est-elle réalisée ?</t>
  </si>
  <si>
    <t>admin2</t>
  </si>
  <si>
    <t>[Liste admin 1]</t>
  </si>
  <si>
    <t>Dans quelle région l'enquête est-elle réalisée ?</t>
  </si>
  <si>
    <t>admin1</t>
  </si>
  <si>
    <t>1. Marié(e) - polygame
2. Marié(e) - monogame
3. Veuf/veuve
4. Union libre ou concubinage
5. Célibataire
6. Séparé(e) - Divorce</t>
  </si>
  <si>
    <t>Quel est le statut matrimonial du chef de ménage ?</t>
  </si>
  <si>
    <t>% de chef de ménages, par état civil</t>
  </si>
  <si>
    <t>hoh_matrimonial</t>
  </si>
  <si>
    <t>1 = Aucun
2 = Alphabétisé ou Coranique
3 = 1er cycle fondamentale
4 = 2e cycle fondamentale
5 = Secondaire
6 = Supérieur</t>
  </si>
  <si>
    <t>Quel est le niveau d'éducation le plus élevé complété par le chef de ménage ?</t>
  </si>
  <si>
    <t>% de chef de ménages, par niveau d'éducation.</t>
  </si>
  <si>
    <t>hoh_edu</t>
  </si>
  <si>
    <t>Quel est le sexe du chef du ménage ?</t>
  </si>
  <si>
    <t>% de ménages où le chef de menage est une femme/un homme.</t>
  </si>
  <si>
    <t>hoh_genre</t>
  </si>
  <si>
    <t>Quel âge a le chef/la cheffe de ménage ?</t>
  </si>
  <si>
    <t>hoh_age</t>
  </si>
  <si>
    <t>Quel est le sexe de l'enquêté ?</t>
  </si>
  <si>
    <t>Répondant.</t>
  </si>
  <si>
    <t>enquete_genre</t>
  </si>
  <si>
    <t>L'enquêteur/ice ne peut pas interroger une personne de moins de 18 ans ou de plus de 70 ans pour cette enquête. Procèdez à la vérification de l'existence d'un membre du ménage ayant l'âge requis et pouvant répondre à vos questions.</t>
  </si>
  <si>
    <t>Quel âge avez-vous, en nombre d'années?</t>
  </si>
  <si>
    <t>age</t>
  </si>
  <si>
    <t>Nous allons maintenant vous poser des questions concernant la composition de votre ménage. Merci d'être le plus précis possible.</t>
  </si>
  <si>
    <t>Acceptez-vous et êtes-vous en mesure de répondre aux questions au nom du ménage ?</t>
  </si>
  <si>
    <t>hoh_mesure_repondre</t>
  </si>
  <si>
    <t>Êtes-vous la personne responsable du ménage ?</t>
  </si>
  <si>
    <t>hoh</t>
  </si>
  <si>
    <t>B. Démographiques</t>
  </si>
  <si>
    <t>Bonjour, mon nom est [nom de l'enquêteur/ice] et je travaille pour REACH.
Nous mettons en place une étude multisectorielle nationale d'évaluation des besoins et nous souhaitons vous poser quelques questions sur votre situation - niveau de vos revenus, accès à la nourriture/eau, à la santé, à l'éducation et sur votre protection.
Le questionnaire prendra environ 1 heure.
Toute information que vous nous donnerez restera strictement anonyme.
C'est une activité volontaire, et vous être libre pour chaque question de ne pas vouloir répondre et/ou de mettre fin à l'enquête à tout moment du questionnaire.
Néanmoins, nous espérons que vous participerez car votre point de vue est important.
Il est également essentiel de comprendre que nous sommes là uniquement pour nous renseigner sur les conditions de vie des habitants de la localité et non pas pour apporter une réponse humanitaire.
Avez-vous des questions ? Est-ce que je peux commencer ? Etes vous d'accords de participer ?</t>
  </si>
  <si>
    <t>Métadonnées</t>
  </si>
  <si>
    <t>consensus_note</t>
  </si>
  <si>
    <t>Entre les coordonnées GPS de ce lieu.</t>
  </si>
  <si>
    <t>[GPS]</t>
  </si>
  <si>
    <t>NA</t>
  </si>
  <si>
    <t>gps_location</t>
  </si>
  <si>
    <t>Quel est le sexe de l'enquêteur/ice ?</t>
  </si>
  <si>
    <t>Enquêteur/ice.</t>
  </si>
  <si>
    <t>enum_sexe</t>
  </si>
  <si>
    <t>1. REACH
2. Association Malienne pour la Solidarité et le Développement
3. Association vivre au Sahel
4. Ayuda en Acción
5. Humanity Inclusion
6. Islamic Relief
7. Norwegian Refugee Council
8. Première Urgence Internationale
9. World Vision International
10. WeWorld-GVC</t>
  </si>
  <si>
    <t>Quelle est l'organisation de l'enquêteur/ice ?</t>
  </si>
  <si>
    <t>enum_org</t>
  </si>
  <si>
    <t>Date de l'enquête.</t>
  </si>
  <si>
    <t>today</t>
  </si>
  <si>
    <t>Numéro de l'enquêteur/ice.</t>
  </si>
  <si>
    <t>deviceid</t>
  </si>
  <si>
    <t>vs</t>
  </si>
  <si>
    <t xml:space="preserve">Instruction : si deux différents ménages vivent sous le même toi mais ne partagent PAS les mêmes revenus ou les mêmes repas, alors choisir aléatoirement (en lançant une pièce de monnaie et choisir à pile ou face par exemple) le ménage qui sera interrogé. </t>
  </si>
  <si>
    <t>Définition : Un ménage est défini comme l'ensemble des membres vivant sous le même toit qui dépendent financièrement d’un même revenu et partagent les mêmes repas.</t>
  </si>
  <si>
    <t>A. Métadonnées</t>
  </si>
  <si>
    <t>Le Plan d'analyse des données (DAP) de la MSNA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</si>
</sst>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sz val="11"/>
      <color theme="1"/>
      <name val="Roboto Condensed"/>
    </font>
    <font>
      <sz val="10"/>
      <color rgb="FF3A3838"/>
      <name val="Arial Narrow"/>
      <family val="2"/>
    </font>
    <font>
      <sz val="11"/>
      <color theme="0"/>
      <name val="Roboto Condensed"/>
    </font>
    <font>
      <b/>
      <sz val="11"/>
      <color theme="0"/>
      <name val="Roboto Condensed"/>
    </font>
    <font>
      <sz val="11"/>
      <color rgb="FF002060"/>
      <name val="Roboto Condensed"/>
    </font>
    <font>
      <b/>
      <sz val="8"/>
      <color theme="0"/>
      <name val="Roboto Condensed"/>
    </font>
    <font>
      <sz val="8"/>
      <name val="Segoe UI"/>
      <family val="2"/>
    </font>
    <font>
      <sz val="8"/>
      <color theme="1"/>
      <name val="Roboto Condensed"/>
    </font>
    <font>
      <b/>
      <sz val="11"/>
      <color theme="1"/>
      <name val="Roboto Condensed"/>
    </font>
    <font>
      <sz val="10"/>
      <color rgb="FF00B050"/>
      <name val="Arial Narrow"/>
      <family val="2"/>
    </font>
    <font>
      <b/>
      <sz val="8"/>
      <name val="Segoe UI"/>
      <family val="2"/>
    </font>
    <font>
      <sz val="10"/>
      <name val="Arial Narrow"/>
      <family val="2"/>
    </font>
    <font>
      <sz val="11"/>
      <name val="Calibri"/>
      <family val="2"/>
      <scheme val="minor"/>
    </font>
    <font>
      <sz val="8"/>
      <name val="Calibri"/>
      <family val="2"/>
      <scheme val="minor"/>
    </font>
    <font>
      <sz val="8"/>
      <color theme="1"/>
      <name val="Calibri"/>
      <family val="2"/>
      <scheme val="minor"/>
    </font>
    <font>
      <sz val="8"/>
      <color theme="1"/>
      <name val="Segoe UI"/>
      <family val="2"/>
    </font>
    <font>
      <b/>
      <sz val="8"/>
      <color theme="9"/>
      <name val="Segoe UI"/>
      <family val="2"/>
    </font>
    <font>
      <sz val="10"/>
      <color rgb="FF000000"/>
      <name val="Arial Narrow"/>
      <family val="2"/>
    </font>
    <font>
      <b/>
      <sz val="30"/>
      <color rgb="FFEE5859"/>
      <name val="Roboto Condenced"/>
    </font>
  </fonts>
  <fills count="9">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F49A9B"/>
        <bgColor indexed="64"/>
      </patternFill>
    </fill>
    <fill>
      <patternFill patternType="solid">
        <fgColor theme="0" tint="-4.9989318521683403E-2"/>
        <bgColor indexed="64"/>
      </patternFill>
    </fill>
    <fill>
      <patternFill patternType="solid">
        <fgColor rgb="FFEE5858"/>
        <bgColor indexed="64"/>
      </patternFill>
    </fill>
    <fill>
      <patternFill patternType="solid">
        <fgColor rgb="FFF1797A"/>
        <bgColor indexed="64"/>
      </patternFill>
    </fill>
    <fill>
      <patternFill patternType="solid">
        <fgColor rgb="FFEE5859"/>
        <bgColor indexed="64"/>
      </patternFill>
    </fill>
  </fills>
  <borders count="46">
    <border>
      <left/>
      <right/>
      <top/>
      <bottom/>
      <diagonal/>
    </border>
    <border>
      <left/>
      <right style="medium">
        <color rgb="FF58585A"/>
      </right>
      <top/>
      <bottom style="medium">
        <color rgb="FF58585A"/>
      </bottom>
      <diagonal/>
    </border>
    <border>
      <left/>
      <right/>
      <top/>
      <bottom style="medium">
        <color rgb="FF58585A"/>
      </bottom>
      <diagonal/>
    </border>
    <border>
      <left style="medium">
        <color rgb="FF58585A"/>
      </left>
      <right/>
      <top/>
      <bottom style="medium">
        <color rgb="FF58585A"/>
      </bottom>
      <diagonal/>
    </border>
    <border>
      <left/>
      <right style="medium">
        <color rgb="FF58585A"/>
      </right>
      <top style="dashed">
        <color rgb="FF58585A"/>
      </top>
      <bottom style="dashed">
        <color rgb="FF58585A"/>
      </bottom>
      <diagonal/>
    </border>
    <border>
      <left/>
      <right/>
      <top style="dashed">
        <color rgb="FF58585A"/>
      </top>
      <bottom style="dashed">
        <color rgb="FF58585A"/>
      </bottom>
      <diagonal/>
    </border>
    <border>
      <left style="medium">
        <color rgb="FF58585A"/>
      </left>
      <right/>
      <top style="dashed">
        <color rgb="FF58585A"/>
      </top>
      <bottom style="dashed">
        <color rgb="FF58585A"/>
      </bottom>
      <diagonal/>
    </border>
    <border>
      <left/>
      <right style="medium">
        <color rgb="FF58585A"/>
      </right>
      <top/>
      <bottom/>
      <diagonal/>
    </border>
    <border>
      <left style="medium">
        <color rgb="FF58585A"/>
      </left>
      <right/>
      <top/>
      <bottom/>
      <diagonal/>
    </border>
    <border>
      <left style="dashed">
        <color rgb="FF58585A"/>
      </left>
      <right style="medium">
        <color rgb="FF58585A"/>
      </right>
      <top style="medium">
        <color rgb="FF58585A"/>
      </top>
      <bottom style="medium">
        <color rgb="FF58585A"/>
      </bottom>
      <diagonal/>
    </border>
    <border>
      <left style="dashed">
        <color rgb="FF58585A"/>
      </left>
      <right style="dashed">
        <color rgb="FF58585A"/>
      </right>
      <top style="medium">
        <color rgb="FF58585A"/>
      </top>
      <bottom style="medium">
        <color rgb="FF58585A"/>
      </bottom>
      <diagonal/>
    </border>
    <border>
      <left style="medium">
        <color rgb="FF58585A"/>
      </left>
      <right style="dashed">
        <color rgb="FF58585A"/>
      </right>
      <top style="medium">
        <color rgb="FF58585A"/>
      </top>
      <bottom style="medium">
        <color rgb="FF58585A"/>
      </bottom>
      <diagonal/>
    </border>
    <border>
      <left style="dashed">
        <color rgb="FF58585A"/>
      </left>
      <right style="medium">
        <color rgb="FF58585A"/>
      </right>
      <top style="dashed">
        <color rgb="FF58585A"/>
      </top>
      <bottom style="medium">
        <color rgb="FF58585A"/>
      </bottom>
      <diagonal/>
    </border>
    <border>
      <left style="dashed">
        <color rgb="FF58585A"/>
      </left>
      <right style="dashed">
        <color rgb="FF58585A"/>
      </right>
      <top style="dashed">
        <color rgb="FF58585A"/>
      </top>
      <bottom style="medium">
        <color rgb="FF58585A"/>
      </bottom>
      <diagonal/>
    </border>
    <border>
      <left style="medium">
        <color rgb="FF58585A"/>
      </left>
      <right style="dashed">
        <color rgb="FF58585A"/>
      </right>
      <top style="dashed">
        <color rgb="FF58585A"/>
      </top>
      <bottom style="medium">
        <color rgb="FF58585A"/>
      </bottom>
      <diagonal/>
    </border>
    <border>
      <left style="dashed">
        <color rgb="FF58585A"/>
      </left>
      <right style="medium">
        <color rgb="FF58585A"/>
      </right>
      <top style="dashed">
        <color rgb="FF58585A"/>
      </top>
      <bottom style="dashed">
        <color rgb="FF58585A"/>
      </bottom>
      <diagonal/>
    </border>
    <border>
      <left style="dashed">
        <color rgb="FF58585A"/>
      </left>
      <right style="dashed">
        <color rgb="FF58585A"/>
      </right>
      <top style="dashed">
        <color rgb="FF58585A"/>
      </top>
      <bottom style="dashed">
        <color rgb="FF58585A"/>
      </bottom>
      <diagonal/>
    </border>
    <border>
      <left style="medium">
        <color rgb="FF58585A"/>
      </left>
      <right style="dashed">
        <color rgb="FF58585A"/>
      </right>
      <top style="dashed">
        <color rgb="FF58585A"/>
      </top>
      <bottom style="dashed">
        <color rgb="FF58585A"/>
      </bottom>
      <diagonal/>
    </border>
    <border>
      <left style="dashed">
        <color rgb="FF58585A"/>
      </left>
      <right style="medium">
        <color rgb="FF58585A"/>
      </right>
      <top style="medium">
        <color rgb="FF58585A"/>
      </top>
      <bottom style="dashed">
        <color rgb="FF58585A"/>
      </bottom>
      <diagonal/>
    </border>
    <border>
      <left style="dashed">
        <color rgb="FF58585A"/>
      </left>
      <right style="dashed">
        <color rgb="FF58585A"/>
      </right>
      <top style="medium">
        <color rgb="FF58585A"/>
      </top>
      <bottom style="dashed">
        <color rgb="FF58585A"/>
      </bottom>
      <diagonal/>
    </border>
    <border>
      <left style="medium">
        <color rgb="FF58585A"/>
      </left>
      <right style="dashed">
        <color rgb="FF58585A"/>
      </right>
      <top style="medium">
        <color rgb="FF58585A"/>
      </top>
      <bottom style="dashed">
        <color rgb="FF58585A"/>
      </bottom>
      <diagonal/>
    </border>
    <border>
      <left/>
      <right style="medium">
        <color rgb="FF58585A"/>
      </right>
      <top style="medium">
        <color rgb="FF58585A"/>
      </top>
      <bottom/>
      <diagonal/>
    </border>
    <border>
      <left/>
      <right/>
      <top style="medium">
        <color rgb="FF58585A"/>
      </top>
      <bottom/>
      <diagonal/>
    </border>
    <border>
      <left style="medium">
        <color rgb="FF58585A"/>
      </left>
      <right/>
      <top style="medium">
        <color rgb="FF58585A"/>
      </top>
      <bottom/>
      <diagonal/>
    </border>
    <border>
      <left style="medium">
        <color rgb="FF58585A"/>
      </left>
      <right style="medium">
        <color rgb="FF58585A"/>
      </right>
      <top style="medium">
        <color rgb="FF58585A"/>
      </top>
      <bottom style="medium">
        <color rgb="FF58585A"/>
      </bottom>
      <diagonal/>
    </border>
    <border>
      <left/>
      <right style="medium">
        <color rgb="FF58585A"/>
      </right>
      <top style="medium">
        <color rgb="FF58585A"/>
      </top>
      <bottom style="medium">
        <color rgb="FF58585A"/>
      </bottom>
      <diagonal/>
    </border>
    <border>
      <left/>
      <right/>
      <top style="medium">
        <color rgb="FF58585A"/>
      </top>
      <bottom style="medium">
        <color rgb="FF58585A"/>
      </bottom>
      <diagonal/>
    </border>
    <border>
      <left style="medium">
        <color rgb="FF58585A"/>
      </left>
      <right/>
      <top style="medium">
        <color rgb="FF58585A"/>
      </top>
      <bottom style="medium">
        <color rgb="FF58585A"/>
      </bottom>
      <diagonal/>
    </border>
    <border>
      <left style="medium">
        <color rgb="FFC00000"/>
      </left>
      <right style="medium">
        <color rgb="FFC00000"/>
      </right>
      <top style="medium">
        <color rgb="FFC00000"/>
      </top>
      <bottom/>
      <diagonal/>
    </border>
    <border>
      <left/>
      <right/>
      <top style="medium">
        <color rgb="FFC00000"/>
      </top>
      <bottom style="medium">
        <color rgb="FFC00000"/>
      </bottom>
      <diagonal/>
    </border>
    <border>
      <left style="medium">
        <color rgb="FFC00000"/>
      </left>
      <right/>
      <top style="medium">
        <color rgb="FFC00000"/>
      </top>
      <bottom style="medium">
        <color rgb="FFC00000"/>
      </bottom>
      <diagonal/>
    </border>
    <border>
      <left style="hair">
        <color rgb="FF58585A"/>
      </left>
      <right style="medium">
        <color rgb="FF58585A"/>
      </right>
      <top style="hair">
        <color rgb="FF58585A"/>
      </top>
      <bottom style="medium">
        <color rgb="FF58585A"/>
      </bottom>
      <diagonal/>
    </border>
    <border>
      <left style="hair">
        <color rgb="FF58585A"/>
      </left>
      <right style="hair">
        <color rgb="FF58585A"/>
      </right>
      <top style="hair">
        <color rgb="FF58585A"/>
      </top>
      <bottom style="medium">
        <color rgb="FF58585A"/>
      </bottom>
      <diagonal/>
    </border>
    <border>
      <left style="medium">
        <color rgb="FF58585A"/>
      </left>
      <right style="hair">
        <color rgb="FF58585A"/>
      </right>
      <top style="hair">
        <color rgb="FF58585A"/>
      </top>
      <bottom style="medium">
        <color rgb="FF58585A"/>
      </bottom>
      <diagonal/>
    </border>
    <border>
      <left style="hair">
        <color rgb="FF58585A"/>
      </left>
      <right style="medium">
        <color rgb="FF58585A"/>
      </right>
      <top style="medium">
        <color rgb="FF58585A"/>
      </top>
      <bottom style="hair">
        <color rgb="FF58585A"/>
      </bottom>
      <diagonal/>
    </border>
    <border>
      <left style="hair">
        <color rgb="FF58585A"/>
      </left>
      <right style="hair">
        <color rgb="FF58585A"/>
      </right>
      <top style="medium">
        <color rgb="FF58585A"/>
      </top>
      <bottom style="hair">
        <color rgb="FF58585A"/>
      </bottom>
      <diagonal/>
    </border>
    <border>
      <left style="medium">
        <color rgb="FF58585A"/>
      </left>
      <right style="hair">
        <color rgb="FF58585A"/>
      </right>
      <top style="medium">
        <color rgb="FF58585A"/>
      </top>
      <bottom style="hair">
        <color rgb="FF58585A"/>
      </bottom>
      <diagonal/>
    </border>
    <border>
      <left style="hair">
        <color rgb="FF58585A"/>
      </left>
      <right style="medium">
        <color rgb="FF58585A"/>
      </right>
      <top style="hair">
        <color rgb="FF58585A"/>
      </top>
      <bottom style="hair">
        <color rgb="FF58585A"/>
      </bottom>
      <diagonal/>
    </border>
    <border>
      <left style="hair">
        <color rgb="FF58585A"/>
      </left>
      <right style="hair">
        <color rgb="FF58585A"/>
      </right>
      <top style="hair">
        <color rgb="FF58585A"/>
      </top>
      <bottom style="hair">
        <color rgb="FF58585A"/>
      </bottom>
      <diagonal/>
    </border>
    <border>
      <left style="medium">
        <color rgb="FF58585A"/>
      </left>
      <right style="hair">
        <color rgb="FF58585A"/>
      </right>
      <top style="hair">
        <color rgb="FF58585A"/>
      </top>
      <bottom style="hair">
        <color rgb="FF58585A"/>
      </bottom>
      <diagonal/>
    </border>
    <border>
      <left style="hair">
        <color rgb="FF58585A"/>
      </left>
      <right style="medium">
        <color rgb="FF58585A"/>
      </right>
      <top style="medium">
        <color rgb="FF58585A"/>
      </top>
      <bottom style="medium">
        <color rgb="FF58585A"/>
      </bottom>
      <diagonal/>
    </border>
    <border>
      <left style="hair">
        <color rgb="FF58585A"/>
      </left>
      <right style="hair">
        <color rgb="FF58585A"/>
      </right>
      <top style="medium">
        <color rgb="FF58585A"/>
      </top>
      <bottom style="medium">
        <color rgb="FF58585A"/>
      </bottom>
      <diagonal/>
    </border>
    <border>
      <left style="medium">
        <color rgb="FF58585A"/>
      </left>
      <right style="hair">
        <color rgb="FF58585A"/>
      </right>
      <top style="medium">
        <color rgb="FF58585A"/>
      </top>
      <bottom style="medium">
        <color rgb="FF58585A"/>
      </bottom>
      <diagonal/>
    </border>
    <border>
      <left/>
      <right/>
      <top/>
      <bottom style="double">
        <color rgb="FF58585A"/>
      </bottom>
      <diagonal/>
    </border>
    <border>
      <left/>
      <right style="medium">
        <color rgb="FF58585A"/>
      </right>
      <top style="medium">
        <color rgb="FFC00000"/>
      </top>
      <bottom style="medium">
        <color rgb="FFC00000"/>
      </bottom>
      <diagonal/>
    </border>
    <border>
      <left style="medium">
        <color rgb="FFC00000"/>
      </left>
      <right style="medium">
        <color rgb="FF58585A"/>
      </right>
      <top style="medium">
        <color rgb="FFC00000"/>
      </top>
      <bottom/>
      <diagonal/>
    </border>
  </borders>
  <cellStyleXfs count="2">
    <xf numFmtId="0" fontId="0" fillId="0" borderId="0"/>
    <xf numFmtId="0" fontId="1" fillId="0" borderId="0"/>
  </cellStyleXfs>
  <cellXfs count="201">
    <xf numFmtId="0" fontId="0" fillId="0" borderId="0" xfId="0"/>
    <xf numFmtId="0" fontId="0" fillId="2" borderId="0" xfId="0" applyFill="1"/>
    <xf numFmtId="0" fontId="5" fillId="2" borderId="0" xfId="0" applyFont="1" applyFill="1"/>
    <xf numFmtId="0" fontId="6" fillId="3" borderId="0" xfId="0" applyFont="1" applyFill="1" applyAlignment="1">
      <alignment horizontal="left" vertical="center" wrapText="1"/>
    </xf>
    <xf numFmtId="0" fontId="5" fillId="4" borderId="1" xfId="0" applyFont="1" applyFill="1" applyBorder="1"/>
    <xf numFmtId="0" fontId="5" fillId="4" borderId="2" xfId="0" applyFont="1" applyFill="1" applyBorder="1"/>
    <xf numFmtId="0" fontId="7" fillId="4" borderId="2" xfId="0" applyFont="1" applyFill="1" applyBorder="1"/>
    <xf numFmtId="0" fontId="8" fillId="4" borderId="3" xfId="0" applyFont="1" applyFill="1" applyBorder="1" applyAlignment="1">
      <alignment horizontal="left" indent="1"/>
    </xf>
    <xf numFmtId="0" fontId="9" fillId="4" borderId="4" xfId="0" applyFont="1" applyFill="1" applyBorder="1" applyAlignment="1">
      <alignment horizontal="left" vertical="center" indent="1"/>
    </xf>
    <xf numFmtId="0" fontId="9" fillId="4" borderId="5" xfId="0" applyFont="1" applyFill="1" applyBorder="1" applyAlignment="1">
      <alignment horizontal="left" vertical="center" indent="1"/>
    </xf>
    <xf numFmtId="0" fontId="7" fillId="4" borderId="5" xfId="0" applyFont="1" applyFill="1" applyBorder="1" applyAlignment="1">
      <alignment horizontal="left" vertical="center" indent="1"/>
    </xf>
    <xf numFmtId="0" fontId="10" fillId="4" borderId="5" xfId="0" applyFont="1" applyFill="1" applyBorder="1" applyAlignment="1">
      <alignment horizontal="left" vertical="center" indent="1"/>
    </xf>
    <xf numFmtId="0" fontId="10" fillId="4" borderId="6" xfId="0" applyFont="1" applyFill="1" applyBorder="1" applyAlignment="1">
      <alignment horizontal="left" vertical="center" indent="1"/>
    </xf>
    <xf numFmtId="0" fontId="5" fillId="4" borderId="7" xfId="0" applyFont="1" applyFill="1" applyBorder="1"/>
    <xf numFmtId="0" fontId="5" fillId="4" borderId="0" xfId="0" applyFont="1" applyFill="1"/>
    <xf numFmtId="0" fontId="7" fillId="4" borderId="0" xfId="0" applyFont="1" applyFill="1"/>
    <xf numFmtId="0" fontId="8" fillId="4" borderId="8" xfId="0" applyFont="1" applyFill="1" applyBorder="1" applyAlignment="1">
      <alignment horizontal="left" indent="1"/>
    </xf>
    <xf numFmtId="0" fontId="11" fillId="5" borderId="9" xfId="0" applyFont="1" applyFill="1" applyBorder="1" applyAlignment="1">
      <alignment horizontal="left" vertical="center" wrapText="1" indent="1"/>
    </xf>
    <xf numFmtId="0" fontId="11" fillId="5" borderId="10" xfId="0" applyFont="1" applyFill="1" applyBorder="1" applyAlignment="1">
      <alignment horizontal="left" vertical="center" wrapText="1" indent="1"/>
    </xf>
    <xf numFmtId="0" fontId="11" fillId="5" borderId="10" xfId="1" applyFont="1" applyFill="1" applyBorder="1" applyAlignment="1">
      <alignment horizontal="left" vertical="center" wrapText="1" indent="1"/>
    </xf>
    <xf numFmtId="0" fontId="11" fillId="5" borderId="10" xfId="1" applyFont="1" applyFill="1" applyBorder="1" applyAlignment="1">
      <alignment horizontal="left" vertical="center" indent="1"/>
    </xf>
    <xf numFmtId="0" fontId="11" fillId="5" borderId="11" xfId="0" applyFont="1" applyFill="1" applyBorder="1" applyAlignment="1">
      <alignment horizontal="left" vertical="center" wrapText="1" indent="1"/>
    </xf>
    <xf numFmtId="0" fontId="12" fillId="2" borderId="7" xfId="0" applyFont="1" applyFill="1" applyBorder="1" applyAlignment="1">
      <alignment horizontal="left" vertical="center" indent="1"/>
    </xf>
    <xf numFmtId="0" fontId="11" fillId="2" borderId="9" xfId="0" applyFont="1" applyFill="1" applyBorder="1" applyAlignment="1">
      <alignment horizontal="left" vertical="center" wrapText="1" indent="1"/>
    </xf>
    <xf numFmtId="0" fontId="11" fillId="2" borderId="10" xfId="0" applyFont="1" applyFill="1" applyBorder="1" applyAlignment="1">
      <alignment horizontal="left" vertical="center" wrapText="1" indent="1"/>
    </xf>
    <xf numFmtId="0" fontId="11" fillId="2" borderId="10" xfId="1" applyFont="1" applyFill="1" applyBorder="1" applyAlignment="1">
      <alignment horizontal="left" vertical="center" wrapText="1" indent="1"/>
    </xf>
    <xf numFmtId="0" fontId="11" fillId="2" borderId="10" xfId="1" applyFont="1" applyFill="1" applyBorder="1" applyAlignment="1">
      <alignment horizontal="left" vertical="center" indent="1"/>
    </xf>
    <xf numFmtId="0" fontId="11" fillId="2" borderId="11" xfId="0" applyFont="1" applyFill="1" applyBorder="1" applyAlignment="1">
      <alignment horizontal="left" vertical="center" wrapText="1" indent="1"/>
    </xf>
    <xf numFmtId="0" fontId="11" fillId="5" borderId="12" xfId="0" applyFont="1" applyFill="1" applyBorder="1" applyAlignment="1">
      <alignment horizontal="left" vertical="center" wrapText="1" indent="1"/>
    </xf>
    <xf numFmtId="0" fontId="11" fillId="5" borderId="13" xfId="0" applyFont="1" applyFill="1" applyBorder="1" applyAlignment="1">
      <alignment horizontal="left" vertical="center" wrapText="1" indent="1"/>
    </xf>
    <xf numFmtId="0" fontId="11" fillId="5" borderId="13" xfId="1" applyFont="1" applyFill="1" applyBorder="1" applyAlignment="1">
      <alignment horizontal="left" vertical="center" wrapText="1" indent="1"/>
    </xf>
    <xf numFmtId="0" fontId="11" fillId="5" borderId="13" xfId="1" applyFont="1" applyFill="1" applyBorder="1" applyAlignment="1">
      <alignment horizontal="left" vertical="center" indent="1"/>
    </xf>
    <xf numFmtId="0" fontId="11" fillId="5" borderId="14" xfId="0" applyFont="1" applyFill="1" applyBorder="1" applyAlignment="1">
      <alignment horizontal="left" vertical="center" wrapText="1" indent="1"/>
    </xf>
    <xf numFmtId="0" fontId="11" fillId="5" borderId="15" xfId="0" applyFont="1" applyFill="1" applyBorder="1" applyAlignment="1">
      <alignment horizontal="left" vertical="center" wrapText="1" indent="1"/>
    </xf>
    <xf numFmtId="0" fontId="11" fillId="5" borderId="16" xfId="0" applyFont="1" applyFill="1" applyBorder="1" applyAlignment="1">
      <alignment horizontal="left" vertical="center" wrapText="1" indent="1"/>
    </xf>
    <xf numFmtId="0" fontId="11" fillId="5" borderId="16" xfId="1" applyFont="1" applyFill="1" applyBorder="1" applyAlignment="1">
      <alignment horizontal="left" vertical="center" wrapText="1" indent="1"/>
    </xf>
    <xf numFmtId="0" fontId="11" fillId="5" borderId="16" xfId="1" applyFont="1" applyFill="1" applyBorder="1" applyAlignment="1">
      <alignment horizontal="left" vertical="center" indent="1"/>
    </xf>
    <xf numFmtId="0" fontId="11" fillId="5" borderId="17" xfId="0" applyFont="1" applyFill="1" applyBorder="1" applyAlignment="1">
      <alignment horizontal="left" vertical="center" wrapText="1" indent="1"/>
    </xf>
    <xf numFmtId="0" fontId="11" fillId="5" borderId="18" xfId="0" applyFont="1" applyFill="1" applyBorder="1" applyAlignment="1">
      <alignment horizontal="left" vertical="center" wrapText="1" indent="1"/>
    </xf>
    <xf numFmtId="0" fontId="11" fillId="5" borderId="19" xfId="0" applyFont="1" applyFill="1" applyBorder="1" applyAlignment="1">
      <alignment horizontal="left" vertical="center" wrapText="1" indent="1"/>
    </xf>
    <xf numFmtId="0" fontId="11" fillId="5" borderId="19" xfId="1" applyFont="1" applyFill="1" applyBorder="1" applyAlignment="1">
      <alignment horizontal="left" vertical="center" wrapText="1" indent="1"/>
    </xf>
    <xf numFmtId="0" fontId="11" fillId="5" borderId="19" xfId="1" applyFont="1" applyFill="1" applyBorder="1" applyAlignment="1">
      <alignment horizontal="left" vertical="center" indent="1"/>
    </xf>
    <xf numFmtId="0" fontId="11" fillId="5" borderId="20" xfId="0" applyFont="1" applyFill="1" applyBorder="1" applyAlignment="1">
      <alignment horizontal="left" vertical="center" wrapText="1" indent="1"/>
    </xf>
    <xf numFmtId="0" fontId="5" fillId="4" borderId="21" xfId="0" applyFont="1" applyFill="1" applyBorder="1"/>
    <xf numFmtId="0" fontId="5" fillId="4" borderId="22" xfId="0" applyFont="1" applyFill="1" applyBorder="1"/>
    <xf numFmtId="0" fontId="7" fillId="4" borderId="22" xfId="0" applyFont="1" applyFill="1" applyBorder="1"/>
    <xf numFmtId="0" fontId="8" fillId="4" borderId="23" xfId="0" applyFont="1" applyFill="1" applyBorder="1" applyAlignment="1">
      <alignment horizontal="left" indent="1"/>
    </xf>
    <xf numFmtId="0" fontId="11" fillId="2" borderId="12" xfId="0" applyFont="1" applyFill="1" applyBorder="1" applyAlignment="1">
      <alignment horizontal="left" vertical="center" wrapText="1" indent="1"/>
    </xf>
    <xf numFmtId="0" fontId="11" fillId="2" borderId="13" xfId="0" applyFont="1" applyFill="1" applyBorder="1" applyAlignment="1">
      <alignment horizontal="left" vertical="center" wrapText="1" indent="1"/>
    </xf>
    <xf numFmtId="0" fontId="11" fillId="2" borderId="13" xfId="1" applyFont="1" applyFill="1" applyBorder="1" applyAlignment="1">
      <alignment horizontal="left" vertical="center" wrapText="1" indent="1"/>
    </xf>
    <xf numFmtId="0" fontId="11" fillId="2" borderId="13" xfId="1" applyFont="1" applyFill="1" applyBorder="1" applyAlignment="1">
      <alignment horizontal="left" vertical="center" indent="1"/>
    </xf>
    <xf numFmtId="0" fontId="11" fillId="2" borderId="14" xfId="0" applyFont="1" applyFill="1" applyBorder="1" applyAlignment="1">
      <alignment horizontal="left" vertical="center" wrapText="1" indent="1"/>
    </xf>
    <xf numFmtId="0" fontId="11" fillId="2" borderId="15" xfId="0" applyFont="1" applyFill="1" applyBorder="1" applyAlignment="1">
      <alignment horizontal="left" vertical="center" wrapText="1" indent="1"/>
    </xf>
    <xf numFmtId="0" fontId="11" fillId="2" borderId="16" xfId="0" applyFont="1" applyFill="1" applyBorder="1" applyAlignment="1">
      <alignment horizontal="left" vertical="center" wrapText="1" indent="1"/>
    </xf>
    <xf numFmtId="0" fontId="11" fillId="2" borderId="16" xfId="1" applyFont="1" applyFill="1" applyBorder="1" applyAlignment="1">
      <alignment horizontal="left" vertical="center" wrapText="1" indent="1"/>
    </xf>
    <xf numFmtId="0" fontId="11" fillId="2" borderId="16" xfId="1" applyFont="1" applyFill="1" applyBorder="1" applyAlignment="1">
      <alignment horizontal="left" vertical="center" indent="1"/>
    </xf>
    <xf numFmtId="0" fontId="11" fillId="2" borderId="17" xfId="0" applyFont="1" applyFill="1" applyBorder="1" applyAlignment="1">
      <alignment horizontal="left" vertical="center" wrapText="1" indent="1"/>
    </xf>
    <xf numFmtId="0" fontId="11" fillId="2" borderId="18" xfId="0" applyFont="1" applyFill="1" applyBorder="1" applyAlignment="1">
      <alignment horizontal="left" vertical="center" wrapText="1" indent="1"/>
    </xf>
    <xf numFmtId="0" fontId="11" fillId="2" borderId="19" xfId="0" applyFont="1" applyFill="1" applyBorder="1" applyAlignment="1">
      <alignment horizontal="left" vertical="center" wrapText="1" indent="1"/>
    </xf>
    <xf numFmtId="0" fontId="11" fillId="2" borderId="19" xfId="1" applyFont="1" applyFill="1" applyBorder="1" applyAlignment="1">
      <alignment horizontal="left" vertical="center" wrapText="1" indent="1"/>
    </xf>
    <xf numFmtId="0" fontId="11" fillId="2" borderId="19" xfId="1" applyFont="1" applyFill="1" applyBorder="1" applyAlignment="1">
      <alignment horizontal="left" vertical="center" indent="1"/>
    </xf>
    <xf numFmtId="0" fontId="11" fillId="2" borderId="20" xfId="0" applyFont="1" applyFill="1" applyBorder="1" applyAlignment="1">
      <alignment horizontal="left" vertical="center" wrapText="1" indent="1"/>
    </xf>
    <xf numFmtId="0" fontId="11" fillId="0" borderId="12" xfId="0" applyFont="1" applyBorder="1" applyAlignment="1">
      <alignment horizontal="left" vertical="center" wrapText="1" indent="1"/>
    </xf>
    <xf numFmtId="0" fontId="11" fillId="0" borderId="13" xfId="0" applyFont="1" applyBorder="1" applyAlignment="1">
      <alignment horizontal="left" vertical="center" wrapText="1" indent="1"/>
    </xf>
    <xf numFmtId="0" fontId="11" fillId="0" borderId="13" xfId="1" applyFont="1" applyBorder="1" applyAlignment="1">
      <alignment horizontal="left" vertical="center" wrapText="1" indent="1"/>
    </xf>
    <xf numFmtId="0" fontId="11" fillId="0" borderId="13" xfId="1" applyFont="1" applyBorder="1" applyAlignment="1">
      <alignment horizontal="left" vertical="center" indent="1"/>
    </xf>
    <xf numFmtId="0" fontId="11" fillId="0" borderId="15" xfId="0" applyFont="1" applyBorder="1" applyAlignment="1">
      <alignment horizontal="left" vertical="center" wrapText="1" indent="1"/>
    </xf>
    <xf numFmtId="0" fontId="11" fillId="0" borderId="16" xfId="0" applyFont="1" applyBorder="1" applyAlignment="1">
      <alignment horizontal="left" vertical="center" wrapText="1" indent="1"/>
    </xf>
    <xf numFmtId="0" fontId="11" fillId="0" borderId="16" xfId="1" applyFont="1" applyBorder="1" applyAlignment="1">
      <alignment horizontal="left" vertical="center" wrapText="1" indent="1"/>
    </xf>
    <xf numFmtId="0" fontId="11" fillId="0" borderId="16" xfId="1" applyFont="1" applyBorder="1" applyAlignment="1">
      <alignment horizontal="left" vertical="center" indent="1"/>
    </xf>
    <xf numFmtId="0" fontId="11" fillId="0" borderId="18" xfId="0" applyFont="1" applyBorder="1" applyAlignment="1">
      <alignment horizontal="left" vertical="center" wrapText="1" indent="1"/>
    </xf>
    <xf numFmtId="0" fontId="11" fillId="0" borderId="19" xfId="0" applyFont="1" applyBorder="1" applyAlignment="1">
      <alignment horizontal="left" vertical="center" wrapText="1" indent="1"/>
    </xf>
    <xf numFmtId="0" fontId="11" fillId="0" borderId="19" xfId="1" applyFont="1" applyBorder="1" applyAlignment="1">
      <alignment horizontal="left" vertical="center" wrapText="1" indent="1"/>
    </xf>
    <xf numFmtId="0" fontId="11" fillId="0" borderId="19" xfId="1" applyFont="1" applyBorder="1" applyAlignment="1">
      <alignment horizontal="left" vertical="center" indent="1"/>
    </xf>
    <xf numFmtId="0" fontId="10" fillId="6" borderId="24" xfId="1" applyFont="1" applyFill="1" applyBorder="1" applyAlignment="1">
      <alignment horizontal="center" vertical="center"/>
    </xf>
    <xf numFmtId="0" fontId="5" fillId="7" borderId="25" xfId="0" applyFont="1" applyFill="1" applyBorder="1"/>
    <xf numFmtId="0" fontId="5" fillId="7" borderId="26" xfId="0" applyFont="1" applyFill="1" applyBorder="1"/>
    <xf numFmtId="0" fontId="13" fillId="7" borderId="27" xfId="0" applyFont="1" applyFill="1" applyBorder="1" applyAlignment="1">
      <alignment horizontal="left" vertical="center" indent="1"/>
    </xf>
    <xf numFmtId="0" fontId="14" fillId="3" borderId="0" xfId="0" applyFont="1" applyFill="1" applyAlignment="1">
      <alignment horizontal="left" vertical="center" wrapText="1"/>
    </xf>
    <xf numFmtId="0" fontId="11" fillId="0" borderId="9" xfId="0" applyFont="1" applyBorder="1" applyAlignment="1">
      <alignment horizontal="left" vertical="center" wrapText="1" indent="1"/>
    </xf>
    <xf numFmtId="0" fontId="11" fillId="0" borderId="10" xfId="0" applyFont="1" applyBorder="1" applyAlignment="1">
      <alignment horizontal="left" vertical="center" wrapText="1" indent="1"/>
    </xf>
    <xf numFmtId="0" fontId="11" fillId="0" borderId="10" xfId="1" applyFont="1" applyBorder="1" applyAlignment="1">
      <alignment horizontal="left" vertical="center" wrapText="1" indent="1"/>
    </xf>
    <xf numFmtId="0" fontId="10" fillId="6" borderId="28" xfId="1" applyFont="1" applyFill="1" applyBorder="1" applyAlignment="1">
      <alignment horizontal="center" vertical="center"/>
    </xf>
    <xf numFmtId="0" fontId="5" fillId="7" borderId="29" xfId="0" applyFont="1" applyFill="1" applyBorder="1"/>
    <xf numFmtId="0" fontId="13" fillId="7" borderId="30" xfId="0" applyFont="1" applyFill="1" applyBorder="1" applyAlignment="1">
      <alignment horizontal="left" vertical="center" indent="1"/>
    </xf>
    <xf numFmtId="0" fontId="16" fillId="3" borderId="0" xfId="0" applyFont="1" applyFill="1" applyAlignment="1">
      <alignment horizontal="left" vertical="center" wrapText="1"/>
    </xf>
    <xf numFmtId="0" fontId="17" fillId="2" borderId="0" xfId="0" applyFont="1" applyFill="1"/>
    <xf numFmtId="0" fontId="0" fillId="2" borderId="0" xfId="0" applyFill="1" applyAlignment="1">
      <alignment wrapText="1"/>
    </xf>
    <xf numFmtId="0" fontId="18" fillId="2" borderId="0" xfId="0" applyFont="1" applyFill="1" applyAlignment="1">
      <alignment horizontal="left" vertical="center" wrapText="1" indent="1"/>
    </xf>
    <xf numFmtId="0" fontId="19" fillId="2" borderId="0" xfId="1" applyFont="1" applyFill="1" applyAlignment="1">
      <alignment horizontal="left" vertical="center" wrapText="1" indent="1"/>
    </xf>
    <xf numFmtId="0" fontId="19" fillId="2" borderId="0" xfId="1" applyFont="1" applyFill="1" applyAlignment="1">
      <alignment horizontal="left" vertical="center" indent="1"/>
    </xf>
    <xf numFmtId="0" fontId="12" fillId="2" borderId="0" xfId="0" applyFont="1" applyFill="1" applyAlignment="1">
      <alignment horizontal="left" vertical="center" indent="1"/>
    </xf>
    <xf numFmtId="0" fontId="20" fillId="5" borderId="10" xfId="1" applyFont="1" applyFill="1" applyBorder="1" applyAlignment="1">
      <alignment horizontal="left" vertical="center" wrapText="1" indent="1"/>
    </xf>
    <xf numFmtId="0" fontId="20" fillId="5" borderId="10" xfId="1" applyFont="1" applyFill="1" applyBorder="1" applyAlignment="1">
      <alignment horizontal="left" vertical="center" indent="1"/>
    </xf>
    <xf numFmtId="0" fontId="20" fillId="0" borderId="13" xfId="1" applyFont="1" applyBorder="1" applyAlignment="1">
      <alignment horizontal="left" vertical="center" wrapText="1" indent="1"/>
    </xf>
    <xf numFmtId="0" fontId="20" fillId="0" borderId="13" xfId="1" applyFont="1" applyBorder="1" applyAlignment="1">
      <alignment horizontal="left" vertical="center" indent="1"/>
    </xf>
    <xf numFmtId="0" fontId="20" fillId="2" borderId="13" xfId="1" applyFont="1" applyFill="1" applyBorder="1" applyAlignment="1">
      <alignment horizontal="left" vertical="center" indent="1"/>
    </xf>
    <xf numFmtId="0" fontId="20" fillId="0" borderId="16" xfId="1" applyFont="1" applyBorder="1" applyAlignment="1">
      <alignment horizontal="left" vertical="center" wrapText="1" indent="1"/>
    </xf>
    <xf numFmtId="0" fontId="20" fillId="0" borderId="16" xfId="1" applyFont="1" applyBorder="1" applyAlignment="1">
      <alignment horizontal="left" vertical="center" indent="1"/>
    </xf>
    <xf numFmtId="0" fontId="20" fillId="2" borderId="16" xfId="1" applyFont="1" applyFill="1" applyBorder="1" applyAlignment="1">
      <alignment horizontal="left" vertical="center" indent="1"/>
    </xf>
    <xf numFmtId="0" fontId="20" fillId="0" borderId="19" xfId="1" applyFont="1" applyBorder="1" applyAlignment="1">
      <alignment horizontal="left" vertical="center" wrapText="1" indent="1"/>
    </xf>
    <xf numFmtId="0" fontId="20" fillId="0" borderId="19" xfId="1" applyFont="1" applyBorder="1" applyAlignment="1">
      <alignment horizontal="left" vertical="center" indent="1"/>
    </xf>
    <xf numFmtId="0" fontId="20" fillId="2" borderId="19" xfId="1" applyFont="1" applyFill="1" applyBorder="1" applyAlignment="1">
      <alignment horizontal="left" vertical="center" indent="1"/>
    </xf>
    <xf numFmtId="0" fontId="20" fillId="5" borderId="13" xfId="1" applyFont="1" applyFill="1" applyBorder="1" applyAlignment="1">
      <alignment horizontal="left" vertical="center" wrapText="1" indent="1"/>
    </xf>
    <xf numFmtId="0" fontId="20" fillId="5" borderId="13" xfId="1" applyFont="1" applyFill="1" applyBorder="1" applyAlignment="1">
      <alignment horizontal="left" vertical="center" indent="1"/>
    </xf>
    <xf numFmtId="0" fontId="20" fillId="5" borderId="16" xfId="1" applyFont="1" applyFill="1" applyBorder="1" applyAlignment="1">
      <alignment horizontal="left" vertical="center" wrapText="1" indent="1"/>
    </xf>
    <xf numFmtId="0" fontId="20" fillId="5" borderId="16" xfId="1" applyFont="1" applyFill="1" applyBorder="1" applyAlignment="1">
      <alignment horizontal="left" vertical="center" indent="1"/>
    </xf>
    <xf numFmtId="0" fontId="20" fillId="5" borderId="19" xfId="1" applyFont="1" applyFill="1" applyBorder="1" applyAlignment="1">
      <alignment horizontal="left" vertical="center" wrapText="1" indent="1"/>
    </xf>
    <xf numFmtId="0" fontId="20" fillId="5" borderId="19" xfId="1" applyFont="1" applyFill="1" applyBorder="1" applyAlignment="1">
      <alignment horizontal="left" vertical="center" indent="1"/>
    </xf>
    <xf numFmtId="0" fontId="11" fillId="2" borderId="12" xfId="1" applyFont="1" applyFill="1" applyBorder="1" applyAlignment="1">
      <alignment horizontal="left" vertical="center" wrapText="1" indent="1"/>
    </xf>
    <xf numFmtId="0" fontId="11" fillId="2" borderId="14" xfId="1" applyFont="1" applyFill="1" applyBorder="1" applyAlignment="1">
      <alignment horizontal="left" vertical="center" wrapText="1" indent="1"/>
    </xf>
    <xf numFmtId="0" fontId="11" fillId="2" borderId="15" xfId="1" applyFont="1" applyFill="1" applyBorder="1" applyAlignment="1">
      <alignment horizontal="left" vertical="center" wrapText="1" indent="1"/>
    </xf>
    <xf numFmtId="0" fontId="11" fillId="2" borderId="17" xfId="1" applyFont="1" applyFill="1" applyBorder="1" applyAlignment="1">
      <alignment horizontal="left" vertical="center" wrapText="1" indent="1"/>
    </xf>
    <xf numFmtId="0" fontId="11" fillId="2" borderId="18" xfId="1" applyFont="1" applyFill="1" applyBorder="1" applyAlignment="1">
      <alignment horizontal="left" vertical="center" wrapText="1" indent="1"/>
    </xf>
    <xf numFmtId="0" fontId="11" fillId="2" borderId="20" xfId="1" applyFont="1" applyFill="1" applyBorder="1" applyAlignment="1">
      <alignment horizontal="left" vertical="center" wrapText="1" indent="1"/>
    </xf>
    <xf numFmtId="0" fontId="0" fillId="4" borderId="1" xfId="0" applyFill="1" applyBorder="1"/>
    <xf numFmtId="0" fontId="0" fillId="4" borderId="2" xfId="0" applyFill="1" applyBorder="1"/>
    <xf numFmtId="0" fontId="4" fillId="4" borderId="2" xfId="0" applyFont="1" applyFill="1" applyBorder="1"/>
    <xf numFmtId="0" fontId="2" fillId="4" borderId="3" xfId="0" applyFont="1" applyFill="1" applyBorder="1" applyAlignment="1">
      <alignment horizontal="left" indent="1"/>
    </xf>
    <xf numFmtId="0" fontId="0" fillId="4" borderId="4" xfId="0" applyFill="1" applyBorder="1"/>
    <xf numFmtId="0" fontId="0" fillId="4" borderId="5" xfId="0" applyFill="1" applyBorder="1"/>
    <xf numFmtId="0" fontId="4" fillId="4" borderId="5" xfId="0" applyFont="1" applyFill="1" applyBorder="1"/>
    <xf numFmtId="0" fontId="7" fillId="4" borderId="5" xfId="0" applyFont="1" applyFill="1" applyBorder="1"/>
    <xf numFmtId="0" fontId="0" fillId="4" borderId="21" xfId="0" applyFill="1" applyBorder="1"/>
    <xf numFmtId="0" fontId="0" fillId="4" borderId="22" xfId="0" applyFill="1" applyBorder="1"/>
    <xf numFmtId="0" fontId="4" fillId="4" borderId="22" xfId="0" applyFont="1" applyFill="1" applyBorder="1"/>
    <xf numFmtId="0" fontId="2" fillId="4" borderId="23" xfId="0" applyFont="1" applyFill="1" applyBorder="1" applyAlignment="1">
      <alignment horizontal="left" indent="1"/>
    </xf>
    <xf numFmtId="0" fontId="11" fillId="2" borderId="16" xfId="1" applyFont="1" applyFill="1" applyBorder="1" applyAlignment="1">
      <alignment horizontal="left" wrapText="1" indent="1"/>
    </xf>
    <xf numFmtId="0" fontId="5" fillId="7" borderId="21" xfId="0" applyFont="1" applyFill="1" applyBorder="1"/>
    <xf numFmtId="0" fontId="5" fillId="7" borderId="22" xfId="0" applyFont="1" applyFill="1" applyBorder="1"/>
    <xf numFmtId="0" fontId="13" fillId="7" borderId="23" xfId="0" applyFont="1" applyFill="1" applyBorder="1" applyAlignment="1">
      <alignment horizontal="left" vertical="center" indent="1"/>
    </xf>
    <xf numFmtId="0" fontId="22" fillId="3" borderId="0" xfId="0" applyFont="1" applyFill="1" applyAlignment="1">
      <alignment horizontal="left" vertical="center"/>
    </xf>
    <xf numFmtId="0" fontId="11" fillId="2" borderId="31" xfId="0" applyFont="1" applyFill="1" applyBorder="1" applyAlignment="1">
      <alignment horizontal="left" vertical="center" wrapText="1" indent="1"/>
    </xf>
    <xf numFmtId="0" fontId="11" fillId="2" borderId="32" xfId="0" applyFont="1" applyFill="1" applyBorder="1" applyAlignment="1">
      <alignment horizontal="left" vertical="center" wrapText="1" indent="1"/>
    </xf>
    <xf numFmtId="0" fontId="11" fillId="2" borderId="32" xfId="1" applyFont="1" applyFill="1" applyBorder="1" applyAlignment="1">
      <alignment horizontal="left" vertical="center" wrapText="1" indent="1"/>
    </xf>
    <xf numFmtId="0" fontId="11" fillId="2" borderId="32" xfId="1" applyFont="1" applyFill="1" applyBorder="1" applyAlignment="1">
      <alignment horizontal="left" vertical="center" indent="1"/>
    </xf>
    <xf numFmtId="0" fontId="11" fillId="2" borderId="33" xfId="0" applyFont="1" applyFill="1" applyBorder="1" applyAlignment="1">
      <alignment horizontal="left" vertical="center" wrapText="1" indent="1"/>
    </xf>
    <xf numFmtId="0" fontId="11" fillId="2" borderId="34" xfId="0" applyFont="1" applyFill="1" applyBorder="1" applyAlignment="1">
      <alignment horizontal="left" vertical="center" wrapText="1" indent="1"/>
    </xf>
    <xf numFmtId="0" fontId="11" fillId="2" borderId="35" xfId="0" applyFont="1" applyFill="1" applyBorder="1" applyAlignment="1">
      <alignment horizontal="left" vertical="center" wrapText="1" indent="1"/>
    </xf>
    <xf numFmtId="0" fontId="11" fillId="2" borderId="35" xfId="1" applyFont="1" applyFill="1" applyBorder="1" applyAlignment="1">
      <alignment horizontal="left" vertical="center" wrapText="1" indent="1"/>
    </xf>
    <xf numFmtId="0" fontId="11" fillId="2" borderId="35" xfId="1" applyFont="1" applyFill="1" applyBorder="1" applyAlignment="1">
      <alignment horizontal="left" vertical="center" indent="1"/>
    </xf>
    <xf numFmtId="0" fontId="11" fillId="2" borderId="36" xfId="0" applyFont="1" applyFill="1" applyBorder="1" applyAlignment="1">
      <alignment horizontal="left" vertical="center" wrapText="1" indent="1"/>
    </xf>
    <xf numFmtId="0" fontId="11" fillId="5" borderId="31" xfId="0" applyFont="1" applyFill="1" applyBorder="1" applyAlignment="1">
      <alignment horizontal="left" vertical="center" wrapText="1" indent="1"/>
    </xf>
    <xf numFmtId="0" fontId="11" fillId="5" borderId="32" xfId="0" applyFont="1" applyFill="1" applyBorder="1" applyAlignment="1">
      <alignment horizontal="left" vertical="center" wrapText="1" indent="1"/>
    </xf>
    <xf numFmtId="0" fontId="11" fillId="5" borderId="32" xfId="1" applyFont="1" applyFill="1" applyBorder="1" applyAlignment="1">
      <alignment horizontal="left" vertical="center" wrapText="1" indent="1"/>
    </xf>
    <xf numFmtId="0" fontId="11" fillId="5" borderId="32" xfId="1" applyFont="1" applyFill="1" applyBorder="1" applyAlignment="1">
      <alignment horizontal="left" vertical="center" indent="1"/>
    </xf>
    <xf numFmtId="0" fontId="11" fillId="5" borderId="33" xfId="0" applyFont="1" applyFill="1" applyBorder="1" applyAlignment="1">
      <alignment horizontal="left" vertical="center" wrapText="1" indent="1"/>
    </xf>
    <xf numFmtId="0" fontId="11" fillId="5" borderId="34" xfId="0" applyFont="1" applyFill="1" applyBorder="1" applyAlignment="1">
      <alignment horizontal="left" vertical="center" wrapText="1" indent="1"/>
    </xf>
    <xf numFmtId="0" fontId="11" fillId="5" borderId="35" xfId="0" applyFont="1" applyFill="1" applyBorder="1" applyAlignment="1">
      <alignment horizontal="left" vertical="center" wrapText="1" indent="1"/>
    </xf>
    <xf numFmtId="0" fontId="11" fillId="5" borderId="35" xfId="1" applyFont="1" applyFill="1" applyBorder="1" applyAlignment="1">
      <alignment horizontal="left" vertical="center" wrapText="1" indent="1"/>
    </xf>
    <xf numFmtId="0" fontId="11" fillId="5" borderId="35" xfId="1" applyFont="1" applyFill="1" applyBorder="1" applyAlignment="1">
      <alignment horizontal="left" vertical="center" indent="1"/>
    </xf>
    <xf numFmtId="0" fontId="11" fillId="5" borderId="36" xfId="0" applyFont="1" applyFill="1" applyBorder="1" applyAlignment="1">
      <alignment horizontal="left" vertical="center" wrapText="1" indent="1"/>
    </xf>
    <xf numFmtId="0" fontId="11" fillId="2" borderId="37" xfId="0" applyFont="1" applyFill="1" applyBorder="1" applyAlignment="1">
      <alignment horizontal="left" vertical="center" wrapText="1" indent="1"/>
    </xf>
    <xf numFmtId="0" fontId="11" fillId="2" borderId="38" xfId="0" applyFont="1" applyFill="1" applyBorder="1" applyAlignment="1">
      <alignment horizontal="left" vertical="center" wrapText="1" indent="1"/>
    </xf>
    <xf numFmtId="0" fontId="11" fillId="2" borderId="38" xfId="1" applyFont="1" applyFill="1" applyBorder="1" applyAlignment="1">
      <alignment horizontal="left" vertical="center" wrapText="1" indent="1"/>
    </xf>
    <xf numFmtId="0" fontId="11" fillId="2" borderId="38" xfId="1" applyFont="1" applyFill="1" applyBorder="1" applyAlignment="1">
      <alignment horizontal="left" vertical="center" indent="1"/>
    </xf>
    <xf numFmtId="0" fontId="11" fillId="2" borderId="39" xfId="0" applyFont="1" applyFill="1" applyBorder="1" applyAlignment="1">
      <alignment horizontal="left" vertical="center" wrapText="1" indent="1"/>
    </xf>
    <xf numFmtId="0" fontId="11" fillId="5" borderId="37" xfId="0" applyFont="1" applyFill="1" applyBorder="1" applyAlignment="1">
      <alignment horizontal="left" vertical="center" wrapText="1" indent="1"/>
    </xf>
    <xf numFmtId="0" fontId="11" fillId="5" borderId="38" xfId="0" applyFont="1" applyFill="1" applyBorder="1" applyAlignment="1">
      <alignment horizontal="left" vertical="center" wrapText="1" indent="1"/>
    </xf>
    <xf numFmtId="0" fontId="11" fillId="5" borderId="38" xfId="1" applyFont="1" applyFill="1" applyBorder="1" applyAlignment="1">
      <alignment horizontal="left" vertical="center" wrapText="1" indent="1"/>
    </xf>
    <xf numFmtId="0" fontId="11" fillId="5" borderId="38" xfId="1" applyFont="1" applyFill="1" applyBorder="1" applyAlignment="1">
      <alignment horizontal="left" vertical="center" indent="1"/>
    </xf>
    <xf numFmtId="0" fontId="11" fillId="5" borderId="39" xfId="0" applyFont="1" applyFill="1" applyBorder="1" applyAlignment="1">
      <alignment horizontal="left" vertical="center" wrapText="1" indent="1"/>
    </xf>
    <xf numFmtId="0" fontId="0" fillId="4" borderId="7" xfId="0" applyFill="1" applyBorder="1"/>
    <xf numFmtId="0" fontId="0" fillId="4" borderId="0" xfId="0" applyFill="1"/>
    <xf numFmtId="0" fontId="4" fillId="4" borderId="0" xfId="0" applyFont="1" applyFill="1"/>
    <xf numFmtId="0" fontId="2" fillId="4" borderId="8" xfId="0" applyFont="1" applyFill="1" applyBorder="1" applyAlignment="1">
      <alignment horizontal="left" indent="1"/>
    </xf>
    <xf numFmtId="0" fontId="11" fillId="5" borderId="40" xfId="0" applyFont="1" applyFill="1" applyBorder="1" applyAlignment="1">
      <alignment horizontal="left" vertical="center" wrapText="1" indent="1"/>
    </xf>
    <xf numFmtId="0" fontId="11" fillId="5" borderId="41" xfId="0" applyFont="1" applyFill="1" applyBorder="1" applyAlignment="1">
      <alignment horizontal="left" vertical="center" wrapText="1" indent="1"/>
    </xf>
    <xf numFmtId="0" fontId="11" fillId="5" borderId="41" xfId="1" applyFont="1" applyFill="1" applyBorder="1" applyAlignment="1">
      <alignment horizontal="left" vertical="center" wrapText="1" indent="1"/>
    </xf>
    <xf numFmtId="0" fontId="11" fillId="5" borderId="41" xfId="1" applyFont="1" applyFill="1" applyBorder="1" applyAlignment="1">
      <alignment horizontal="left" vertical="center" indent="1"/>
    </xf>
    <xf numFmtId="0" fontId="11" fillId="5" borderId="42" xfId="0" applyFont="1" applyFill="1" applyBorder="1" applyAlignment="1">
      <alignment horizontal="left" vertical="center" wrapText="1" indent="1"/>
    </xf>
    <xf numFmtId="0" fontId="11" fillId="5" borderId="31" xfId="1" applyFont="1" applyFill="1" applyBorder="1" applyAlignment="1">
      <alignment horizontal="left" vertical="center" wrapText="1" indent="1"/>
    </xf>
    <xf numFmtId="0" fontId="11" fillId="5" borderId="37" xfId="1" applyFont="1" applyFill="1" applyBorder="1" applyAlignment="1">
      <alignment horizontal="left" vertical="center" wrapText="1" indent="1"/>
    </xf>
    <xf numFmtId="0" fontId="11" fillId="5" borderId="34" xfId="1" applyFont="1" applyFill="1" applyBorder="1" applyAlignment="1">
      <alignment horizontal="left" vertical="center" wrapText="1" indent="1"/>
    </xf>
    <xf numFmtId="0" fontId="11" fillId="2" borderId="40" xfId="0" applyFont="1" applyFill="1" applyBorder="1" applyAlignment="1">
      <alignment horizontal="left" vertical="center" wrapText="1" indent="1"/>
    </xf>
    <xf numFmtId="0" fontId="11" fillId="2" borderId="41" xfId="0" applyFont="1" applyFill="1" applyBorder="1" applyAlignment="1">
      <alignment horizontal="left" vertical="center" wrapText="1" indent="1"/>
    </xf>
    <xf numFmtId="0" fontId="11" fillId="2" borderId="41" xfId="1" applyFont="1" applyFill="1" applyBorder="1" applyAlignment="1">
      <alignment horizontal="left" vertical="center" wrapText="1" indent="1"/>
    </xf>
    <xf numFmtId="0" fontId="11" fillId="2" borderId="41" xfId="1" applyFont="1" applyFill="1" applyBorder="1" applyAlignment="1">
      <alignment horizontal="left" vertical="center" indent="1"/>
    </xf>
    <xf numFmtId="0" fontId="11" fillId="2" borderId="42" xfId="0" applyFont="1" applyFill="1" applyBorder="1" applyAlignment="1">
      <alignment horizontal="left" vertical="center" wrapText="1" indent="1"/>
    </xf>
    <xf numFmtId="0" fontId="11" fillId="5" borderId="32" xfId="0" applyFont="1" applyFill="1" applyBorder="1" applyAlignment="1">
      <alignment horizontal="left" vertical="center" wrapText="1" indent="2"/>
    </xf>
    <xf numFmtId="0" fontId="11" fillId="5" borderId="38" xfId="0" applyFont="1" applyFill="1" applyBorder="1" applyAlignment="1">
      <alignment horizontal="left" vertical="center" wrapText="1" indent="2"/>
    </xf>
    <xf numFmtId="0" fontId="11" fillId="5" borderId="35" xfId="0" applyFont="1" applyFill="1" applyBorder="1" applyAlignment="1">
      <alignment horizontal="left" vertical="center" wrapText="1" indent="2"/>
    </xf>
    <xf numFmtId="0" fontId="11" fillId="2" borderId="36" xfId="0" applyFont="1" applyFill="1" applyBorder="1" applyAlignment="1">
      <alignment horizontal="left" vertical="center" indent="1"/>
    </xf>
    <xf numFmtId="0" fontId="10" fillId="8" borderId="24" xfId="1" applyFont="1" applyFill="1" applyBorder="1" applyAlignment="1">
      <alignment horizontal="center" vertical="center"/>
    </xf>
    <xf numFmtId="0" fontId="3" fillId="4" borderId="3" xfId="0" applyFont="1" applyFill="1" applyBorder="1" applyAlignment="1">
      <alignment horizontal="left" indent="1"/>
    </xf>
    <xf numFmtId="0" fontId="10" fillId="4" borderId="0" xfId="0" applyFont="1" applyFill="1"/>
    <xf numFmtId="0" fontId="10" fillId="4" borderId="8" xfId="0" applyFont="1" applyFill="1" applyBorder="1" applyAlignment="1">
      <alignment horizontal="left" indent="1"/>
    </xf>
    <xf numFmtId="0" fontId="3" fillId="4" borderId="23" xfId="0" applyFont="1" applyFill="1" applyBorder="1" applyAlignment="1">
      <alignment horizontal="left" indent="1"/>
    </xf>
    <xf numFmtId="0" fontId="0" fillId="7" borderId="21" xfId="0" applyFill="1" applyBorder="1"/>
    <xf numFmtId="0" fontId="0" fillId="7" borderId="22" xfId="0" applyFill="1" applyBorder="1"/>
    <xf numFmtId="0" fontId="13" fillId="7" borderId="23" xfId="0" applyFont="1" applyFill="1" applyBorder="1" applyAlignment="1">
      <alignment horizontal="left" indent="1"/>
    </xf>
    <xf numFmtId="0" fontId="0" fillId="2" borderId="43" xfId="0" applyFill="1" applyBorder="1"/>
    <xf numFmtId="0" fontId="23" fillId="2" borderId="0" xfId="0" applyFont="1" applyFill="1"/>
    <xf numFmtId="0" fontId="11" fillId="5" borderId="31" xfId="1" applyFont="1" applyFill="1" applyBorder="1" applyAlignment="1">
      <alignment horizontal="left" vertical="center" indent="1"/>
    </xf>
    <xf numFmtId="0" fontId="11" fillId="2" borderId="34" xfId="1" applyFont="1" applyFill="1" applyBorder="1" applyAlignment="1">
      <alignment horizontal="left" vertical="center" wrapText="1" indent="1"/>
    </xf>
    <xf numFmtId="0" fontId="11" fillId="2" borderId="37" xfId="1" applyFont="1" applyFill="1" applyBorder="1" applyAlignment="1">
      <alignment horizontal="left" vertical="center" wrapText="1" indent="1"/>
    </xf>
    <xf numFmtId="0" fontId="11" fillId="2" borderId="31" xfId="1" applyFont="1" applyFill="1" applyBorder="1" applyAlignment="1">
      <alignment horizontal="left" vertical="center" wrapText="1" indent="1"/>
    </xf>
    <xf numFmtId="0" fontId="10" fillId="6" borderId="0" xfId="1" applyFont="1" applyFill="1" applyAlignment="1">
      <alignment horizontal="center" vertical="center"/>
    </xf>
    <xf numFmtId="0" fontId="5" fillId="7" borderId="44" xfId="0" applyFont="1" applyFill="1" applyBorder="1"/>
    <xf numFmtId="0" fontId="10" fillId="6" borderId="45" xfId="1" applyFont="1" applyFill="1" applyBorder="1" applyAlignment="1">
      <alignment horizontal="center" vertical="center"/>
    </xf>
    <xf numFmtId="0" fontId="11" fillId="0" borderId="15" xfId="0" applyFont="1" applyBorder="1" applyAlignment="1">
      <alignment vertical="center" wrapText="1"/>
    </xf>
  </cellXfs>
  <cellStyles count="2">
    <cellStyle name="Normal" xfId="0" builtinId="0"/>
    <cellStyle name="Normal 2 2" xfId="1" xr:uid="{EFF6EC09-6A80-4744-87CB-632CD75B04D8}"/>
  </cellStyles>
  <dxfs count="0"/>
  <tableStyles count="0" defaultTableStyle="TableStyleMedium2" defaultPivotStyle="PivotStyleLight16"/>
  <colors>
    <mruColors>
      <color rgb="FF58585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AA8106-7941-4EA3-A541-1C89F44FCEA1}">
  <sheetPr>
    <tabColor rgb="FFFF0000"/>
  </sheetPr>
  <dimension ref="A2:Z736"/>
  <sheetViews>
    <sheetView tabSelected="1" topLeftCell="B1" zoomScale="70" zoomScaleNormal="70" workbookViewId="0">
      <selection activeCell="V1" sqref="V1"/>
    </sheetView>
  </sheetViews>
  <sheetFormatPr baseColWidth="10" defaultColWidth="8.7265625" defaultRowHeight="14.5"/>
  <cols>
    <col min="1" max="1" width="1.54296875" style="1" hidden="1" customWidth="1"/>
    <col min="2" max="2" width="1.54296875" style="1" customWidth="1"/>
    <col min="3" max="3" width="8.7265625" style="2" customWidth="1"/>
    <col min="4" max="4" width="2.54296875" style="1" customWidth="1"/>
    <col min="5" max="6" width="15.6328125" style="1" customWidth="1"/>
    <col min="7" max="7" width="30.6328125" style="1" customWidth="1"/>
    <col min="8" max="17" width="15.6328125" style="1" customWidth="1"/>
    <col min="18" max="20" width="30.6328125" style="1" customWidth="1"/>
    <col min="21" max="22" width="15.6328125" style="1" customWidth="1"/>
    <col min="23" max="16384" width="8.7265625" style="1"/>
  </cols>
  <sheetData>
    <row r="2" spans="3:22" ht="37.5">
      <c r="E2" s="192" t="s">
        <v>1293</v>
      </c>
    </row>
    <row r="3" spans="3:22" ht="15" thickBot="1">
      <c r="E3" s="191"/>
      <c r="F3" s="191"/>
      <c r="G3" s="191"/>
      <c r="H3" s="191"/>
      <c r="I3" s="191"/>
      <c r="J3" s="191"/>
      <c r="K3" s="191"/>
      <c r="L3" s="191"/>
      <c r="M3" s="191"/>
      <c r="N3" s="191"/>
      <c r="O3" s="191"/>
      <c r="P3" s="191"/>
      <c r="Q3" s="191"/>
      <c r="R3" s="191"/>
      <c r="S3" s="191"/>
      <c r="T3" s="191"/>
      <c r="U3" s="191"/>
      <c r="V3" s="191"/>
    </row>
    <row r="4" spans="3:22" ht="15.5" thickTop="1" thickBot="1"/>
    <row r="5" spans="3:22" ht="15" thickBot="1">
      <c r="E5" s="190" t="s">
        <v>1292</v>
      </c>
      <c r="F5" s="189"/>
      <c r="G5" s="189"/>
      <c r="H5" s="189"/>
      <c r="I5" s="189"/>
      <c r="J5" s="189"/>
      <c r="K5" s="189"/>
      <c r="L5" s="189"/>
      <c r="M5" s="189"/>
      <c r="N5" s="189"/>
      <c r="O5" s="189"/>
      <c r="P5" s="189"/>
      <c r="Q5" s="189"/>
      <c r="R5" s="189"/>
      <c r="S5" s="189"/>
      <c r="T5" s="189"/>
      <c r="U5" s="189"/>
      <c r="V5" s="188"/>
    </row>
    <row r="6" spans="3:22" ht="5.15" customHeight="1">
      <c r="E6" s="187"/>
      <c r="F6" s="124"/>
      <c r="G6" s="124"/>
      <c r="H6" s="124"/>
      <c r="I6" s="124"/>
      <c r="J6" s="124"/>
      <c r="K6" s="124"/>
      <c r="L6" s="124"/>
      <c r="M6" s="124"/>
      <c r="N6" s="124"/>
      <c r="O6" s="124"/>
      <c r="P6" s="124"/>
      <c r="Q6" s="124"/>
      <c r="R6" s="124"/>
      <c r="S6" s="124"/>
      <c r="T6" s="124"/>
      <c r="U6" s="124"/>
      <c r="V6" s="123"/>
    </row>
    <row r="7" spans="3:22">
      <c r="E7" s="186" t="s">
        <v>456</v>
      </c>
      <c r="F7" s="185" t="s">
        <v>1291</v>
      </c>
      <c r="G7" s="163"/>
      <c r="H7" s="163"/>
      <c r="I7" s="163"/>
      <c r="J7" s="163"/>
      <c r="K7" s="163"/>
      <c r="L7" s="163"/>
      <c r="M7" s="163"/>
      <c r="N7" s="163"/>
      <c r="O7" s="163"/>
      <c r="P7" s="163"/>
      <c r="Q7" s="163"/>
      <c r="R7" s="163"/>
      <c r="S7" s="163"/>
      <c r="T7" s="163"/>
      <c r="U7" s="163"/>
      <c r="V7" s="162"/>
    </row>
    <row r="8" spans="3:22">
      <c r="E8" s="186" t="s">
        <v>973</v>
      </c>
      <c r="F8" s="185" t="s">
        <v>1290</v>
      </c>
      <c r="G8" s="163"/>
      <c r="H8" s="163"/>
      <c r="I8" s="163"/>
      <c r="J8" s="163"/>
      <c r="K8" s="163"/>
      <c r="L8" s="163"/>
      <c r="M8" s="163"/>
      <c r="N8" s="163"/>
      <c r="O8" s="163"/>
      <c r="P8" s="163"/>
      <c r="Q8" s="163"/>
      <c r="R8" s="163"/>
      <c r="S8" s="163"/>
      <c r="T8" s="163"/>
      <c r="U8" s="163"/>
      <c r="V8" s="162"/>
    </row>
    <row r="9" spans="3:22" ht="5.15" customHeight="1" thickBot="1">
      <c r="E9" s="184"/>
      <c r="F9" s="116"/>
      <c r="G9" s="116"/>
      <c r="H9" s="116"/>
      <c r="I9" s="116"/>
      <c r="J9" s="116"/>
      <c r="K9" s="116"/>
      <c r="L9" s="116"/>
      <c r="M9" s="116"/>
      <c r="N9" s="116"/>
      <c r="O9" s="116"/>
      <c r="P9" s="116"/>
      <c r="Q9" s="116"/>
      <c r="R9" s="116"/>
      <c r="S9" s="116"/>
      <c r="T9" s="116"/>
      <c r="U9" s="116"/>
      <c r="V9" s="115"/>
    </row>
    <row r="10" spans="3:22" ht="15" thickBot="1">
      <c r="E10" s="183" t="s">
        <v>199</v>
      </c>
      <c r="F10" s="183" t="s">
        <v>198</v>
      </c>
      <c r="G10" s="183" t="s">
        <v>197</v>
      </c>
      <c r="H10" s="183" t="s">
        <v>196</v>
      </c>
      <c r="I10" s="183" t="s">
        <v>195</v>
      </c>
      <c r="J10" s="183" t="s">
        <v>194</v>
      </c>
      <c r="K10" s="183" t="s">
        <v>1289</v>
      </c>
      <c r="L10" s="183" t="s">
        <v>192</v>
      </c>
      <c r="M10" s="183" t="s">
        <v>191</v>
      </c>
      <c r="N10" s="183" t="s">
        <v>190</v>
      </c>
      <c r="O10" s="183" t="s">
        <v>189</v>
      </c>
      <c r="P10" s="183" t="s">
        <v>188</v>
      </c>
      <c r="Q10" s="183" t="s">
        <v>187</v>
      </c>
      <c r="R10" s="183" t="s">
        <v>186</v>
      </c>
      <c r="S10" s="183" t="s">
        <v>185</v>
      </c>
      <c r="T10" s="183" t="s">
        <v>184</v>
      </c>
      <c r="U10" s="183" t="s">
        <v>183</v>
      </c>
      <c r="V10" s="74" t="s">
        <v>182</v>
      </c>
    </row>
    <row r="11" spans="3:22" ht="50.15" customHeight="1">
      <c r="C11" s="22">
        <v>1</v>
      </c>
      <c r="E11" s="182" t="str">
        <f t="shared" ref="E11:E16" si="0">CONCATENATE(LEFT($E$5,1),".UUID.",$C11,".")</f>
        <v>A.UUID.1.</v>
      </c>
      <c r="F11" s="138" t="s">
        <v>1288</v>
      </c>
      <c r="G11" s="138" t="s">
        <v>2</v>
      </c>
      <c r="H11" s="140" t="s">
        <v>13</v>
      </c>
      <c r="I11" s="140" t="s">
        <v>3</v>
      </c>
      <c r="J11" s="138" t="s">
        <v>11</v>
      </c>
      <c r="K11" s="138" t="s">
        <v>10</v>
      </c>
      <c r="L11" s="138" t="s">
        <v>9</v>
      </c>
      <c r="M11" s="140" t="s">
        <v>637</v>
      </c>
      <c r="N11" s="140" t="s">
        <v>1280</v>
      </c>
      <c r="O11" s="140" t="s">
        <v>3</v>
      </c>
      <c r="P11" s="140" t="s">
        <v>7</v>
      </c>
      <c r="Q11" s="140" t="s">
        <v>7</v>
      </c>
      <c r="R11" s="140" t="s">
        <v>3</v>
      </c>
      <c r="S11" s="140" t="s">
        <v>1287</v>
      </c>
      <c r="T11" s="140" t="s">
        <v>3</v>
      </c>
      <c r="U11" s="140" t="s">
        <v>3</v>
      </c>
      <c r="V11" s="137" t="s">
        <v>2</v>
      </c>
    </row>
    <row r="12" spans="3:22" ht="50.15" customHeight="1">
      <c r="C12" s="22">
        <f>C11+1</f>
        <v>2</v>
      </c>
      <c r="E12" s="156" t="str">
        <f t="shared" si="0"/>
        <v>A.UUID.2.</v>
      </c>
      <c r="F12" s="153" t="s">
        <v>1286</v>
      </c>
      <c r="G12" s="153" t="s">
        <v>2</v>
      </c>
      <c r="H12" s="155" t="s">
        <v>13</v>
      </c>
      <c r="I12" s="155" t="s">
        <v>3</v>
      </c>
      <c r="J12" s="153" t="s">
        <v>11</v>
      </c>
      <c r="K12" s="153" t="s">
        <v>10</v>
      </c>
      <c r="L12" s="153" t="s">
        <v>9</v>
      </c>
      <c r="M12" s="155" t="s">
        <v>637</v>
      </c>
      <c r="N12" s="155" t="s">
        <v>1280</v>
      </c>
      <c r="O12" s="155" t="s">
        <v>3</v>
      </c>
      <c r="P12" s="155" t="s">
        <v>7</v>
      </c>
      <c r="Q12" s="155" t="s">
        <v>7</v>
      </c>
      <c r="R12" s="155" t="s">
        <v>3</v>
      </c>
      <c r="S12" s="155" t="s">
        <v>1285</v>
      </c>
      <c r="T12" s="155" t="s">
        <v>3</v>
      </c>
      <c r="U12" s="155" t="s">
        <v>3</v>
      </c>
      <c r="V12" s="152" t="s">
        <v>2</v>
      </c>
    </row>
    <row r="13" spans="3:22" ht="50.15" customHeight="1">
      <c r="C13" s="22">
        <f>C12+1</f>
        <v>3</v>
      </c>
      <c r="E13" s="156" t="str">
        <f t="shared" si="0"/>
        <v>A.UUID.3.</v>
      </c>
      <c r="F13" s="153" t="s">
        <v>1284</v>
      </c>
      <c r="G13" s="153" t="s">
        <v>2</v>
      </c>
      <c r="H13" s="155" t="s">
        <v>13</v>
      </c>
      <c r="I13" s="155" t="s">
        <v>3</v>
      </c>
      <c r="J13" s="153" t="s">
        <v>11</v>
      </c>
      <c r="K13" s="153" t="s">
        <v>10</v>
      </c>
      <c r="L13" s="153" t="s">
        <v>9</v>
      </c>
      <c r="M13" s="155" t="s">
        <v>637</v>
      </c>
      <c r="N13" s="155" t="s">
        <v>1280</v>
      </c>
      <c r="O13" s="155" t="s">
        <v>3</v>
      </c>
      <c r="P13" s="155" t="s">
        <v>7</v>
      </c>
      <c r="Q13" s="155" t="s">
        <v>7</v>
      </c>
      <c r="R13" s="155" t="s">
        <v>3</v>
      </c>
      <c r="S13" s="154" t="s">
        <v>1283</v>
      </c>
      <c r="T13" s="154" t="s">
        <v>1282</v>
      </c>
      <c r="U13" s="155" t="s">
        <v>3</v>
      </c>
      <c r="V13" s="152" t="s">
        <v>2</v>
      </c>
    </row>
    <row r="14" spans="3:22" ht="50.15" customHeight="1">
      <c r="C14" s="22">
        <f>C13+1</f>
        <v>4</v>
      </c>
      <c r="E14" s="156" t="str">
        <f t="shared" si="0"/>
        <v>A.UUID.4.</v>
      </c>
      <c r="F14" s="153" t="s">
        <v>1281</v>
      </c>
      <c r="G14" s="153" t="s">
        <v>2</v>
      </c>
      <c r="H14" s="155" t="s">
        <v>13</v>
      </c>
      <c r="I14" s="155" t="s">
        <v>3</v>
      </c>
      <c r="J14" s="153" t="s">
        <v>11</v>
      </c>
      <c r="K14" s="153" t="s">
        <v>10</v>
      </c>
      <c r="L14" s="153" t="s">
        <v>9</v>
      </c>
      <c r="M14" s="155" t="s">
        <v>637</v>
      </c>
      <c r="N14" s="155" t="s">
        <v>1280</v>
      </c>
      <c r="O14" s="155" t="s">
        <v>3</v>
      </c>
      <c r="P14" s="155" t="s">
        <v>7</v>
      </c>
      <c r="Q14" s="155" t="s">
        <v>7</v>
      </c>
      <c r="R14" s="155" t="s">
        <v>3</v>
      </c>
      <c r="S14" s="154" t="s">
        <v>1279</v>
      </c>
      <c r="T14" s="154" t="s">
        <v>1170</v>
      </c>
      <c r="U14" s="155" t="s">
        <v>3</v>
      </c>
      <c r="V14" s="152" t="s">
        <v>2</v>
      </c>
    </row>
    <row r="15" spans="3:22" ht="50.15" customHeight="1">
      <c r="C15" s="22">
        <f>C14+1</f>
        <v>5</v>
      </c>
      <c r="E15" s="156" t="str">
        <f t="shared" si="0"/>
        <v>A.UUID.5.</v>
      </c>
      <c r="F15" s="153" t="s">
        <v>1278</v>
      </c>
      <c r="G15" s="153" t="s">
        <v>2</v>
      </c>
      <c r="H15" s="155" t="s">
        <v>13</v>
      </c>
      <c r="I15" s="155" t="s">
        <v>3</v>
      </c>
      <c r="J15" s="153" t="s">
        <v>11</v>
      </c>
      <c r="K15" s="153" t="s">
        <v>10</v>
      </c>
      <c r="L15" s="153" t="s">
        <v>9</v>
      </c>
      <c r="M15" s="155" t="s">
        <v>637</v>
      </c>
      <c r="N15" s="155" t="s">
        <v>1273</v>
      </c>
      <c r="O15" s="155" t="s">
        <v>3</v>
      </c>
      <c r="P15" s="155" t="s">
        <v>7</v>
      </c>
      <c r="Q15" s="155" t="s">
        <v>7</v>
      </c>
      <c r="R15" s="155" t="s">
        <v>3</v>
      </c>
      <c r="S15" s="154" t="s">
        <v>1277</v>
      </c>
      <c r="T15" s="154" t="s">
        <v>1276</v>
      </c>
      <c r="U15" s="155" t="s">
        <v>3</v>
      </c>
      <c r="V15" s="152" t="s">
        <v>1275</v>
      </c>
    </row>
    <row r="16" spans="3:22" ht="50.15" customHeight="1" thickBot="1">
      <c r="C16" s="22">
        <f>C15+1</f>
        <v>6</v>
      </c>
      <c r="E16" s="136" t="str">
        <f t="shared" si="0"/>
        <v>A.UUID.6.</v>
      </c>
      <c r="F16" s="133" t="s">
        <v>1274</v>
      </c>
      <c r="G16" s="133" t="s">
        <v>2</v>
      </c>
      <c r="H16" s="135" t="s">
        <v>13</v>
      </c>
      <c r="I16" s="135" t="s">
        <v>1261</v>
      </c>
      <c r="J16" s="133" t="s">
        <v>11</v>
      </c>
      <c r="K16" s="133" t="s">
        <v>10</v>
      </c>
      <c r="L16" s="133" t="s">
        <v>9</v>
      </c>
      <c r="M16" s="135" t="s">
        <v>637</v>
      </c>
      <c r="N16" s="135" t="s">
        <v>1273</v>
      </c>
      <c r="O16" s="135" t="s">
        <v>3</v>
      </c>
      <c r="P16" s="135" t="s">
        <v>7</v>
      </c>
      <c r="Q16" s="135" t="s">
        <v>7</v>
      </c>
      <c r="R16" s="135" t="s">
        <v>3</v>
      </c>
      <c r="S16" s="134" t="s">
        <v>1272</v>
      </c>
      <c r="T16" s="134" t="s">
        <v>1052</v>
      </c>
      <c r="U16" s="135" t="s">
        <v>3</v>
      </c>
      <c r="V16" s="132" t="s">
        <v>2</v>
      </c>
    </row>
    <row r="17" spans="3:22" ht="20" customHeight="1" thickBot="1"/>
    <row r="18" spans="3:22" ht="20.149999999999999" customHeight="1" thickBot="1">
      <c r="E18" s="77" t="s">
        <v>1271</v>
      </c>
      <c r="F18" s="76"/>
      <c r="G18" s="76"/>
      <c r="H18" s="76"/>
      <c r="I18" s="76"/>
      <c r="J18" s="76"/>
      <c r="K18" s="76"/>
      <c r="L18" s="76"/>
      <c r="M18" s="76"/>
      <c r="N18" s="76"/>
      <c r="O18" s="76"/>
      <c r="P18" s="76"/>
      <c r="Q18" s="76"/>
      <c r="R18" s="76"/>
      <c r="S18" s="76"/>
      <c r="T18" s="76"/>
      <c r="U18" s="76"/>
      <c r="V18" s="75"/>
    </row>
    <row r="19" spans="3:22" ht="15" thickBot="1">
      <c r="E19" s="74" t="s">
        <v>199</v>
      </c>
      <c r="F19" s="74" t="s">
        <v>198</v>
      </c>
      <c r="G19" s="74" t="s">
        <v>197</v>
      </c>
      <c r="H19" s="74" t="s">
        <v>196</v>
      </c>
      <c r="I19" s="74" t="s">
        <v>195</v>
      </c>
      <c r="J19" s="74" t="s">
        <v>194</v>
      </c>
      <c r="K19" s="74" t="s">
        <v>193</v>
      </c>
      <c r="L19" s="74" t="s">
        <v>192</v>
      </c>
      <c r="M19" s="74" t="s">
        <v>191</v>
      </c>
      <c r="N19" s="74" t="s">
        <v>190</v>
      </c>
      <c r="O19" s="74" t="s">
        <v>189</v>
      </c>
      <c r="P19" s="74" t="s">
        <v>188</v>
      </c>
      <c r="Q19" s="74" t="s">
        <v>187</v>
      </c>
      <c r="R19" s="74" t="s">
        <v>186</v>
      </c>
      <c r="S19" s="74" t="s">
        <v>185</v>
      </c>
      <c r="T19" s="74" t="s">
        <v>184</v>
      </c>
      <c r="U19" s="74" t="s">
        <v>183</v>
      </c>
      <c r="V19" s="74" t="s">
        <v>182</v>
      </c>
    </row>
    <row r="20" spans="3:22" ht="50.15" customHeight="1">
      <c r="C20" s="22">
        <v>1</v>
      </c>
      <c r="E20" s="151" t="str">
        <f>CONCATENATE(LEFT($E$18,1),".UUID.",$C20,".")</f>
        <v>B.UUID.1.</v>
      </c>
      <c r="F20" s="148" t="s">
        <v>1270</v>
      </c>
      <c r="G20" s="148" t="s">
        <v>1088</v>
      </c>
      <c r="H20" s="150" t="s">
        <v>13</v>
      </c>
      <c r="I20" s="150" t="s">
        <v>3</v>
      </c>
      <c r="J20" s="148" t="s">
        <v>11</v>
      </c>
      <c r="K20" s="148" t="s">
        <v>10</v>
      </c>
      <c r="L20" s="148" t="s">
        <v>9</v>
      </c>
      <c r="M20" s="150" t="s">
        <v>637</v>
      </c>
      <c r="N20" s="150" t="s">
        <v>1086</v>
      </c>
      <c r="O20" s="150" t="s">
        <v>3</v>
      </c>
      <c r="P20" s="150" t="s">
        <v>7</v>
      </c>
      <c r="Q20" s="150" t="s">
        <v>7</v>
      </c>
      <c r="R20" s="150" t="s">
        <v>3</v>
      </c>
      <c r="S20" s="149" t="s">
        <v>1269</v>
      </c>
      <c r="T20" s="149" t="s">
        <v>1052</v>
      </c>
      <c r="U20" s="150" t="s">
        <v>3</v>
      </c>
      <c r="V20" s="173" t="s">
        <v>2</v>
      </c>
    </row>
    <row r="21" spans="3:22" ht="50.15" customHeight="1" thickBot="1">
      <c r="C21" s="22">
        <f>C20+1</f>
        <v>2</v>
      </c>
      <c r="E21" s="146" t="str">
        <f>CONCATENATE(LEFT($E$18,1),".UUID.",$C21,".")</f>
        <v>B.UUID.2.</v>
      </c>
      <c r="F21" s="143" t="s">
        <v>1268</v>
      </c>
      <c r="G21" s="143" t="s">
        <v>1088</v>
      </c>
      <c r="H21" s="145" t="s">
        <v>13</v>
      </c>
      <c r="I21" s="145" t="s">
        <v>3</v>
      </c>
      <c r="J21" s="143" t="s">
        <v>11</v>
      </c>
      <c r="K21" s="143" t="s">
        <v>10</v>
      </c>
      <c r="L21" s="143" t="s">
        <v>9</v>
      </c>
      <c r="M21" s="145" t="s">
        <v>637</v>
      </c>
      <c r="N21" s="145" t="s">
        <v>1086</v>
      </c>
      <c r="O21" s="145" t="s">
        <v>3</v>
      </c>
      <c r="P21" s="145" t="s">
        <v>7</v>
      </c>
      <c r="Q21" s="145" t="s">
        <v>7</v>
      </c>
      <c r="R21" s="145" t="s">
        <v>3</v>
      </c>
      <c r="S21" s="144" t="s">
        <v>1267</v>
      </c>
      <c r="T21" s="144" t="s">
        <v>1052</v>
      </c>
      <c r="U21" s="145" t="s">
        <v>3</v>
      </c>
      <c r="V21" s="193" t="s">
        <v>3</v>
      </c>
    </row>
    <row r="22" spans="3:22" ht="2" customHeight="1">
      <c r="C22" s="91"/>
      <c r="E22" s="126"/>
      <c r="F22" s="125"/>
      <c r="G22" s="125"/>
      <c r="H22" s="125"/>
      <c r="I22" s="125"/>
      <c r="J22" s="125"/>
      <c r="K22" s="125"/>
      <c r="L22" s="125"/>
      <c r="M22" s="125"/>
      <c r="N22" s="125"/>
      <c r="O22" s="125"/>
      <c r="P22" s="125"/>
      <c r="Q22" s="125"/>
      <c r="R22" s="125"/>
      <c r="S22" s="124"/>
      <c r="T22" s="124"/>
      <c r="U22" s="124"/>
      <c r="V22" s="123"/>
    </row>
    <row r="23" spans="3:22">
      <c r="C23" s="91"/>
      <c r="E23" s="12" t="s">
        <v>456</v>
      </c>
      <c r="F23" s="11" t="s">
        <v>1266</v>
      </c>
      <c r="G23" s="122"/>
      <c r="H23" s="122"/>
      <c r="I23" s="122"/>
      <c r="J23" s="122"/>
      <c r="K23" s="122"/>
      <c r="L23" s="121"/>
      <c r="M23" s="121"/>
      <c r="N23" s="121"/>
      <c r="O23" s="121"/>
      <c r="P23" s="121"/>
      <c r="Q23" s="121"/>
      <c r="R23" s="121"/>
      <c r="S23" s="120"/>
      <c r="T23" s="120"/>
      <c r="U23" s="120"/>
      <c r="V23" s="119"/>
    </row>
    <row r="24" spans="3:22" ht="2" customHeight="1" thickBot="1">
      <c r="C24" s="91"/>
      <c r="E24" s="118"/>
      <c r="F24" s="117"/>
      <c r="G24" s="117"/>
      <c r="H24" s="117"/>
      <c r="I24" s="117"/>
      <c r="J24" s="117"/>
      <c r="K24" s="117"/>
      <c r="L24" s="117"/>
      <c r="M24" s="117"/>
      <c r="N24" s="117"/>
      <c r="O24" s="117"/>
      <c r="P24" s="117"/>
      <c r="Q24" s="117"/>
      <c r="R24" s="117"/>
      <c r="S24" s="116"/>
      <c r="T24" s="116"/>
      <c r="U24" s="116"/>
      <c r="V24" s="115"/>
    </row>
    <row r="25" spans="3:22" ht="50.15" customHeight="1">
      <c r="C25" s="22">
        <f>C21+1</f>
        <v>3</v>
      </c>
      <c r="E25" s="141" t="str">
        <f t="shared" ref="E25:E36" si="1">CONCATENATE(LEFT($E$18,1),".UUID.",$C25,".")</f>
        <v>B.UUID.3.</v>
      </c>
      <c r="F25" s="138" t="s">
        <v>1265</v>
      </c>
      <c r="G25" s="138" t="s">
        <v>1088</v>
      </c>
      <c r="H25" s="140" t="s">
        <v>13</v>
      </c>
      <c r="I25" s="140" t="s">
        <v>3</v>
      </c>
      <c r="J25" s="138" t="s">
        <v>11</v>
      </c>
      <c r="K25" s="138" t="s">
        <v>10</v>
      </c>
      <c r="L25" s="138" t="s">
        <v>9</v>
      </c>
      <c r="M25" s="140" t="s">
        <v>637</v>
      </c>
      <c r="N25" s="140" t="s">
        <v>1086</v>
      </c>
      <c r="O25" s="140" t="s">
        <v>3</v>
      </c>
      <c r="P25" s="140" t="s">
        <v>7</v>
      </c>
      <c r="Q25" s="140" t="s">
        <v>7</v>
      </c>
      <c r="R25" s="140" t="s">
        <v>3</v>
      </c>
      <c r="S25" s="139" t="s">
        <v>1264</v>
      </c>
      <c r="T25" s="139" t="s">
        <v>801</v>
      </c>
      <c r="U25" s="140" t="s">
        <v>3</v>
      </c>
      <c r="V25" s="194" t="s">
        <v>1263</v>
      </c>
    </row>
    <row r="26" spans="3:22" ht="50.15" customHeight="1">
      <c r="C26" s="22">
        <f t="shared" ref="C26:C36" si="2">C25+1</f>
        <v>4</v>
      </c>
      <c r="E26" s="156" t="str">
        <f t="shared" si="1"/>
        <v>B.UUID.4.</v>
      </c>
      <c r="F26" s="153" t="s">
        <v>1262</v>
      </c>
      <c r="G26" s="153" t="s">
        <v>1088</v>
      </c>
      <c r="H26" s="155" t="s">
        <v>13</v>
      </c>
      <c r="I26" s="155" t="s">
        <v>1261</v>
      </c>
      <c r="J26" s="153" t="s">
        <v>11</v>
      </c>
      <c r="K26" s="153" t="s">
        <v>10</v>
      </c>
      <c r="L26" s="153" t="s">
        <v>9</v>
      </c>
      <c r="M26" s="155" t="s">
        <v>637</v>
      </c>
      <c r="N26" s="155" t="s">
        <v>1086</v>
      </c>
      <c r="O26" s="155" t="s">
        <v>3</v>
      </c>
      <c r="P26" s="155" t="s">
        <v>7</v>
      </c>
      <c r="Q26" s="155" t="s">
        <v>7</v>
      </c>
      <c r="R26" s="155" t="s">
        <v>3</v>
      </c>
      <c r="S26" s="154" t="s">
        <v>1260</v>
      </c>
      <c r="T26" s="154" t="s">
        <v>1170</v>
      </c>
      <c r="U26" s="153" t="s">
        <v>17</v>
      </c>
      <c r="V26" s="152" t="s">
        <v>2</v>
      </c>
    </row>
    <row r="27" spans="3:22" ht="50.15" customHeight="1">
      <c r="C27" s="22">
        <f t="shared" si="2"/>
        <v>5</v>
      </c>
      <c r="E27" s="156" t="str">
        <f t="shared" si="1"/>
        <v>B.UUID.5.</v>
      </c>
      <c r="F27" s="153" t="s">
        <v>1259</v>
      </c>
      <c r="G27" s="153" t="s">
        <v>1088</v>
      </c>
      <c r="H27" s="155" t="s">
        <v>13</v>
      </c>
      <c r="I27" s="155" t="s">
        <v>12</v>
      </c>
      <c r="J27" s="153" t="s">
        <v>11</v>
      </c>
      <c r="K27" s="153" t="s">
        <v>10</v>
      </c>
      <c r="L27" s="153" t="s">
        <v>9</v>
      </c>
      <c r="M27" s="155" t="s">
        <v>637</v>
      </c>
      <c r="N27" s="155" t="s">
        <v>1086</v>
      </c>
      <c r="O27" s="155" t="s">
        <v>1206</v>
      </c>
      <c r="P27" s="155" t="s">
        <v>7</v>
      </c>
      <c r="Q27" s="155" t="s">
        <v>171</v>
      </c>
      <c r="R27" s="155" t="s">
        <v>314</v>
      </c>
      <c r="S27" s="154" t="s">
        <v>1258</v>
      </c>
      <c r="T27" s="154" t="s">
        <v>801</v>
      </c>
      <c r="U27" s="153" t="s">
        <v>917</v>
      </c>
      <c r="V27" s="152" t="s">
        <v>2</v>
      </c>
    </row>
    <row r="28" spans="3:22" ht="50.15" customHeight="1">
      <c r="C28" s="22">
        <f t="shared" si="2"/>
        <v>6</v>
      </c>
      <c r="E28" s="156" t="str">
        <f t="shared" si="1"/>
        <v>B.UUID.6.</v>
      </c>
      <c r="F28" s="153" t="s">
        <v>1257</v>
      </c>
      <c r="G28" s="153" t="s">
        <v>1088</v>
      </c>
      <c r="H28" s="155" t="s">
        <v>13</v>
      </c>
      <c r="I28" s="155" t="s">
        <v>12</v>
      </c>
      <c r="J28" s="153" t="s">
        <v>11</v>
      </c>
      <c r="K28" s="153" t="s">
        <v>10</v>
      </c>
      <c r="L28" s="153" t="s">
        <v>9</v>
      </c>
      <c r="M28" s="155" t="s">
        <v>637</v>
      </c>
      <c r="N28" s="155" t="s">
        <v>1086</v>
      </c>
      <c r="O28" s="155" t="s">
        <v>1206</v>
      </c>
      <c r="P28" s="155" t="s">
        <v>7</v>
      </c>
      <c r="Q28" s="155" t="s">
        <v>171</v>
      </c>
      <c r="R28" s="154" t="s">
        <v>1256</v>
      </c>
      <c r="S28" s="154" t="s">
        <v>1255</v>
      </c>
      <c r="T28" s="154" t="s">
        <v>1170</v>
      </c>
      <c r="U28" s="153" t="s">
        <v>17</v>
      </c>
      <c r="V28" s="152" t="s">
        <v>2</v>
      </c>
    </row>
    <row r="29" spans="3:22" ht="50.15" customHeight="1">
      <c r="C29" s="22">
        <f t="shared" si="2"/>
        <v>7</v>
      </c>
      <c r="E29" s="156" t="str">
        <f t="shared" si="1"/>
        <v>B.UUID.7.</v>
      </c>
      <c r="F29" s="153" t="s">
        <v>1254</v>
      </c>
      <c r="G29" s="153" t="s">
        <v>1088</v>
      </c>
      <c r="H29" s="155" t="s">
        <v>13</v>
      </c>
      <c r="I29" s="155" t="s">
        <v>12</v>
      </c>
      <c r="J29" s="153" t="s">
        <v>11</v>
      </c>
      <c r="K29" s="153" t="s">
        <v>10</v>
      </c>
      <c r="L29" s="153" t="s">
        <v>9</v>
      </c>
      <c r="M29" s="155" t="s">
        <v>637</v>
      </c>
      <c r="N29" s="155" t="s">
        <v>1086</v>
      </c>
      <c r="O29" s="155" t="s">
        <v>1206</v>
      </c>
      <c r="P29" s="155" t="s">
        <v>7</v>
      </c>
      <c r="Q29" s="155" t="s">
        <v>7</v>
      </c>
      <c r="R29" s="154" t="s">
        <v>1253</v>
      </c>
      <c r="S29" s="154" t="s">
        <v>1252</v>
      </c>
      <c r="T29" s="154" t="s">
        <v>1251</v>
      </c>
      <c r="U29" s="153" t="s">
        <v>17</v>
      </c>
      <c r="V29" s="152" t="s">
        <v>2</v>
      </c>
    </row>
    <row r="30" spans="3:22" ht="50.15" customHeight="1" thickBot="1">
      <c r="C30" s="22">
        <f t="shared" si="2"/>
        <v>8</v>
      </c>
      <c r="E30" s="136" t="str">
        <f t="shared" si="1"/>
        <v>B.UUID.8.</v>
      </c>
      <c r="F30" s="133" t="s">
        <v>1250</v>
      </c>
      <c r="G30" s="133" t="s">
        <v>1088</v>
      </c>
      <c r="H30" s="135" t="s">
        <v>13</v>
      </c>
      <c r="I30" s="135" t="s">
        <v>12</v>
      </c>
      <c r="J30" s="133" t="s">
        <v>11</v>
      </c>
      <c r="K30" s="133" t="s">
        <v>10</v>
      </c>
      <c r="L30" s="133" t="s">
        <v>9</v>
      </c>
      <c r="M30" s="135" t="s">
        <v>637</v>
      </c>
      <c r="N30" s="135" t="s">
        <v>1086</v>
      </c>
      <c r="O30" s="135" t="s">
        <v>1206</v>
      </c>
      <c r="P30" s="135" t="s">
        <v>7</v>
      </c>
      <c r="Q30" s="135" t="s">
        <v>7</v>
      </c>
      <c r="R30" s="134" t="s">
        <v>1249</v>
      </c>
      <c r="S30" s="134" t="s">
        <v>1248</v>
      </c>
      <c r="T30" s="134" t="s">
        <v>1247</v>
      </c>
      <c r="U30" s="133" t="s">
        <v>17</v>
      </c>
      <c r="V30" s="132" t="s">
        <v>2</v>
      </c>
    </row>
    <row r="31" spans="3:22" ht="50.15" customHeight="1">
      <c r="C31" s="22">
        <f t="shared" si="2"/>
        <v>9</v>
      </c>
      <c r="E31" s="151" t="str">
        <f t="shared" si="1"/>
        <v>B.UUID.9.</v>
      </c>
      <c r="F31" s="148" t="s">
        <v>1246</v>
      </c>
      <c r="G31" s="148" t="s">
        <v>1088</v>
      </c>
      <c r="H31" s="150" t="s">
        <v>13</v>
      </c>
      <c r="I31" s="150" t="s">
        <v>12</v>
      </c>
      <c r="J31" s="148" t="s">
        <v>11</v>
      </c>
      <c r="K31" s="148" t="s">
        <v>10</v>
      </c>
      <c r="L31" s="148" t="s">
        <v>9</v>
      </c>
      <c r="M31" s="150" t="s">
        <v>637</v>
      </c>
      <c r="N31" s="150" t="s">
        <v>1086</v>
      </c>
      <c r="O31" s="150" t="s">
        <v>1232</v>
      </c>
      <c r="P31" s="150" t="s">
        <v>7</v>
      </c>
      <c r="Q31" s="150" t="s">
        <v>7</v>
      </c>
      <c r="R31" s="150" t="s">
        <v>314</v>
      </c>
      <c r="S31" s="149" t="s">
        <v>1245</v>
      </c>
      <c r="T31" s="149" t="s">
        <v>1244</v>
      </c>
      <c r="U31" s="148" t="s">
        <v>17</v>
      </c>
      <c r="V31" s="147" t="s">
        <v>2</v>
      </c>
    </row>
    <row r="32" spans="3:22" ht="50.15" customHeight="1">
      <c r="C32" s="22">
        <f t="shared" si="2"/>
        <v>10</v>
      </c>
      <c r="E32" s="161" t="str">
        <f t="shared" si="1"/>
        <v>B.UUID.10.</v>
      </c>
      <c r="F32" s="158" t="s">
        <v>1243</v>
      </c>
      <c r="G32" s="158" t="s">
        <v>1088</v>
      </c>
      <c r="H32" s="160" t="s">
        <v>13</v>
      </c>
      <c r="I32" s="160" t="s">
        <v>12</v>
      </c>
      <c r="J32" s="158" t="s">
        <v>11</v>
      </c>
      <c r="K32" s="158" t="s">
        <v>10</v>
      </c>
      <c r="L32" s="158" t="s">
        <v>9</v>
      </c>
      <c r="M32" s="160" t="s">
        <v>637</v>
      </c>
      <c r="N32" s="160" t="s">
        <v>1086</v>
      </c>
      <c r="O32" s="160" t="s">
        <v>1232</v>
      </c>
      <c r="P32" s="160" t="s">
        <v>7</v>
      </c>
      <c r="Q32" s="160" t="s">
        <v>7</v>
      </c>
      <c r="R32" s="160" t="s">
        <v>314</v>
      </c>
      <c r="S32" s="159" t="s">
        <v>1242</v>
      </c>
      <c r="T32" s="159" t="s">
        <v>1241</v>
      </c>
      <c r="U32" s="158" t="s">
        <v>17</v>
      </c>
      <c r="V32" s="157" t="s">
        <v>2</v>
      </c>
    </row>
    <row r="33" spans="3:22" ht="50.15" customHeight="1">
      <c r="C33" s="22">
        <f t="shared" si="2"/>
        <v>11</v>
      </c>
      <c r="E33" s="161" t="str">
        <f t="shared" si="1"/>
        <v>B.UUID.11.</v>
      </c>
      <c r="F33" s="158" t="s">
        <v>1240</v>
      </c>
      <c r="G33" s="158" t="s">
        <v>1088</v>
      </c>
      <c r="H33" s="160" t="s">
        <v>13</v>
      </c>
      <c r="I33" s="160" t="s">
        <v>12</v>
      </c>
      <c r="J33" s="158" t="s">
        <v>11</v>
      </c>
      <c r="K33" s="158" t="s">
        <v>10</v>
      </c>
      <c r="L33" s="158" t="s">
        <v>9</v>
      </c>
      <c r="M33" s="160" t="s">
        <v>637</v>
      </c>
      <c r="N33" s="160" t="s">
        <v>1086</v>
      </c>
      <c r="O33" s="160" t="s">
        <v>1232</v>
      </c>
      <c r="P33" s="160" t="s">
        <v>7</v>
      </c>
      <c r="Q33" s="160" t="s">
        <v>7</v>
      </c>
      <c r="R33" s="160" t="s">
        <v>314</v>
      </c>
      <c r="S33" s="159" t="s">
        <v>1239</v>
      </c>
      <c r="T33" s="159" t="s">
        <v>1238</v>
      </c>
      <c r="U33" s="158" t="s">
        <v>17</v>
      </c>
      <c r="V33" s="157" t="s">
        <v>2</v>
      </c>
    </row>
    <row r="34" spans="3:22" ht="50.15" customHeight="1">
      <c r="C34" s="22">
        <f t="shared" si="2"/>
        <v>12</v>
      </c>
      <c r="E34" s="161" t="str">
        <f t="shared" si="1"/>
        <v>B.UUID.12.</v>
      </c>
      <c r="F34" s="158" t="s">
        <v>1237</v>
      </c>
      <c r="G34" s="158" t="s">
        <v>1088</v>
      </c>
      <c r="H34" s="160" t="s">
        <v>13</v>
      </c>
      <c r="I34" s="160" t="s">
        <v>12</v>
      </c>
      <c r="J34" s="158" t="s">
        <v>11</v>
      </c>
      <c r="K34" s="158" t="s">
        <v>10</v>
      </c>
      <c r="L34" s="158" t="s">
        <v>9</v>
      </c>
      <c r="M34" s="160" t="s">
        <v>637</v>
      </c>
      <c r="N34" s="160" t="s">
        <v>1086</v>
      </c>
      <c r="O34" s="160" t="s">
        <v>1232</v>
      </c>
      <c r="P34" s="160" t="s">
        <v>7</v>
      </c>
      <c r="Q34" s="160" t="s">
        <v>7</v>
      </c>
      <c r="R34" s="160" t="s">
        <v>314</v>
      </c>
      <c r="S34" s="159" t="s">
        <v>1236</v>
      </c>
      <c r="T34" s="159" t="s">
        <v>1235</v>
      </c>
      <c r="U34" s="158" t="s">
        <v>17</v>
      </c>
      <c r="V34" s="157" t="s">
        <v>1234</v>
      </c>
    </row>
    <row r="35" spans="3:22" ht="50.15" customHeight="1" thickBot="1">
      <c r="C35" s="22">
        <f t="shared" si="2"/>
        <v>13</v>
      </c>
      <c r="E35" s="146" t="str">
        <f t="shared" si="1"/>
        <v>B.UUID.13.</v>
      </c>
      <c r="F35" s="143" t="s">
        <v>1233</v>
      </c>
      <c r="G35" s="143" t="s">
        <v>1088</v>
      </c>
      <c r="H35" s="145" t="s">
        <v>13</v>
      </c>
      <c r="I35" s="145" t="s">
        <v>12</v>
      </c>
      <c r="J35" s="143" t="s">
        <v>11</v>
      </c>
      <c r="K35" s="143" t="s">
        <v>10</v>
      </c>
      <c r="L35" s="143" t="s">
        <v>9</v>
      </c>
      <c r="M35" s="145" t="s">
        <v>637</v>
      </c>
      <c r="N35" s="145" t="s">
        <v>1086</v>
      </c>
      <c r="O35" s="145" t="s">
        <v>1232</v>
      </c>
      <c r="P35" s="145" t="s">
        <v>7</v>
      </c>
      <c r="Q35" s="145" t="s">
        <v>7</v>
      </c>
      <c r="R35" s="145" t="s">
        <v>314</v>
      </c>
      <c r="S35" s="144" t="s">
        <v>1231</v>
      </c>
      <c r="T35" s="144" t="s">
        <v>4</v>
      </c>
      <c r="U35" s="143" t="s">
        <v>3</v>
      </c>
      <c r="V35" s="142" t="s">
        <v>1230</v>
      </c>
    </row>
    <row r="36" spans="3:22" ht="50.15" customHeight="1" thickBot="1">
      <c r="C36" s="22">
        <f t="shared" si="2"/>
        <v>14</v>
      </c>
      <c r="E36" s="178" t="str">
        <f t="shared" si="1"/>
        <v>B.UUID.14.</v>
      </c>
      <c r="F36" s="175" t="s">
        <v>1229</v>
      </c>
      <c r="G36" s="175" t="s">
        <v>1088</v>
      </c>
      <c r="H36" s="177" t="s">
        <v>13</v>
      </c>
      <c r="I36" s="177" t="s">
        <v>12</v>
      </c>
      <c r="J36" s="175" t="s">
        <v>11</v>
      </c>
      <c r="K36" s="175" t="s">
        <v>10</v>
      </c>
      <c r="L36" s="175" t="s">
        <v>9</v>
      </c>
      <c r="M36" s="177" t="s">
        <v>637</v>
      </c>
      <c r="N36" s="177" t="s">
        <v>1086</v>
      </c>
      <c r="O36" s="177" t="s">
        <v>1228</v>
      </c>
      <c r="P36" s="177" t="s">
        <v>7</v>
      </c>
      <c r="Q36" s="177" t="s">
        <v>7</v>
      </c>
      <c r="R36" s="176" t="s">
        <v>1227</v>
      </c>
      <c r="S36" s="177" t="s">
        <v>1226</v>
      </c>
      <c r="T36" s="176" t="s">
        <v>1225</v>
      </c>
      <c r="U36" s="175" t="s">
        <v>17</v>
      </c>
      <c r="V36" s="174" t="s">
        <v>1224</v>
      </c>
    </row>
    <row r="37" spans="3:22" ht="2" customHeight="1">
      <c r="C37" s="91"/>
      <c r="E37" s="126"/>
      <c r="F37" s="125"/>
      <c r="G37" s="125"/>
      <c r="H37" s="125"/>
      <c r="I37" s="125"/>
      <c r="J37" s="125"/>
      <c r="K37" s="125"/>
      <c r="L37" s="125"/>
      <c r="M37" s="125"/>
      <c r="N37" s="125"/>
      <c r="O37" s="125"/>
      <c r="P37" s="125"/>
      <c r="Q37" s="125"/>
      <c r="R37" s="125"/>
      <c r="S37" s="124"/>
      <c r="T37" s="124"/>
      <c r="U37" s="124"/>
      <c r="V37" s="123"/>
    </row>
    <row r="38" spans="3:22">
      <c r="C38" s="91"/>
      <c r="E38" s="12" t="s">
        <v>973</v>
      </c>
      <c r="F38" s="11" t="s">
        <v>1223</v>
      </c>
      <c r="G38" s="122"/>
      <c r="H38" s="122"/>
      <c r="I38" s="122"/>
      <c r="J38" s="122"/>
      <c r="K38" s="122"/>
      <c r="L38" s="121"/>
      <c r="M38" s="121"/>
      <c r="N38" s="121"/>
      <c r="O38" s="121"/>
      <c r="P38" s="121"/>
      <c r="Q38" s="121"/>
      <c r="R38" s="121"/>
      <c r="S38" s="120"/>
      <c r="T38" s="120"/>
      <c r="U38" s="120"/>
      <c r="V38" s="119"/>
    </row>
    <row r="39" spans="3:22" ht="2" customHeight="1" thickBot="1">
      <c r="C39" s="91"/>
      <c r="E39" s="118"/>
      <c r="F39" s="117"/>
      <c r="G39" s="117"/>
      <c r="H39" s="117"/>
      <c r="I39" s="117"/>
      <c r="J39" s="117"/>
      <c r="K39" s="117"/>
      <c r="L39" s="117"/>
      <c r="M39" s="117"/>
      <c r="N39" s="117"/>
      <c r="O39" s="117"/>
      <c r="P39" s="117"/>
      <c r="Q39" s="117"/>
      <c r="R39" s="117"/>
      <c r="S39" s="116"/>
      <c r="T39" s="116"/>
      <c r="U39" s="116"/>
      <c r="V39" s="115"/>
    </row>
    <row r="40" spans="3:22" ht="50.15" customHeight="1">
      <c r="C40" s="22">
        <f>C36+1</f>
        <v>15</v>
      </c>
      <c r="E40" s="151" t="str">
        <f t="shared" ref="E40:E45" si="3">CONCATENATE(LEFT($E$18,1),".UUID.",$C40,".")</f>
        <v>B.UUID.15.</v>
      </c>
      <c r="F40" s="148" t="s">
        <v>1222</v>
      </c>
      <c r="G40" s="181" t="s">
        <v>1145</v>
      </c>
      <c r="H40" s="150" t="s">
        <v>13</v>
      </c>
      <c r="I40" s="150" t="s">
        <v>12</v>
      </c>
      <c r="J40" s="148" t="s">
        <v>11</v>
      </c>
      <c r="K40" s="148" t="s">
        <v>10</v>
      </c>
      <c r="L40" s="148" t="s">
        <v>9</v>
      </c>
      <c r="M40" s="150" t="s">
        <v>637</v>
      </c>
      <c r="N40" s="150" t="s">
        <v>1086</v>
      </c>
      <c r="O40" s="150" t="s">
        <v>1206</v>
      </c>
      <c r="P40" s="150" t="s">
        <v>7</v>
      </c>
      <c r="Q40" s="150" t="s">
        <v>171</v>
      </c>
      <c r="R40" s="149" t="s">
        <v>1221</v>
      </c>
      <c r="S40" s="149" t="s">
        <v>1220</v>
      </c>
      <c r="T40" s="149" t="s">
        <v>1162</v>
      </c>
      <c r="U40" s="148" t="s">
        <v>17</v>
      </c>
      <c r="V40" s="147" t="s">
        <v>1141</v>
      </c>
    </row>
    <row r="41" spans="3:22" ht="50.15" customHeight="1">
      <c r="C41" s="22">
        <f>C40+1</f>
        <v>16</v>
      </c>
      <c r="E41" s="161" t="str">
        <f t="shared" si="3"/>
        <v>B.UUID.16.</v>
      </c>
      <c r="F41" s="158" t="s">
        <v>1219</v>
      </c>
      <c r="G41" s="180" t="s">
        <v>1145</v>
      </c>
      <c r="H41" s="160" t="s">
        <v>13</v>
      </c>
      <c r="I41" s="160" t="s">
        <v>12</v>
      </c>
      <c r="J41" s="158" t="s">
        <v>11</v>
      </c>
      <c r="K41" s="158" t="s">
        <v>10</v>
      </c>
      <c r="L41" s="158" t="s">
        <v>9</v>
      </c>
      <c r="M41" s="160" t="s">
        <v>637</v>
      </c>
      <c r="N41" s="160" t="s">
        <v>1086</v>
      </c>
      <c r="O41" s="160" t="s">
        <v>1206</v>
      </c>
      <c r="P41" s="160" t="s">
        <v>7</v>
      </c>
      <c r="Q41" s="160" t="s">
        <v>171</v>
      </c>
      <c r="R41" s="159" t="s">
        <v>1218</v>
      </c>
      <c r="S41" s="159" t="s">
        <v>1217</v>
      </c>
      <c r="T41" s="159" t="s">
        <v>1158</v>
      </c>
      <c r="U41" s="158" t="s">
        <v>17</v>
      </c>
      <c r="V41" s="157" t="s">
        <v>1141</v>
      </c>
    </row>
    <row r="42" spans="3:22" ht="50.15" customHeight="1">
      <c r="C42" s="22">
        <f>C41+1</f>
        <v>17</v>
      </c>
      <c r="E42" s="161" t="str">
        <f t="shared" si="3"/>
        <v>B.UUID.17.</v>
      </c>
      <c r="F42" s="158" t="s">
        <v>1216</v>
      </c>
      <c r="G42" s="180" t="s">
        <v>1145</v>
      </c>
      <c r="H42" s="160" t="s">
        <v>13</v>
      </c>
      <c r="I42" s="160" t="s">
        <v>12</v>
      </c>
      <c r="J42" s="158" t="s">
        <v>11</v>
      </c>
      <c r="K42" s="158" t="s">
        <v>10</v>
      </c>
      <c r="L42" s="158" t="s">
        <v>9</v>
      </c>
      <c r="M42" s="160" t="s">
        <v>637</v>
      </c>
      <c r="N42" s="160" t="s">
        <v>1086</v>
      </c>
      <c r="O42" s="160" t="s">
        <v>1206</v>
      </c>
      <c r="P42" s="160" t="s">
        <v>7</v>
      </c>
      <c r="Q42" s="160" t="s">
        <v>171</v>
      </c>
      <c r="R42" s="159" t="s">
        <v>1215</v>
      </c>
      <c r="S42" s="159" t="s">
        <v>1214</v>
      </c>
      <c r="T42" s="159" t="s">
        <v>1142</v>
      </c>
      <c r="U42" s="158" t="s">
        <v>17</v>
      </c>
      <c r="V42" s="157" t="s">
        <v>1141</v>
      </c>
    </row>
    <row r="43" spans="3:22" ht="50.15" customHeight="1">
      <c r="C43" s="22">
        <f>C42+1</f>
        <v>18</v>
      </c>
      <c r="E43" s="161" t="str">
        <f t="shared" si="3"/>
        <v>B.UUID.18.</v>
      </c>
      <c r="F43" s="158" t="s">
        <v>1213</v>
      </c>
      <c r="G43" s="180" t="s">
        <v>1145</v>
      </c>
      <c r="H43" s="160" t="s">
        <v>13</v>
      </c>
      <c r="I43" s="160" t="s">
        <v>12</v>
      </c>
      <c r="J43" s="158" t="s">
        <v>11</v>
      </c>
      <c r="K43" s="158" t="s">
        <v>10</v>
      </c>
      <c r="L43" s="158" t="s">
        <v>9</v>
      </c>
      <c r="M43" s="160" t="s">
        <v>637</v>
      </c>
      <c r="N43" s="160" t="s">
        <v>1086</v>
      </c>
      <c r="O43" s="160" t="s">
        <v>1206</v>
      </c>
      <c r="P43" s="160" t="s">
        <v>7</v>
      </c>
      <c r="Q43" s="160" t="s">
        <v>171</v>
      </c>
      <c r="R43" s="159" t="s">
        <v>1212</v>
      </c>
      <c r="S43" s="159" t="s">
        <v>1211</v>
      </c>
      <c r="T43" s="159" t="s">
        <v>1151</v>
      </c>
      <c r="U43" s="158" t="s">
        <v>17</v>
      </c>
      <c r="V43" s="157" t="s">
        <v>1141</v>
      </c>
    </row>
    <row r="44" spans="3:22" ht="50.15" customHeight="1">
      <c r="C44" s="22">
        <f>C43+1</f>
        <v>19</v>
      </c>
      <c r="E44" s="161" t="str">
        <f t="shared" si="3"/>
        <v>B.UUID.19.</v>
      </c>
      <c r="F44" s="158" t="s">
        <v>1210</v>
      </c>
      <c r="G44" s="180" t="s">
        <v>1145</v>
      </c>
      <c r="H44" s="160" t="s">
        <v>13</v>
      </c>
      <c r="I44" s="160" t="s">
        <v>12</v>
      </c>
      <c r="J44" s="158" t="s">
        <v>11</v>
      </c>
      <c r="K44" s="158" t="s">
        <v>10</v>
      </c>
      <c r="L44" s="158" t="s">
        <v>9</v>
      </c>
      <c r="M44" s="160" t="s">
        <v>637</v>
      </c>
      <c r="N44" s="160" t="s">
        <v>1086</v>
      </c>
      <c r="O44" s="160" t="s">
        <v>1206</v>
      </c>
      <c r="P44" s="160" t="s">
        <v>7</v>
      </c>
      <c r="Q44" s="160" t="s">
        <v>171</v>
      </c>
      <c r="R44" s="159" t="s">
        <v>1209</v>
      </c>
      <c r="S44" s="159" t="s">
        <v>1208</v>
      </c>
      <c r="T44" s="159" t="s">
        <v>1147</v>
      </c>
      <c r="U44" s="158" t="s">
        <v>17</v>
      </c>
      <c r="V44" s="157" t="s">
        <v>1141</v>
      </c>
    </row>
    <row r="45" spans="3:22" ht="50.15" customHeight="1" thickBot="1">
      <c r="C45" s="22">
        <f>C44+1</f>
        <v>20</v>
      </c>
      <c r="E45" s="146" t="str">
        <f t="shared" si="3"/>
        <v>B.UUID.20.</v>
      </c>
      <c r="F45" s="143" t="s">
        <v>1207</v>
      </c>
      <c r="G45" s="179" t="s">
        <v>1145</v>
      </c>
      <c r="H45" s="145" t="s">
        <v>13</v>
      </c>
      <c r="I45" s="145" t="s">
        <v>12</v>
      </c>
      <c r="J45" s="143" t="s">
        <v>11</v>
      </c>
      <c r="K45" s="143" t="s">
        <v>10</v>
      </c>
      <c r="L45" s="143" t="s">
        <v>9</v>
      </c>
      <c r="M45" s="145" t="s">
        <v>637</v>
      </c>
      <c r="N45" s="145" t="s">
        <v>1086</v>
      </c>
      <c r="O45" s="145" t="s">
        <v>1206</v>
      </c>
      <c r="P45" s="145" t="s">
        <v>7</v>
      </c>
      <c r="Q45" s="145" t="s">
        <v>171</v>
      </c>
      <c r="R45" s="144" t="s">
        <v>1205</v>
      </c>
      <c r="S45" s="144" t="s">
        <v>1204</v>
      </c>
      <c r="T45" s="144" t="s">
        <v>1142</v>
      </c>
      <c r="U45" s="143" t="s">
        <v>17</v>
      </c>
      <c r="V45" s="142" t="s">
        <v>1141</v>
      </c>
    </row>
    <row r="46" spans="3:22" ht="2" customHeight="1">
      <c r="C46" s="91"/>
      <c r="E46" s="126"/>
      <c r="F46" s="125"/>
      <c r="G46" s="125"/>
      <c r="H46" s="125"/>
      <c r="I46" s="125"/>
      <c r="J46" s="125"/>
      <c r="K46" s="125"/>
      <c r="L46" s="125"/>
      <c r="M46" s="125"/>
      <c r="N46" s="125"/>
      <c r="O46" s="125"/>
      <c r="P46" s="125"/>
      <c r="Q46" s="125"/>
      <c r="R46" s="125"/>
      <c r="S46" s="124"/>
      <c r="T46" s="124"/>
      <c r="U46" s="124"/>
      <c r="V46" s="123"/>
    </row>
    <row r="47" spans="3:22">
      <c r="C47" s="91"/>
      <c r="E47" s="12" t="s">
        <v>1203</v>
      </c>
      <c r="F47" s="11" t="s">
        <v>1202</v>
      </c>
      <c r="G47" s="122"/>
      <c r="H47" s="122"/>
      <c r="I47" s="122"/>
      <c r="J47" s="122"/>
      <c r="K47" s="122"/>
      <c r="L47" s="121"/>
      <c r="M47" s="121"/>
      <c r="N47" s="121"/>
      <c r="O47" s="121"/>
      <c r="P47" s="121"/>
      <c r="Q47" s="121"/>
      <c r="R47" s="121"/>
      <c r="S47" s="120"/>
      <c r="T47" s="120"/>
      <c r="U47" s="120"/>
      <c r="V47" s="119"/>
    </row>
    <row r="48" spans="3:22" ht="2" customHeight="1" thickBot="1">
      <c r="C48" s="91"/>
      <c r="E48" s="118"/>
      <c r="F48" s="117"/>
      <c r="G48" s="117"/>
      <c r="H48" s="117"/>
      <c r="I48" s="117"/>
      <c r="J48" s="117"/>
      <c r="K48" s="117"/>
      <c r="L48" s="117"/>
      <c r="M48" s="117"/>
      <c r="N48" s="117"/>
      <c r="O48" s="117"/>
      <c r="P48" s="117"/>
      <c r="Q48" s="117"/>
      <c r="R48" s="117"/>
      <c r="S48" s="116"/>
      <c r="T48" s="116"/>
      <c r="U48" s="116"/>
      <c r="V48" s="115"/>
    </row>
    <row r="49" spans="3:26" ht="50.15" customHeight="1" thickBot="1">
      <c r="C49" s="22">
        <f>C45+1</f>
        <v>21</v>
      </c>
      <c r="E49" s="178" t="str">
        <f>CONCATENATE(LEFT($E$18,1),".UUID.",$C49,".")</f>
        <v>B.UUID.21.</v>
      </c>
      <c r="F49" s="175" t="s">
        <v>1201</v>
      </c>
      <c r="G49" s="175" t="s">
        <v>1088</v>
      </c>
      <c r="H49" s="177" t="s">
        <v>13</v>
      </c>
      <c r="I49" s="175" t="s">
        <v>461</v>
      </c>
      <c r="J49" s="175" t="s">
        <v>11</v>
      </c>
      <c r="K49" s="175" t="s">
        <v>10</v>
      </c>
      <c r="L49" s="175" t="s">
        <v>9</v>
      </c>
      <c r="M49" s="177" t="s">
        <v>7</v>
      </c>
      <c r="N49" s="177" t="s">
        <v>1086</v>
      </c>
      <c r="O49" s="177" t="s">
        <v>3</v>
      </c>
      <c r="P49" s="177" t="s">
        <v>24</v>
      </c>
      <c r="Q49" s="177" t="s">
        <v>7</v>
      </c>
      <c r="R49" s="177" t="s">
        <v>314</v>
      </c>
      <c r="S49" s="176" t="s">
        <v>1200</v>
      </c>
      <c r="T49" s="176" t="s">
        <v>801</v>
      </c>
      <c r="U49" s="175" t="s">
        <v>917</v>
      </c>
      <c r="V49" s="174" t="s">
        <v>1199</v>
      </c>
    </row>
    <row r="50" spans="3:26" ht="2" customHeight="1">
      <c r="C50" s="91"/>
      <c r="E50" s="126"/>
      <c r="F50" s="125"/>
      <c r="G50" s="125"/>
      <c r="H50" s="125"/>
      <c r="I50" s="125"/>
      <c r="J50" s="125"/>
      <c r="K50" s="125"/>
      <c r="L50" s="125"/>
      <c r="M50" s="125"/>
      <c r="N50" s="125"/>
      <c r="O50" s="125"/>
      <c r="P50" s="125"/>
      <c r="Q50" s="125"/>
      <c r="R50" s="125"/>
      <c r="S50" s="124"/>
      <c r="T50" s="124"/>
      <c r="U50" s="124"/>
      <c r="V50" s="123"/>
    </row>
    <row r="51" spans="3:26">
      <c r="C51" s="91"/>
      <c r="E51" s="12" t="s">
        <v>1198</v>
      </c>
      <c r="F51" s="11" t="s">
        <v>1197</v>
      </c>
      <c r="G51" s="122"/>
      <c r="H51" s="122"/>
      <c r="I51" s="122"/>
      <c r="J51" s="122"/>
      <c r="K51" s="122"/>
      <c r="L51" s="121"/>
      <c r="M51" s="121"/>
      <c r="N51" s="121"/>
      <c r="O51" s="121"/>
      <c r="P51" s="121"/>
      <c r="Q51" s="121"/>
      <c r="R51" s="121"/>
      <c r="S51" s="120"/>
      <c r="T51" s="120"/>
      <c r="U51" s="120"/>
      <c r="V51" s="119"/>
    </row>
    <row r="52" spans="3:26" ht="2" customHeight="1" thickBot="1">
      <c r="C52" s="91"/>
      <c r="E52" s="165"/>
      <c r="F52" s="164"/>
      <c r="G52" s="164"/>
      <c r="H52" s="164"/>
      <c r="I52" s="164"/>
      <c r="J52" s="164"/>
      <c r="K52" s="164"/>
      <c r="L52" s="164"/>
      <c r="M52" s="164"/>
      <c r="N52" s="164"/>
      <c r="O52" s="164"/>
      <c r="P52" s="164"/>
      <c r="Q52" s="164"/>
      <c r="R52" s="164"/>
      <c r="S52" s="163"/>
      <c r="T52" s="163"/>
      <c r="U52" s="163"/>
      <c r="V52" s="162"/>
    </row>
    <row r="53" spans="3:26" ht="50.15" customHeight="1">
      <c r="C53" s="22">
        <f>C49+1</f>
        <v>22</v>
      </c>
      <c r="E53" s="151" t="str">
        <f t="shared" ref="E53:E63" si="4">CONCATENATE(LEFT($E$18,1),".UUID.",$C53,".")</f>
        <v>B.UUID.22.</v>
      </c>
      <c r="F53" s="148" t="s">
        <v>1196</v>
      </c>
      <c r="G53" s="148" t="s">
        <v>1088</v>
      </c>
      <c r="H53" s="150" t="s">
        <v>13</v>
      </c>
      <c r="I53" s="148" t="s">
        <v>461</v>
      </c>
      <c r="J53" s="148" t="s">
        <v>11</v>
      </c>
      <c r="K53" s="148" t="s">
        <v>10</v>
      </c>
      <c r="L53" s="148" t="s">
        <v>9</v>
      </c>
      <c r="M53" s="150" t="s">
        <v>7</v>
      </c>
      <c r="N53" s="150" t="s">
        <v>1086</v>
      </c>
      <c r="O53" s="150" t="s">
        <v>3</v>
      </c>
      <c r="P53" s="150" t="s">
        <v>24</v>
      </c>
      <c r="Q53" s="150" t="s">
        <v>7</v>
      </c>
      <c r="R53" s="150" t="s">
        <v>314</v>
      </c>
      <c r="S53" s="149" t="s">
        <v>1195</v>
      </c>
      <c r="T53" s="149" t="s">
        <v>1170</v>
      </c>
      <c r="U53" s="148" t="s">
        <v>17</v>
      </c>
      <c r="V53" s="147" t="s">
        <v>2</v>
      </c>
    </row>
    <row r="54" spans="3:26" ht="50.15" customHeight="1">
      <c r="C54" s="22">
        <f t="shared" ref="C54:C63" si="5">C53+1</f>
        <v>23</v>
      </c>
      <c r="E54" s="161" t="str">
        <f t="shared" si="4"/>
        <v>B.UUID.23.</v>
      </c>
      <c r="F54" s="158" t="s">
        <v>1194</v>
      </c>
      <c r="G54" s="158" t="s">
        <v>1088</v>
      </c>
      <c r="H54" s="160" t="s">
        <v>13</v>
      </c>
      <c r="I54" s="158" t="s">
        <v>461</v>
      </c>
      <c r="J54" s="158" t="s">
        <v>11</v>
      </c>
      <c r="K54" s="158" t="s">
        <v>10</v>
      </c>
      <c r="L54" s="158" t="s">
        <v>9</v>
      </c>
      <c r="M54" s="160" t="s">
        <v>7</v>
      </c>
      <c r="N54" s="160" t="s">
        <v>1086</v>
      </c>
      <c r="O54" s="160" t="s">
        <v>3</v>
      </c>
      <c r="P54" s="160" t="s">
        <v>24</v>
      </c>
      <c r="Q54" s="160" t="s">
        <v>7</v>
      </c>
      <c r="R54" s="160" t="s">
        <v>314</v>
      </c>
      <c r="S54" s="159" t="s">
        <v>1193</v>
      </c>
      <c r="T54" s="159" t="s">
        <v>801</v>
      </c>
      <c r="U54" s="158" t="s">
        <v>917</v>
      </c>
      <c r="V54" s="157" t="s">
        <v>1192</v>
      </c>
    </row>
    <row r="55" spans="3:26" ht="50.15" customHeight="1">
      <c r="C55" s="22">
        <f t="shared" si="5"/>
        <v>24</v>
      </c>
      <c r="E55" s="161" t="str">
        <f t="shared" si="4"/>
        <v>B.UUID.24.</v>
      </c>
      <c r="F55" s="158" t="s">
        <v>1191</v>
      </c>
      <c r="G55" s="158" t="s">
        <v>1088</v>
      </c>
      <c r="H55" s="160" t="s">
        <v>13</v>
      </c>
      <c r="I55" s="158" t="s">
        <v>461</v>
      </c>
      <c r="J55" s="158" t="s">
        <v>11</v>
      </c>
      <c r="K55" s="158" t="s">
        <v>10</v>
      </c>
      <c r="L55" s="158" t="str">
        <f>"Demandé si pour question " &amp;$E$54&amp; ", Réponse = 0."</f>
        <v>Demandé si pour question B.UUID.23., Réponse = 0.</v>
      </c>
      <c r="M55" s="160" t="s">
        <v>7</v>
      </c>
      <c r="N55" s="160" t="s">
        <v>1086</v>
      </c>
      <c r="O55" s="160" t="s">
        <v>3</v>
      </c>
      <c r="P55" s="160" t="s">
        <v>24</v>
      </c>
      <c r="Q55" s="160" t="s">
        <v>24</v>
      </c>
      <c r="R55" s="160" t="s">
        <v>314</v>
      </c>
      <c r="S55" s="159" t="s">
        <v>1190</v>
      </c>
      <c r="T55" s="159" t="s">
        <v>801</v>
      </c>
      <c r="U55" s="158" t="s">
        <v>917</v>
      </c>
      <c r="V55" s="157" t="s">
        <v>2</v>
      </c>
    </row>
    <row r="56" spans="3:26" ht="50.15" customHeight="1">
      <c r="C56" s="22">
        <f t="shared" si="5"/>
        <v>25</v>
      </c>
      <c r="E56" s="161" t="str">
        <f t="shared" si="4"/>
        <v>B.UUID.25.</v>
      </c>
      <c r="F56" s="158" t="s">
        <v>1189</v>
      </c>
      <c r="G56" s="158" t="s">
        <v>1088</v>
      </c>
      <c r="H56" s="160" t="s">
        <v>13</v>
      </c>
      <c r="I56" s="158" t="s">
        <v>461</v>
      </c>
      <c r="J56" s="158" t="s">
        <v>11</v>
      </c>
      <c r="K56" s="158" t="s">
        <v>10</v>
      </c>
      <c r="L56" s="158" t="s">
        <v>9</v>
      </c>
      <c r="M56" s="160" t="s">
        <v>7</v>
      </c>
      <c r="N56" s="160" t="s">
        <v>1086</v>
      </c>
      <c r="O56" s="160" t="s">
        <v>3</v>
      </c>
      <c r="P56" s="160" t="s">
        <v>24</v>
      </c>
      <c r="Q56" s="160" t="s">
        <v>7</v>
      </c>
      <c r="R56" s="160" t="s">
        <v>314</v>
      </c>
      <c r="S56" s="159" t="s">
        <v>1188</v>
      </c>
      <c r="T56" s="159" t="s">
        <v>1187</v>
      </c>
      <c r="U56" s="158" t="s">
        <v>17</v>
      </c>
      <c r="V56" s="157" t="s">
        <v>2</v>
      </c>
    </row>
    <row r="57" spans="3:26" ht="50.15" customHeight="1">
      <c r="C57" s="22">
        <f t="shared" si="5"/>
        <v>26</v>
      </c>
      <c r="E57" s="161" t="str">
        <f t="shared" si="4"/>
        <v>B.UUID.26.</v>
      </c>
      <c r="F57" s="158" t="s">
        <v>1186</v>
      </c>
      <c r="G57" s="158" t="s">
        <v>1088</v>
      </c>
      <c r="H57" s="160" t="s">
        <v>13</v>
      </c>
      <c r="I57" s="158" t="s">
        <v>461</v>
      </c>
      <c r="J57" s="158" t="s">
        <v>11</v>
      </c>
      <c r="K57" s="158" t="s">
        <v>10</v>
      </c>
      <c r="L57" s="158" t="str">
        <f>"Demandé si pour question " &amp;$E$54&amp; ", Réponse &gt; 6."</f>
        <v>Demandé si pour question B.UUID.23., Réponse &gt; 6.</v>
      </c>
      <c r="M57" s="160" t="s">
        <v>24</v>
      </c>
      <c r="N57" s="160" t="s">
        <v>1086</v>
      </c>
      <c r="O57" s="160" t="s">
        <v>3</v>
      </c>
      <c r="P57" s="160" t="s">
        <v>3</v>
      </c>
      <c r="Q57" s="160" t="s">
        <v>24</v>
      </c>
      <c r="R57" s="160" t="s">
        <v>314</v>
      </c>
      <c r="S57" s="159" t="s">
        <v>1185</v>
      </c>
      <c r="T57" s="159" t="s">
        <v>1184</v>
      </c>
      <c r="U57" s="158" t="s">
        <v>17</v>
      </c>
      <c r="V57" s="157" t="s">
        <v>2</v>
      </c>
    </row>
    <row r="58" spans="3:26" ht="50.15" customHeight="1" thickBot="1">
      <c r="C58" s="22">
        <f t="shared" si="5"/>
        <v>27</v>
      </c>
      <c r="E58" s="146" t="str">
        <f t="shared" si="4"/>
        <v>B.UUID.27.</v>
      </c>
      <c r="F58" s="143" t="s">
        <v>1183</v>
      </c>
      <c r="G58" s="143" t="s">
        <v>1088</v>
      </c>
      <c r="H58" s="145" t="s">
        <v>13</v>
      </c>
      <c r="I58" s="143" t="s">
        <v>461</v>
      </c>
      <c r="J58" s="143" t="s">
        <v>11</v>
      </c>
      <c r="K58" s="143" t="s">
        <v>10</v>
      </c>
      <c r="L58" s="143" t="str">
        <f>"Demandé si pour question " &amp;$E$54&amp; ", Réponse &gt; 12 &amp; &lt; 60,et si pour question " &amp;$E$53&amp; ", Réponse = 1. Femme"</f>
        <v>Demandé si pour question B.UUID.23., Réponse &gt; 12 &amp; &lt; 60,et si pour question B.UUID.22., Réponse = 1. Femme</v>
      </c>
      <c r="M58" s="145" t="s">
        <v>24</v>
      </c>
      <c r="N58" s="145" t="s">
        <v>1086</v>
      </c>
      <c r="O58" s="145" t="s">
        <v>3</v>
      </c>
      <c r="P58" s="145" t="s">
        <v>3</v>
      </c>
      <c r="Q58" s="145" t="s">
        <v>171</v>
      </c>
      <c r="R58" s="145" t="s">
        <v>1182</v>
      </c>
      <c r="S58" s="144" t="s">
        <v>1181</v>
      </c>
      <c r="T58" s="144" t="s">
        <v>81</v>
      </c>
      <c r="U58" s="143" t="s">
        <v>17</v>
      </c>
      <c r="V58" s="142" t="s">
        <v>2</v>
      </c>
    </row>
    <row r="59" spans="3:26" ht="50.15" customHeight="1" thickBot="1">
      <c r="C59" s="22">
        <f t="shared" si="5"/>
        <v>28</v>
      </c>
      <c r="E59" s="178" t="str">
        <f t="shared" si="4"/>
        <v>B.UUID.28.</v>
      </c>
      <c r="F59" s="175" t="s">
        <v>1180</v>
      </c>
      <c r="G59" s="175" t="s">
        <v>1088</v>
      </c>
      <c r="H59" s="177" t="s">
        <v>13</v>
      </c>
      <c r="I59" s="175" t="s">
        <v>461</v>
      </c>
      <c r="J59" s="175" t="s">
        <v>11</v>
      </c>
      <c r="K59" s="175" t="s">
        <v>10</v>
      </c>
      <c r="L59" s="175" t="str">
        <f>"Demandé si pour question " &amp;$E$54&amp; ", Réponse &gt; 12 &amp; &lt; 60,et si pour question " &amp;$E$53&amp; ", Réponse = 1. Femme"</f>
        <v>Demandé si pour question B.UUID.23., Réponse &gt; 12 &amp; &lt; 60,et si pour question B.UUID.22., Réponse = 1. Femme</v>
      </c>
      <c r="M59" s="177" t="s">
        <v>24</v>
      </c>
      <c r="N59" s="177" t="s">
        <v>1086</v>
      </c>
      <c r="O59" s="177" t="s">
        <v>3</v>
      </c>
      <c r="P59" s="177" t="s">
        <v>3</v>
      </c>
      <c r="Q59" s="177" t="s">
        <v>171</v>
      </c>
      <c r="R59" s="177" t="s">
        <v>314</v>
      </c>
      <c r="S59" s="176" t="s">
        <v>1179</v>
      </c>
      <c r="T59" s="176" t="s">
        <v>81</v>
      </c>
      <c r="U59" s="175" t="s">
        <v>17</v>
      </c>
      <c r="V59" s="174" t="s">
        <v>2</v>
      </c>
      <c r="Z59" s="87"/>
    </row>
    <row r="60" spans="3:26" ht="50.15" customHeight="1">
      <c r="C60" s="22">
        <f t="shared" si="5"/>
        <v>29</v>
      </c>
      <c r="E60" s="151" t="str">
        <f t="shared" si="4"/>
        <v>B.UUID.29.</v>
      </c>
      <c r="F60" s="148" t="s">
        <v>1178</v>
      </c>
      <c r="G60" s="148" t="s">
        <v>1088</v>
      </c>
      <c r="H60" s="150" t="s">
        <v>13</v>
      </c>
      <c r="I60" s="148" t="s">
        <v>461</v>
      </c>
      <c r="J60" s="148" t="s">
        <v>11</v>
      </c>
      <c r="K60" s="148" t="s">
        <v>10</v>
      </c>
      <c r="L60" s="148" t="str">
        <f>"Demandé si pour question " &amp;$E$54&amp; ", Réponse &gt; 17."</f>
        <v>Demandé si pour question B.UUID.23., Réponse &gt; 17.</v>
      </c>
      <c r="M60" s="150" t="s">
        <v>7</v>
      </c>
      <c r="N60" s="150" t="s">
        <v>1086</v>
      </c>
      <c r="O60" s="150" t="s">
        <v>3</v>
      </c>
      <c r="P60" s="150" t="s">
        <v>24</v>
      </c>
      <c r="Q60" s="150" t="s">
        <v>7</v>
      </c>
      <c r="R60" s="150" t="s">
        <v>314</v>
      </c>
      <c r="S60" s="149" t="s">
        <v>1177</v>
      </c>
      <c r="T60" s="149" t="s">
        <v>1176</v>
      </c>
      <c r="U60" s="149" t="s">
        <v>17</v>
      </c>
      <c r="V60" s="173" t="s">
        <v>1175</v>
      </c>
    </row>
    <row r="61" spans="3:26" ht="50.15" customHeight="1">
      <c r="C61" s="22">
        <f t="shared" si="5"/>
        <v>30</v>
      </c>
      <c r="E61" s="161" t="str">
        <f t="shared" si="4"/>
        <v>B.UUID.30.</v>
      </c>
      <c r="F61" s="158" t="s">
        <v>1174</v>
      </c>
      <c r="G61" s="158" t="s">
        <v>1088</v>
      </c>
      <c r="H61" s="160" t="s">
        <v>13</v>
      </c>
      <c r="I61" s="158" t="s">
        <v>461</v>
      </c>
      <c r="J61" s="158" t="s">
        <v>11</v>
      </c>
      <c r="K61" s="158" t="s">
        <v>10</v>
      </c>
      <c r="L61" s="158" t="str">
        <f>"Demandé si pour question " &amp;$E$60&amp; ", Réponse = non ,et si pour question " &amp;$E$54&amp; ", Réponse = 1. Femme"</f>
        <v>Demandé si pour question B.UUID.29., Réponse = non ,et si pour question B.UUID.23., Réponse = 1. Femme</v>
      </c>
      <c r="M61" s="160" t="s">
        <v>7</v>
      </c>
      <c r="N61" s="160" t="s">
        <v>1086</v>
      </c>
      <c r="O61" s="160" t="s">
        <v>3</v>
      </c>
      <c r="P61" s="160" t="s">
        <v>24</v>
      </c>
      <c r="Q61" s="160" t="s">
        <v>7</v>
      </c>
      <c r="R61" s="160" t="s">
        <v>314</v>
      </c>
      <c r="S61" s="159" t="s">
        <v>1173</v>
      </c>
      <c r="T61" s="159" t="s">
        <v>81</v>
      </c>
      <c r="U61" s="159" t="s">
        <v>17</v>
      </c>
      <c r="V61" s="172" t="s">
        <v>2</v>
      </c>
    </row>
    <row r="62" spans="3:26" ht="50.15" customHeight="1">
      <c r="C62" s="22">
        <f t="shared" si="5"/>
        <v>31</v>
      </c>
      <c r="E62" s="161" t="str">
        <f t="shared" si="4"/>
        <v>B.UUID.31.</v>
      </c>
      <c r="F62" s="158" t="s">
        <v>1172</v>
      </c>
      <c r="G62" s="158" t="s">
        <v>1088</v>
      </c>
      <c r="H62" s="160" t="s">
        <v>13</v>
      </c>
      <c r="I62" s="158" t="s">
        <v>461</v>
      </c>
      <c r="J62" s="158" t="s">
        <v>11</v>
      </c>
      <c r="K62" s="158" t="s">
        <v>10</v>
      </c>
      <c r="L62" s="158" t="str">
        <f>"Demandé si pour question " &amp;$E$60&amp; ", Réponse &gt; 3. Non."</f>
        <v>Demandé si pour question B.UUID.29., Réponse &gt; 3. Non.</v>
      </c>
      <c r="M62" s="160" t="s">
        <v>7</v>
      </c>
      <c r="N62" s="160" t="s">
        <v>1086</v>
      </c>
      <c r="O62" s="160" t="s">
        <v>3</v>
      </c>
      <c r="P62" s="160" t="s">
        <v>24</v>
      </c>
      <c r="Q62" s="160" t="s">
        <v>7</v>
      </c>
      <c r="R62" s="160" t="s">
        <v>314</v>
      </c>
      <c r="S62" s="159" t="s">
        <v>1171</v>
      </c>
      <c r="T62" s="159" t="s">
        <v>1170</v>
      </c>
      <c r="U62" s="159" t="s">
        <v>17</v>
      </c>
      <c r="V62" s="172" t="s">
        <v>2</v>
      </c>
    </row>
    <row r="63" spans="3:26" ht="50.15" customHeight="1" thickBot="1">
      <c r="C63" s="22">
        <f t="shared" si="5"/>
        <v>32</v>
      </c>
      <c r="E63" s="146" t="str">
        <f t="shared" si="4"/>
        <v>B.UUID.32.</v>
      </c>
      <c r="F63" s="143" t="s">
        <v>1169</v>
      </c>
      <c r="G63" s="143" t="s">
        <v>1088</v>
      </c>
      <c r="H63" s="145" t="s">
        <v>13</v>
      </c>
      <c r="I63" s="143" t="s">
        <v>461</v>
      </c>
      <c r="J63" s="143" t="s">
        <v>11</v>
      </c>
      <c r="K63" s="143" t="s">
        <v>10</v>
      </c>
      <c r="L63" s="143" t="str">
        <f>"Demandé si pour question " &amp;$E$60&amp; ", Réponse &gt; 3. Non."</f>
        <v>Demandé si pour question B.UUID.29., Réponse &gt; 3. Non.</v>
      </c>
      <c r="M63" s="145" t="s">
        <v>7</v>
      </c>
      <c r="N63" s="145" t="s">
        <v>1086</v>
      </c>
      <c r="O63" s="145" t="s">
        <v>3</v>
      </c>
      <c r="P63" s="145" t="s">
        <v>24</v>
      </c>
      <c r="Q63" s="145" t="s">
        <v>7</v>
      </c>
      <c r="R63" s="145" t="s">
        <v>314</v>
      </c>
      <c r="S63" s="144" t="s">
        <v>1168</v>
      </c>
      <c r="T63" s="144" t="s">
        <v>801</v>
      </c>
      <c r="U63" s="144" t="s">
        <v>17</v>
      </c>
      <c r="V63" s="171" t="s">
        <v>2</v>
      </c>
    </row>
    <row r="64" spans="3:26" ht="2" customHeight="1">
      <c r="C64" s="91"/>
      <c r="E64" s="126"/>
      <c r="F64" s="125"/>
      <c r="G64" s="125"/>
      <c r="H64" s="125"/>
      <c r="I64" s="125"/>
      <c r="J64" s="125"/>
      <c r="K64" s="125"/>
      <c r="L64" s="125"/>
      <c r="M64" s="125"/>
      <c r="N64" s="125"/>
      <c r="O64" s="125"/>
      <c r="P64" s="125"/>
      <c r="Q64" s="125"/>
      <c r="R64" s="125"/>
      <c r="S64" s="124"/>
      <c r="T64" s="124"/>
      <c r="U64" s="124"/>
      <c r="V64" s="123"/>
    </row>
    <row r="65" spans="3:22">
      <c r="C65" s="91"/>
      <c r="E65" s="12" t="s">
        <v>1167</v>
      </c>
      <c r="F65" s="11" t="s">
        <v>1166</v>
      </c>
      <c r="G65" s="122"/>
      <c r="H65" s="122"/>
      <c r="I65" s="122"/>
      <c r="J65" s="122"/>
      <c r="K65" s="122"/>
      <c r="L65" s="121"/>
      <c r="M65" s="121"/>
      <c r="N65" s="121"/>
      <c r="O65" s="121"/>
      <c r="P65" s="121"/>
      <c r="Q65" s="121"/>
      <c r="R65" s="121"/>
      <c r="S65" s="120"/>
      <c r="T65" s="120"/>
      <c r="U65" s="120"/>
      <c r="V65" s="119"/>
    </row>
    <row r="66" spans="3:22" ht="2" customHeight="1" thickBot="1">
      <c r="C66" s="91"/>
      <c r="E66" s="118"/>
      <c r="F66" s="117"/>
      <c r="G66" s="117"/>
      <c r="H66" s="117"/>
      <c r="I66" s="117"/>
      <c r="J66" s="117"/>
      <c r="K66" s="117"/>
      <c r="L66" s="117"/>
      <c r="M66" s="117"/>
      <c r="N66" s="117"/>
      <c r="O66" s="117"/>
      <c r="P66" s="117"/>
      <c r="Q66" s="117"/>
      <c r="R66" s="117"/>
      <c r="S66" s="116"/>
      <c r="T66" s="116"/>
      <c r="U66" s="116"/>
      <c r="V66" s="115"/>
    </row>
    <row r="67" spans="3:22" ht="50.15" customHeight="1">
      <c r="C67" s="22">
        <f>C63+1</f>
        <v>33</v>
      </c>
      <c r="E67" s="141" t="str">
        <f t="shared" ref="E67:E72" si="6">CONCATENATE(LEFT($E$18,1),".UUID.",$C67,".")</f>
        <v>B.UUID.33.</v>
      </c>
      <c r="F67" s="138" t="s">
        <v>1165</v>
      </c>
      <c r="G67" s="138" t="s">
        <v>1145</v>
      </c>
      <c r="H67" s="140" t="s">
        <v>13</v>
      </c>
      <c r="I67" s="138" t="s">
        <v>461</v>
      </c>
      <c r="J67" s="138" t="s">
        <v>11</v>
      </c>
      <c r="K67" s="138" t="s">
        <v>10</v>
      </c>
      <c r="L67" s="138" t="s">
        <v>9</v>
      </c>
      <c r="M67" s="140" t="s">
        <v>24</v>
      </c>
      <c r="N67" s="140" t="s">
        <v>1086</v>
      </c>
      <c r="O67" s="140" t="s">
        <v>3</v>
      </c>
      <c r="P67" s="140" t="s">
        <v>3</v>
      </c>
      <c r="Q67" s="140" t="s">
        <v>7</v>
      </c>
      <c r="R67" s="140" t="s">
        <v>1164</v>
      </c>
      <c r="S67" s="140" t="s">
        <v>1163</v>
      </c>
      <c r="T67" s="139" t="s">
        <v>1162</v>
      </c>
      <c r="U67" s="138" t="s">
        <v>17</v>
      </c>
      <c r="V67" s="194" t="s">
        <v>1141</v>
      </c>
    </row>
    <row r="68" spans="3:22" ht="50.15" customHeight="1">
      <c r="C68" s="22">
        <f>C67+1</f>
        <v>34</v>
      </c>
      <c r="E68" s="156" t="str">
        <f t="shared" si="6"/>
        <v>B.UUID.34.</v>
      </c>
      <c r="F68" s="153" t="s">
        <v>1161</v>
      </c>
      <c r="G68" s="153" t="s">
        <v>1145</v>
      </c>
      <c r="H68" s="155" t="s">
        <v>13</v>
      </c>
      <c r="I68" s="153" t="s">
        <v>461</v>
      </c>
      <c r="J68" s="153" t="s">
        <v>11</v>
      </c>
      <c r="K68" s="153" t="s">
        <v>10</v>
      </c>
      <c r="L68" s="153" t="s">
        <v>9</v>
      </c>
      <c r="M68" s="155" t="s">
        <v>24</v>
      </c>
      <c r="N68" s="155" t="s">
        <v>1086</v>
      </c>
      <c r="O68" s="155" t="s">
        <v>3</v>
      </c>
      <c r="P68" s="155" t="s">
        <v>3</v>
      </c>
      <c r="Q68" s="155" t="s">
        <v>7</v>
      </c>
      <c r="R68" s="155" t="s">
        <v>1160</v>
      </c>
      <c r="S68" s="155" t="s">
        <v>1159</v>
      </c>
      <c r="T68" s="154" t="s">
        <v>1158</v>
      </c>
      <c r="U68" s="153" t="s">
        <v>17</v>
      </c>
      <c r="V68" s="195" t="s">
        <v>1141</v>
      </c>
    </row>
    <row r="69" spans="3:22" ht="50.15" customHeight="1">
      <c r="C69" s="22">
        <f>C68+1</f>
        <v>35</v>
      </c>
      <c r="E69" s="156" t="str">
        <f t="shared" si="6"/>
        <v>B.UUID.35.</v>
      </c>
      <c r="F69" s="153" t="s">
        <v>1157</v>
      </c>
      <c r="G69" s="153" t="s">
        <v>1145</v>
      </c>
      <c r="H69" s="155" t="s">
        <v>13</v>
      </c>
      <c r="I69" s="153" t="s">
        <v>461</v>
      </c>
      <c r="J69" s="153" t="s">
        <v>11</v>
      </c>
      <c r="K69" s="153" t="s">
        <v>10</v>
      </c>
      <c r="L69" s="153" t="s">
        <v>9</v>
      </c>
      <c r="M69" s="155" t="s">
        <v>24</v>
      </c>
      <c r="N69" s="155" t="s">
        <v>1086</v>
      </c>
      <c r="O69" s="155" t="s">
        <v>3</v>
      </c>
      <c r="P69" s="155" t="s">
        <v>3</v>
      </c>
      <c r="Q69" s="155" t="s">
        <v>7</v>
      </c>
      <c r="R69" s="155" t="s">
        <v>1156</v>
      </c>
      <c r="S69" s="155" t="s">
        <v>1155</v>
      </c>
      <c r="T69" s="154" t="s">
        <v>1142</v>
      </c>
      <c r="U69" s="153" t="s">
        <v>17</v>
      </c>
      <c r="V69" s="195" t="s">
        <v>1141</v>
      </c>
    </row>
    <row r="70" spans="3:22" ht="50.15" customHeight="1">
      <c r="C70" s="22">
        <f>C69+1</f>
        <v>36</v>
      </c>
      <c r="E70" s="156" t="str">
        <f t="shared" si="6"/>
        <v>B.UUID.36.</v>
      </c>
      <c r="F70" s="153" t="s">
        <v>1154</v>
      </c>
      <c r="G70" s="153" t="s">
        <v>1145</v>
      </c>
      <c r="H70" s="155" t="s">
        <v>13</v>
      </c>
      <c r="I70" s="153" t="s">
        <v>461</v>
      </c>
      <c r="J70" s="153" t="s">
        <v>11</v>
      </c>
      <c r="K70" s="153" t="s">
        <v>10</v>
      </c>
      <c r="L70" s="153" t="s">
        <v>9</v>
      </c>
      <c r="M70" s="155" t="s">
        <v>24</v>
      </c>
      <c r="N70" s="155" t="s">
        <v>1086</v>
      </c>
      <c r="O70" s="155" t="s">
        <v>3</v>
      </c>
      <c r="P70" s="155" t="s">
        <v>3</v>
      </c>
      <c r="Q70" s="155" t="s">
        <v>7</v>
      </c>
      <c r="R70" s="155" t="s">
        <v>1153</v>
      </c>
      <c r="S70" s="155" t="s">
        <v>1152</v>
      </c>
      <c r="T70" s="154" t="s">
        <v>1151</v>
      </c>
      <c r="U70" s="153" t="s">
        <v>17</v>
      </c>
      <c r="V70" s="195" t="s">
        <v>1141</v>
      </c>
    </row>
    <row r="71" spans="3:22" ht="50.15" customHeight="1">
      <c r="C71" s="22">
        <f>C70+1</f>
        <v>37</v>
      </c>
      <c r="E71" s="156" t="str">
        <f t="shared" si="6"/>
        <v>B.UUID.37.</v>
      </c>
      <c r="F71" s="153" t="s">
        <v>1150</v>
      </c>
      <c r="G71" s="153" t="s">
        <v>1145</v>
      </c>
      <c r="H71" s="155" t="s">
        <v>13</v>
      </c>
      <c r="I71" s="153" t="s">
        <v>461</v>
      </c>
      <c r="J71" s="153" t="s">
        <v>11</v>
      </c>
      <c r="K71" s="153" t="s">
        <v>10</v>
      </c>
      <c r="L71" s="153" t="s">
        <v>9</v>
      </c>
      <c r="M71" s="155" t="s">
        <v>24</v>
      </c>
      <c r="N71" s="155" t="s">
        <v>1086</v>
      </c>
      <c r="O71" s="155" t="s">
        <v>3</v>
      </c>
      <c r="P71" s="155" t="s">
        <v>3</v>
      </c>
      <c r="Q71" s="155" t="s">
        <v>7</v>
      </c>
      <c r="R71" s="155" t="s">
        <v>1149</v>
      </c>
      <c r="S71" s="155" t="s">
        <v>1148</v>
      </c>
      <c r="T71" s="154" t="s">
        <v>1147</v>
      </c>
      <c r="U71" s="153" t="s">
        <v>17</v>
      </c>
      <c r="V71" s="195" t="s">
        <v>1141</v>
      </c>
    </row>
    <row r="72" spans="3:22" ht="50.15" customHeight="1" thickBot="1">
      <c r="C72" s="22">
        <f>C71+1</f>
        <v>38</v>
      </c>
      <c r="E72" s="136" t="str">
        <f t="shared" si="6"/>
        <v>B.UUID.38.</v>
      </c>
      <c r="F72" s="133" t="s">
        <v>1146</v>
      </c>
      <c r="G72" s="133" t="s">
        <v>1145</v>
      </c>
      <c r="H72" s="135" t="s">
        <v>13</v>
      </c>
      <c r="I72" s="133" t="s">
        <v>461</v>
      </c>
      <c r="J72" s="133" t="s">
        <v>11</v>
      </c>
      <c r="K72" s="133" t="s">
        <v>10</v>
      </c>
      <c r="L72" s="133" t="s">
        <v>9</v>
      </c>
      <c r="M72" s="135" t="s">
        <v>24</v>
      </c>
      <c r="N72" s="135" t="s">
        <v>1086</v>
      </c>
      <c r="O72" s="135" t="s">
        <v>3</v>
      </c>
      <c r="P72" s="135" t="s">
        <v>3</v>
      </c>
      <c r="Q72" s="135" t="s">
        <v>7</v>
      </c>
      <c r="R72" s="135" t="s">
        <v>1144</v>
      </c>
      <c r="S72" s="135" t="s">
        <v>1143</v>
      </c>
      <c r="T72" s="134" t="s">
        <v>1142</v>
      </c>
      <c r="U72" s="133" t="s">
        <v>17</v>
      </c>
      <c r="V72" s="196" t="s">
        <v>1141</v>
      </c>
    </row>
    <row r="73" spans="3:22" ht="20" customHeight="1" thickBot="1"/>
    <row r="74" spans="3:22" s="2" customFormat="1" ht="20.149999999999999" customHeight="1" thickBot="1">
      <c r="E74" s="77" t="s">
        <v>1140</v>
      </c>
      <c r="F74" s="76"/>
      <c r="G74" s="76"/>
      <c r="H74" s="76"/>
      <c r="I74" s="76"/>
      <c r="J74" s="76"/>
      <c r="K74" s="76"/>
      <c r="L74" s="76"/>
      <c r="M74" s="76"/>
      <c r="N74" s="76"/>
      <c r="O74" s="76"/>
      <c r="P74" s="76"/>
      <c r="Q74" s="76"/>
      <c r="R74" s="76"/>
      <c r="S74" s="76"/>
      <c r="T74" s="76"/>
      <c r="U74" s="76"/>
      <c r="V74" s="75"/>
    </row>
    <row r="75" spans="3:22" s="2" customFormat="1" ht="20.149999999999999" customHeight="1" thickBot="1">
      <c r="E75" s="74" t="s">
        <v>199</v>
      </c>
      <c r="F75" s="74" t="s">
        <v>198</v>
      </c>
      <c r="G75" s="197" t="s">
        <v>197</v>
      </c>
      <c r="H75" s="74" t="s">
        <v>196</v>
      </c>
      <c r="I75" s="74" t="s">
        <v>195</v>
      </c>
      <c r="J75" s="197" t="s">
        <v>194</v>
      </c>
      <c r="K75" s="74" t="s">
        <v>193</v>
      </c>
      <c r="L75" s="74" t="s">
        <v>192</v>
      </c>
      <c r="M75" s="74" t="s">
        <v>191</v>
      </c>
      <c r="N75" s="74" t="s">
        <v>190</v>
      </c>
      <c r="O75" s="74" t="s">
        <v>189</v>
      </c>
      <c r="P75" s="74" t="s">
        <v>188</v>
      </c>
      <c r="Q75" s="74" t="s">
        <v>187</v>
      </c>
      <c r="R75" s="74" t="s">
        <v>186</v>
      </c>
      <c r="S75" s="74" t="s">
        <v>185</v>
      </c>
      <c r="T75" s="74" t="s">
        <v>184</v>
      </c>
      <c r="U75" s="74" t="s">
        <v>183</v>
      </c>
      <c r="V75" s="74" t="s">
        <v>182</v>
      </c>
    </row>
    <row r="76" spans="3:22" ht="68.150000000000006" customHeight="1" thickBot="1">
      <c r="C76" s="22">
        <v>1</v>
      </c>
      <c r="E76" s="170" t="str">
        <f>CONCATENATE(LEFT($E$74,1),".UUID.",$C76,".")</f>
        <v>C.UUID.1.</v>
      </c>
      <c r="F76" s="167" t="s">
        <v>1139</v>
      </c>
      <c r="G76" s="167" t="s">
        <v>1096</v>
      </c>
      <c r="H76" s="169" t="s">
        <v>13</v>
      </c>
      <c r="I76" s="167" t="s">
        <v>12</v>
      </c>
      <c r="J76" s="167" t="s">
        <v>11</v>
      </c>
      <c r="K76" s="167" t="s">
        <v>10</v>
      </c>
      <c r="L76" s="167" t="s">
        <v>9</v>
      </c>
      <c r="M76" s="169" t="s">
        <v>7</v>
      </c>
      <c r="N76" s="169" t="s">
        <v>1094</v>
      </c>
      <c r="O76" s="169" t="s">
        <v>1138</v>
      </c>
      <c r="P76" s="169" t="s">
        <v>7</v>
      </c>
      <c r="Q76" s="169" t="s">
        <v>7</v>
      </c>
      <c r="R76" s="168" t="s">
        <v>1137</v>
      </c>
      <c r="S76" s="168" t="s">
        <v>1136</v>
      </c>
      <c r="T76" s="168" t="s">
        <v>1135</v>
      </c>
      <c r="U76" s="167" t="s">
        <v>17</v>
      </c>
      <c r="V76" s="166" t="s">
        <v>1134</v>
      </c>
    </row>
    <row r="77" spans="3:22" ht="2" customHeight="1">
      <c r="C77" s="91"/>
      <c r="E77" s="165"/>
      <c r="F77" s="164"/>
      <c r="G77" s="164"/>
      <c r="H77" s="164"/>
      <c r="I77" s="164"/>
      <c r="J77" s="164"/>
      <c r="K77" s="164"/>
      <c r="L77" s="164"/>
      <c r="M77" s="164"/>
      <c r="N77" s="164"/>
      <c r="O77" s="164"/>
      <c r="P77" s="164"/>
      <c r="Q77" s="164"/>
      <c r="R77" s="164"/>
      <c r="S77" s="163"/>
      <c r="T77" s="163"/>
      <c r="U77" s="163"/>
      <c r="V77" s="162"/>
    </row>
    <row r="78" spans="3:22">
      <c r="C78" s="91"/>
      <c r="E78" s="12" t="s">
        <v>1083</v>
      </c>
      <c r="F78" s="11" t="s">
        <v>1133</v>
      </c>
      <c r="G78" s="122"/>
      <c r="H78" s="122"/>
      <c r="I78" s="122"/>
      <c r="J78" s="122"/>
      <c r="K78" s="122"/>
      <c r="L78" s="121"/>
      <c r="M78" s="121"/>
      <c r="N78" s="121"/>
      <c r="O78" s="121"/>
      <c r="P78" s="121"/>
      <c r="Q78" s="121"/>
      <c r="R78" s="121"/>
      <c r="S78" s="120"/>
      <c r="T78" s="120"/>
      <c r="U78" s="120"/>
      <c r="V78" s="119"/>
    </row>
    <row r="79" spans="3:22" ht="2" customHeight="1" thickBot="1">
      <c r="C79" s="91"/>
      <c r="E79" s="165"/>
      <c r="F79" s="164"/>
      <c r="G79" s="164"/>
      <c r="H79" s="164"/>
      <c r="I79" s="164"/>
      <c r="J79" s="164"/>
      <c r="K79" s="164"/>
      <c r="L79" s="164"/>
      <c r="M79" s="164"/>
      <c r="N79" s="164"/>
      <c r="O79" s="164"/>
      <c r="P79" s="164"/>
      <c r="Q79" s="164"/>
      <c r="R79" s="164"/>
      <c r="S79" s="163"/>
      <c r="T79" s="163"/>
      <c r="U79" s="163"/>
      <c r="V79" s="162"/>
    </row>
    <row r="80" spans="3:22" ht="50.15" customHeight="1">
      <c r="C80" s="22">
        <f>C76+1</f>
        <v>2</v>
      </c>
      <c r="E80" s="141" t="str">
        <f t="shared" ref="E80:E98" si="7">CONCATENATE(LEFT($E$74,1),".UUID.",$C80,".")</f>
        <v>C.UUID.2.</v>
      </c>
      <c r="F80" s="138" t="s">
        <v>1132</v>
      </c>
      <c r="G80" s="138" t="s">
        <v>1096</v>
      </c>
      <c r="H80" s="140" t="s">
        <v>13</v>
      </c>
      <c r="I80" s="138" t="s">
        <v>12</v>
      </c>
      <c r="J80" s="138" t="s">
        <v>11</v>
      </c>
      <c r="K80" s="138" t="s">
        <v>1095</v>
      </c>
      <c r="L80" s="138" t="str">
        <f>"Demandé si pour question " &amp;$E$76&amp; ", Réponse = 2,3,4, ou 5."</f>
        <v>Demandé si pour question C.UUID.1., Réponse = 2,3,4, ou 5.</v>
      </c>
      <c r="M80" s="140" t="s">
        <v>637</v>
      </c>
      <c r="N80" s="140" t="s">
        <v>1094</v>
      </c>
      <c r="O80" s="140" t="s">
        <v>1120</v>
      </c>
      <c r="P80" s="140" t="s">
        <v>7</v>
      </c>
      <c r="Q80" s="140" t="s">
        <v>24</v>
      </c>
      <c r="R80" s="140" t="s">
        <v>3</v>
      </c>
      <c r="S80" s="139" t="s">
        <v>1131</v>
      </c>
      <c r="T80" s="139" t="s">
        <v>1130</v>
      </c>
      <c r="U80" s="138" t="s">
        <v>17</v>
      </c>
      <c r="V80" s="137" t="s">
        <v>2</v>
      </c>
    </row>
    <row r="81" spans="3:22" ht="50.15" customHeight="1">
      <c r="C81" s="22">
        <f t="shared" ref="C81:C98" si="8">C80+1</f>
        <v>3</v>
      </c>
      <c r="E81" s="156" t="str">
        <f t="shared" si="7"/>
        <v>C.UUID.3.</v>
      </c>
      <c r="F81" s="153" t="s">
        <v>1129</v>
      </c>
      <c r="G81" s="153" t="s">
        <v>1096</v>
      </c>
      <c r="H81" s="155" t="s">
        <v>13</v>
      </c>
      <c r="I81" s="153" t="s">
        <v>12</v>
      </c>
      <c r="J81" s="153" t="s">
        <v>11</v>
      </c>
      <c r="K81" s="153" t="s">
        <v>1095</v>
      </c>
      <c r="L81" s="153" t="str">
        <f>"Demandé si pour question " &amp;$E$80&amp; ", Réponse = autre."</f>
        <v>Demandé si pour question C.UUID.2., Réponse = autre.</v>
      </c>
      <c r="M81" s="155" t="s">
        <v>7</v>
      </c>
      <c r="N81" s="155" t="s">
        <v>1094</v>
      </c>
      <c r="O81" s="155" t="s">
        <v>1120</v>
      </c>
      <c r="P81" s="155" t="s">
        <v>7</v>
      </c>
      <c r="Q81" s="155" t="s">
        <v>24</v>
      </c>
      <c r="R81" s="154" t="s">
        <v>3</v>
      </c>
      <c r="S81" s="154" t="s">
        <v>22</v>
      </c>
      <c r="T81" s="154" t="s">
        <v>4</v>
      </c>
      <c r="U81" s="153" t="s">
        <v>3</v>
      </c>
      <c r="V81" s="152" t="s">
        <v>2</v>
      </c>
    </row>
    <row r="82" spans="3:22" ht="50.15" customHeight="1">
      <c r="C82" s="22">
        <f t="shared" si="8"/>
        <v>4</v>
      </c>
      <c r="E82" s="156" t="str">
        <f t="shared" si="7"/>
        <v>C.UUID.4.</v>
      </c>
      <c r="F82" s="153" t="s">
        <v>1128</v>
      </c>
      <c r="G82" s="153" t="s">
        <v>1096</v>
      </c>
      <c r="H82" s="155" t="s">
        <v>13</v>
      </c>
      <c r="I82" s="153" t="s">
        <v>12</v>
      </c>
      <c r="J82" s="153" t="s">
        <v>11</v>
      </c>
      <c r="K82" s="153" t="s">
        <v>1095</v>
      </c>
      <c r="L82" s="153" t="str">
        <f>"Demandé si pour question " &amp;$E$76&amp; ", Réponse = 2,3,4, ou 5."</f>
        <v>Demandé si pour question C.UUID.1., Réponse = 2,3,4, ou 5.</v>
      </c>
      <c r="M82" s="155" t="s">
        <v>7</v>
      </c>
      <c r="N82" s="155" t="s">
        <v>1094</v>
      </c>
      <c r="O82" s="155" t="s">
        <v>1120</v>
      </c>
      <c r="P82" s="155" t="s">
        <v>7</v>
      </c>
      <c r="Q82" s="155" t="s">
        <v>24</v>
      </c>
      <c r="R82" s="154" t="s">
        <v>3</v>
      </c>
      <c r="S82" s="154" t="s">
        <v>1127</v>
      </c>
      <c r="T82" s="154" t="s">
        <v>1126</v>
      </c>
      <c r="U82" s="153" t="s">
        <v>17</v>
      </c>
      <c r="V82" s="152" t="s">
        <v>2</v>
      </c>
    </row>
    <row r="83" spans="3:22" ht="50.15" customHeight="1">
      <c r="C83" s="22">
        <f t="shared" si="8"/>
        <v>5</v>
      </c>
      <c r="E83" s="156" t="str">
        <f t="shared" si="7"/>
        <v>C.UUID.5.</v>
      </c>
      <c r="F83" s="153" t="s">
        <v>1125</v>
      </c>
      <c r="G83" s="153" t="s">
        <v>1096</v>
      </c>
      <c r="H83" s="155" t="s">
        <v>13</v>
      </c>
      <c r="I83" s="153" t="s">
        <v>12</v>
      </c>
      <c r="J83" s="153" t="s">
        <v>11</v>
      </c>
      <c r="K83" s="153" t="s">
        <v>1095</v>
      </c>
      <c r="L83" s="153" t="str">
        <f>"Demandé si pour question " &amp;$E$82&amp; ", Réponse = autre."</f>
        <v>Demandé si pour question C.UUID.4., Réponse = autre.</v>
      </c>
      <c r="M83" s="155" t="s">
        <v>7</v>
      </c>
      <c r="N83" s="155" t="s">
        <v>1094</v>
      </c>
      <c r="O83" s="155" t="s">
        <v>1120</v>
      </c>
      <c r="P83" s="155" t="s">
        <v>7</v>
      </c>
      <c r="Q83" s="155" t="s">
        <v>24</v>
      </c>
      <c r="R83" s="154" t="s">
        <v>3</v>
      </c>
      <c r="S83" s="154" t="s">
        <v>22</v>
      </c>
      <c r="T83" s="154" t="s">
        <v>4</v>
      </c>
      <c r="U83" s="153" t="s">
        <v>3</v>
      </c>
      <c r="V83" s="152" t="s">
        <v>2</v>
      </c>
    </row>
    <row r="84" spans="3:22" ht="50.15" customHeight="1">
      <c r="C84" s="22">
        <f t="shared" si="8"/>
        <v>6</v>
      </c>
      <c r="E84" s="156" t="str">
        <f t="shared" si="7"/>
        <v>C.UUID.6.</v>
      </c>
      <c r="F84" s="153" t="s">
        <v>1124</v>
      </c>
      <c r="G84" s="153" t="s">
        <v>1096</v>
      </c>
      <c r="H84" s="155" t="s">
        <v>13</v>
      </c>
      <c r="I84" s="153" t="s">
        <v>12</v>
      </c>
      <c r="J84" s="153" t="s">
        <v>11</v>
      </c>
      <c r="K84" s="153" t="s">
        <v>1095</v>
      </c>
      <c r="L84" s="153" t="str">
        <f>"Demandé si pour question " &amp;$E$76&amp; ", Réponse = 2,3,4, ou 5."</f>
        <v>Demandé si pour question C.UUID.1., Réponse = 2,3,4, ou 5.</v>
      </c>
      <c r="M84" s="155" t="s">
        <v>7</v>
      </c>
      <c r="N84" s="155" t="s">
        <v>1094</v>
      </c>
      <c r="O84" s="155" t="s">
        <v>1120</v>
      </c>
      <c r="P84" s="155" t="s">
        <v>7</v>
      </c>
      <c r="Q84" s="155" t="s">
        <v>24</v>
      </c>
      <c r="R84" s="154" t="s">
        <v>3</v>
      </c>
      <c r="S84" s="154" t="s">
        <v>1123</v>
      </c>
      <c r="T84" s="154" t="s">
        <v>1122</v>
      </c>
      <c r="U84" s="153" t="s">
        <v>17</v>
      </c>
      <c r="V84" s="152" t="s">
        <v>2</v>
      </c>
    </row>
    <row r="85" spans="3:22" ht="50.15" customHeight="1" thickBot="1">
      <c r="C85" s="22">
        <f t="shared" si="8"/>
        <v>7</v>
      </c>
      <c r="E85" s="136" t="str">
        <f t="shared" si="7"/>
        <v>C.UUID.7.</v>
      </c>
      <c r="F85" s="133" t="s">
        <v>1121</v>
      </c>
      <c r="G85" s="133" t="s">
        <v>1096</v>
      </c>
      <c r="H85" s="135" t="s">
        <v>13</v>
      </c>
      <c r="I85" s="133" t="s">
        <v>12</v>
      </c>
      <c r="J85" s="133" t="s">
        <v>11</v>
      </c>
      <c r="K85" s="133" t="s">
        <v>1095</v>
      </c>
      <c r="L85" s="133" t="str">
        <f>"Demandé si pour question " &amp;$E$84&amp; ", Réponse = autre."</f>
        <v>Demandé si pour question C.UUID.6., Réponse = autre.</v>
      </c>
      <c r="M85" s="135" t="s">
        <v>7</v>
      </c>
      <c r="N85" s="135" t="s">
        <v>1094</v>
      </c>
      <c r="O85" s="135" t="s">
        <v>1120</v>
      </c>
      <c r="P85" s="135" t="s">
        <v>7</v>
      </c>
      <c r="Q85" s="135" t="s">
        <v>24</v>
      </c>
      <c r="R85" s="134" t="s">
        <v>3</v>
      </c>
      <c r="S85" s="134" t="s">
        <v>22</v>
      </c>
      <c r="T85" s="134" t="s">
        <v>4</v>
      </c>
      <c r="U85" s="133" t="s">
        <v>3</v>
      </c>
      <c r="V85" s="132" t="s">
        <v>2</v>
      </c>
    </row>
    <row r="86" spans="3:22" ht="50.15" customHeight="1">
      <c r="C86" s="22">
        <f t="shared" si="8"/>
        <v>8</v>
      </c>
      <c r="E86" s="151" t="str">
        <f t="shared" si="7"/>
        <v>C.UUID.8.</v>
      </c>
      <c r="F86" s="150" t="s">
        <v>1119</v>
      </c>
      <c r="G86" s="150" t="s">
        <v>1096</v>
      </c>
      <c r="H86" s="150" t="s">
        <v>13</v>
      </c>
      <c r="I86" s="148" t="s">
        <v>12</v>
      </c>
      <c r="J86" s="148" t="s">
        <v>11</v>
      </c>
      <c r="K86" s="148" t="s">
        <v>1095</v>
      </c>
      <c r="L86" s="148" t="str">
        <f>"Demandé si pour question " &amp;$E$76&amp; ", Réponse = 2,3,4, ou 5."</f>
        <v>Demandé si pour question C.UUID.1., Réponse = 2,3,4, ou 5.</v>
      </c>
      <c r="M86" s="150" t="s">
        <v>7</v>
      </c>
      <c r="N86" s="150" t="s">
        <v>1094</v>
      </c>
      <c r="O86" s="150" t="s">
        <v>3</v>
      </c>
      <c r="P86" s="150" t="s">
        <v>7</v>
      </c>
      <c r="Q86" s="150" t="s">
        <v>24</v>
      </c>
      <c r="R86" s="150" t="s">
        <v>3</v>
      </c>
      <c r="S86" s="149" t="s">
        <v>1118</v>
      </c>
      <c r="T86" s="149" t="s">
        <v>1117</v>
      </c>
      <c r="U86" s="148" t="s">
        <v>17</v>
      </c>
      <c r="V86" s="147" t="s">
        <v>2</v>
      </c>
    </row>
    <row r="87" spans="3:22" ht="50.15" customHeight="1">
      <c r="C87" s="22">
        <f t="shared" si="8"/>
        <v>9</v>
      </c>
      <c r="E87" s="161" t="str">
        <f t="shared" si="7"/>
        <v>C.UUID.9.</v>
      </c>
      <c r="F87" s="160" t="s">
        <v>1116</v>
      </c>
      <c r="G87" s="160" t="s">
        <v>1096</v>
      </c>
      <c r="H87" s="160" t="s">
        <v>13</v>
      </c>
      <c r="I87" s="158" t="s">
        <v>12</v>
      </c>
      <c r="J87" s="158" t="s">
        <v>11</v>
      </c>
      <c r="K87" s="158" t="s">
        <v>1095</v>
      </c>
      <c r="L87" s="158" t="str">
        <f>"Demandé si pour question " &amp;$E$76&amp; ", Réponse = 2,3,4, ou 5."</f>
        <v>Demandé si pour question C.UUID.1., Réponse = 2,3,4, ou 5.</v>
      </c>
      <c r="M87" s="160" t="s">
        <v>7</v>
      </c>
      <c r="N87" s="160" t="s">
        <v>1094</v>
      </c>
      <c r="O87" s="160" t="s">
        <v>3</v>
      </c>
      <c r="P87" s="160" t="s">
        <v>7</v>
      </c>
      <c r="Q87" s="160" t="s">
        <v>24</v>
      </c>
      <c r="R87" s="160" t="s">
        <v>3</v>
      </c>
      <c r="S87" s="159" t="s">
        <v>1115</v>
      </c>
      <c r="T87" s="159" t="s">
        <v>1112</v>
      </c>
      <c r="U87" s="158" t="s">
        <v>17</v>
      </c>
      <c r="V87" s="157" t="s">
        <v>2</v>
      </c>
    </row>
    <row r="88" spans="3:22" ht="50.15" customHeight="1" thickBot="1">
      <c r="C88" s="22">
        <f t="shared" si="8"/>
        <v>10</v>
      </c>
      <c r="E88" s="146" t="str">
        <f t="shared" si="7"/>
        <v>C.UUID.10.</v>
      </c>
      <c r="F88" s="145" t="s">
        <v>1114</v>
      </c>
      <c r="G88" s="145" t="s">
        <v>1096</v>
      </c>
      <c r="H88" s="145" t="s">
        <v>13</v>
      </c>
      <c r="I88" s="143" t="s">
        <v>12</v>
      </c>
      <c r="J88" s="143" t="s">
        <v>11</v>
      </c>
      <c r="K88" s="143" t="s">
        <v>1095</v>
      </c>
      <c r="L88" s="143" t="str">
        <f>"Demandé si pour question " &amp;$E$76&amp; ", Réponse = 2,3,4, ou 5."</f>
        <v>Demandé si pour question C.UUID.1., Réponse = 2,3,4, ou 5.</v>
      </c>
      <c r="M88" s="145" t="s">
        <v>7</v>
      </c>
      <c r="N88" s="145" t="s">
        <v>1094</v>
      </c>
      <c r="O88" s="145" t="s">
        <v>3</v>
      </c>
      <c r="P88" s="145" t="s">
        <v>7</v>
      </c>
      <c r="Q88" s="145" t="s">
        <v>24</v>
      </c>
      <c r="R88" s="145" t="s">
        <v>3</v>
      </c>
      <c r="S88" s="144" t="s">
        <v>1113</v>
      </c>
      <c r="T88" s="144" t="s">
        <v>1112</v>
      </c>
      <c r="U88" s="143" t="s">
        <v>17</v>
      </c>
      <c r="V88" s="142" t="s">
        <v>2</v>
      </c>
    </row>
    <row r="89" spans="3:22" ht="50.15" customHeight="1">
      <c r="C89" s="22">
        <f t="shared" si="8"/>
        <v>11</v>
      </c>
      <c r="E89" s="141" t="str">
        <f t="shared" si="7"/>
        <v>C.UUID.11.</v>
      </c>
      <c r="F89" s="140" t="s">
        <v>1111</v>
      </c>
      <c r="G89" s="140" t="s">
        <v>1096</v>
      </c>
      <c r="H89" s="140" t="s">
        <v>13</v>
      </c>
      <c r="I89" s="138" t="s">
        <v>12</v>
      </c>
      <c r="J89" s="138" t="s">
        <v>11</v>
      </c>
      <c r="K89" s="138" t="s">
        <v>1095</v>
      </c>
      <c r="L89" s="138" t="str">
        <f>"Demandé si pour question " &amp;$E$76&amp; ", Réponse = 2,3,4, ou 5."</f>
        <v>Demandé si pour question C.UUID.1., Réponse = 2,3,4, ou 5.</v>
      </c>
      <c r="M89" s="140" t="s">
        <v>7</v>
      </c>
      <c r="N89" s="140" t="s">
        <v>1094</v>
      </c>
      <c r="O89" s="140" t="s">
        <v>3</v>
      </c>
      <c r="P89" s="140" t="s">
        <v>7</v>
      </c>
      <c r="Q89" s="140" t="s">
        <v>24</v>
      </c>
      <c r="R89" s="140" t="s">
        <v>3</v>
      </c>
      <c r="S89" s="139" t="s">
        <v>1110</v>
      </c>
      <c r="T89" s="138" t="s">
        <v>1106</v>
      </c>
      <c r="U89" s="138" t="s">
        <v>466</v>
      </c>
      <c r="V89" s="137" t="s">
        <v>2</v>
      </c>
    </row>
    <row r="90" spans="3:22" ht="50.15" customHeight="1">
      <c r="C90" s="22">
        <f t="shared" si="8"/>
        <v>12</v>
      </c>
      <c r="E90" s="156" t="str">
        <f t="shared" si="7"/>
        <v>C.UUID.12.</v>
      </c>
      <c r="F90" s="155" t="s">
        <v>1109</v>
      </c>
      <c r="G90" s="155" t="s">
        <v>1096</v>
      </c>
      <c r="H90" s="155" t="s">
        <v>13</v>
      </c>
      <c r="I90" s="153" t="s">
        <v>12</v>
      </c>
      <c r="J90" s="153" t="s">
        <v>11</v>
      </c>
      <c r="K90" s="153" t="s">
        <v>1095</v>
      </c>
      <c r="L90" s="153" t="str">
        <f>"Demandé si pour question " &amp;$E$89&amp; ", Réponse = 20."</f>
        <v>Demandé si pour question C.UUID.11., Réponse = 20.</v>
      </c>
      <c r="M90" s="155" t="s">
        <v>7</v>
      </c>
      <c r="N90" s="155" t="s">
        <v>1094</v>
      </c>
      <c r="O90" s="155" t="s">
        <v>3</v>
      </c>
      <c r="P90" s="155" t="s">
        <v>7</v>
      </c>
      <c r="Q90" s="155" t="s">
        <v>24</v>
      </c>
      <c r="R90" s="155" t="s">
        <v>3</v>
      </c>
      <c r="S90" s="154" t="s">
        <v>22</v>
      </c>
      <c r="T90" s="153" t="s">
        <v>4</v>
      </c>
      <c r="U90" s="153" t="s">
        <v>3</v>
      </c>
      <c r="V90" s="152" t="s">
        <v>2</v>
      </c>
    </row>
    <row r="91" spans="3:22" ht="50.15" customHeight="1">
      <c r="C91" s="22">
        <f t="shared" si="8"/>
        <v>13</v>
      </c>
      <c r="E91" s="156" t="str">
        <f t="shared" si="7"/>
        <v>C.UUID.13.</v>
      </c>
      <c r="F91" s="155" t="s">
        <v>1108</v>
      </c>
      <c r="G91" s="155" t="s">
        <v>1096</v>
      </c>
      <c r="H91" s="155" t="s">
        <v>13</v>
      </c>
      <c r="I91" s="153" t="s">
        <v>12</v>
      </c>
      <c r="J91" s="153" t="s">
        <v>11</v>
      </c>
      <c r="K91" s="153" t="s">
        <v>1095</v>
      </c>
      <c r="L91" s="153" t="str">
        <f>"Demandé si pour question " &amp;$E$76&amp; ", Réponse = 2,3,4, ou 5, et si pour question " &amp;$E$86&amp; ", Réponse =2, 3, ou 4."</f>
        <v>Demandé si pour question C.UUID.1., Réponse = 2,3,4, ou 5, et si pour question C.UUID.8., Réponse =2, 3, ou 4.</v>
      </c>
      <c r="M91" s="155" t="s">
        <v>7</v>
      </c>
      <c r="N91" s="155" t="s">
        <v>1094</v>
      </c>
      <c r="O91" s="155" t="s">
        <v>3</v>
      </c>
      <c r="P91" s="155" t="s">
        <v>7</v>
      </c>
      <c r="Q91" s="155" t="s">
        <v>24</v>
      </c>
      <c r="R91" s="155" t="s">
        <v>3</v>
      </c>
      <c r="S91" s="154" t="s">
        <v>1107</v>
      </c>
      <c r="T91" s="153" t="s">
        <v>1106</v>
      </c>
      <c r="U91" s="153" t="s">
        <v>466</v>
      </c>
      <c r="V91" s="152" t="s">
        <v>2</v>
      </c>
    </row>
    <row r="92" spans="3:22" ht="50.15" customHeight="1">
      <c r="C92" s="22">
        <f t="shared" si="8"/>
        <v>14</v>
      </c>
      <c r="E92" s="156" t="str">
        <f t="shared" si="7"/>
        <v>C.UUID.14.</v>
      </c>
      <c r="F92" s="155" t="s">
        <v>1105</v>
      </c>
      <c r="G92" s="155" t="s">
        <v>1096</v>
      </c>
      <c r="H92" s="155" t="s">
        <v>13</v>
      </c>
      <c r="I92" s="153" t="s">
        <v>12</v>
      </c>
      <c r="J92" s="153" t="s">
        <v>11</v>
      </c>
      <c r="K92" s="153" t="s">
        <v>1095</v>
      </c>
      <c r="L92" s="153" t="str">
        <f>"Demandé si pour question " &amp;$E$91&amp; ", Réponse = 17."</f>
        <v>Demandé si pour question C.UUID.13., Réponse = 17.</v>
      </c>
      <c r="M92" s="155" t="s">
        <v>7</v>
      </c>
      <c r="N92" s="155" t="s">
        <v>1094</v>
      </c>
      <c r="O92" s="155" t="s">
        <v>3</v>
      </c>
      <c r="P92" s="155" t="s">
        <v>7</v>
      </c>
      <c r="Q92" s="155" t="s">
        <v>24</v>
      </c>
      <c r="R92" s="155" t="s">
        <v>3</v>
      </c>
      <c r="S92" s="154" t="s">
        <v>22</v>
      </c>
      <c r="T92" s="154" t="s">
        <v>4</v>
      </c>
      <c r="U92" s="153" t="s">
        <v>3</v>
      </c>
      <c r="V92" s="152" t="s">
        <v>2</v>
      </c>
    </row>
    <row r="93" spans="3:22" ht="50.15" customHeight="1">
      <c r="C93" s="22">
        <f t="shared" si="8"/>
        <v>15</v>
      </c>
      <c r="E93" s="156" t="str">
        <f t="shared" si="7"/>
        <v>C.UUID.15.</v>
      </c>
      <c r="F93" s="155" t="s">
        <v>1104</v>
      </c>
      <c r="G93" s="155" t="s">
        <v>1096</v>
      </c>
      <c r="H93" s="155" t="s">
        <v>13</v>
      </c>
      <c r="I93" s="153" t="s">
        <v>12</v>
      </c>
      <c r="J93" s="153" t="s">
        <v>11</v>
      </c>
      <c r="K93" s="153" t="s">
        <v>1095</v>
      </c>
      <c r="L93" s="153" t="str">
        <f>"Demandé si pour question " &amp;$E$76&amp; ", Réponse = 2,3,4, ou 5, et si pour question " &amp;$E$86&amp; ", Réponse =3 ou 4."</f>
        <v>Demandé si pour question C.UUID.1., Réponse = 2,3,4, ou 5, et si pour question C.UUID.8., Réponse =3 ou 4.</v>
      </c>
      <c r="M93" s="155" t="s">
        <v>7</v>
      </c>
      <c r="N93" s="155" t="s">
        <v>1094</v>
      </c>
      <c r="O93" s="155" t="s">
        <v>3</v>
      </c>
      <c r="P93" s="155" t="s">
        <v>7</v>
      </c>
      <c r="Q93" s="155" t="s">
        <v>24</v>
      </c>
      <c r="R93" s="155" t="s">
        <v>3</v>
      </c>
      <c r="S93" s="154" t="s">
        <v>1103</v>
      </c>
      <c r="T93" s="154" t="s">
        <v>1102</v>
      </c>
      <c r="U93" s="153" t="s">
        <v>466</v>
      </c>
      <c r="V93" s="152" t="s">
        <v>2</v>
      </c>
    </row>
    <row r="94" spans="3:22" ht="50.15" customHeight="1" thickBot="1">
      <c r="C94" s="22">
        <f t="shared" si="8"/>
        <v>16</v>
      </c>
      <c r="E94" s="136" t="str">
        <f t="shared" si="7"/>
        <v>C.UUID.16.</v>
      </c>
      <c r="F94" s="135" t="s">
        <v>1101</v>
      </c>
      <c r="G94" s="135" t="s">
        <v>1096</v>
      </c>
      <c r="H94" s="135" t="s">
        <v>13</v>
      </c>
      <c r="I94" s="133" t="s">
        <v>12</v>
      </c>
      <c r="J94" s="133" t="s">
        <v>11</v>
      </c>
      <c r="K94" s="133" t="s">
        <v>1095</v>
      </c>
      <c r="L94" s="133" t="str">
        <f>"Demandé si pour question " &amp;$E$93&amp; ", Réponse = 13."</f>
        <v>Demandé si pour question C.UUID.15., Réponse = 13.</v>
      </c>
      <c r="M94" s="135" t="s">
        <v>7</v>
      </c>
      <c r="N94" s="135" t="s">
        <v>1094</v>
      </c>
      <c r="O94" s="135" t="s">
        <v>3</v>
      </c>
      <c r="P94" s="135" t="s">
        <v>7</v>
      </c>
      <c r="Q94" s="135" t="s">
        <v>24</v>
      </c>
      <c r="R94" s="135" t="s">
        <v>3</v>
      </c>
      <c r="S94" s="134" t="s">
        <v>89</v>
      </c>
      <c r="T94" s="134" t="s">
        <v>4</v>
      </c>
      <c r="U94" s="133" t="s">
        <v>3</v>
      </c>
      <c r="V94" s="132" t="s">
        <v>2</v>
      </c>
    </row>
    <row r="95" spans="3:22" ht="50.15" customHeight="1">
      <c r="C95" s="22">
        <f t="shared" si="8"/>
        <v>17</v>
      </c>
      <c r="E95" s="151" t="str">
        <f t="shared" si="7"/>
        <v>C.UUID.17.</v>
      </c>
      <c r="F95" s="150" t="s">
        <v>1100</v>
      </c>
      <c r="G95" s="150" t="s">
        <v>1096</v>
      </c>
      <c r="H95" s="150" t="s">
        <v>13</v>
      </c>
      <c r="I95" s="148" t="s">
        <v>12</v>
      </c>
      <c r="J95" s="148" t="s">
        <v>11</v>
      </c>
      <c r="K95" s="148" t="s">
        <v>1095</v>
      </c>
      <c r="L95" s="148" t="str">
        <f>"Demandé si pour question " &amp;$E$76&amp; ", Réponse = 2,3,4, ou 5."</f>
        <v>Demandé si pour question C.UUID.1., Réponse = 2,3,4, ou 5.</v>
      </c>
      <c r="M95" s="150" t="s">
        <v>7</v>
      </c>
      <c r="N95" s="150" t="s">
        <v>1094</v>
      </c>
      <c r="O95" s="150" t="s">
        <v>3</v>
      </c>
      <c r="P95" s="150" t="s">
        <v>7</v>
      </c>
      <c r="Q95" s="150" t="s">
        <v>24</v>
      </c>
      <c r="R95" s="150" t="s">
        <v>3</v>
      </c>
      <c r="S95" s="149" t="s">
        <v>1099</v>
      </c>
      <c r="T95" s="149" t="s">
        <v>1098</v>
      </c>
      <c r="U95" s="148" t="s">
        <v>17</v>
      </c>
      <c r="V95" s="147" t="s">
        <v>2</v>
      </c>
    </row>
    <row r="96" spans="3:22" ht="50.15" customHeight="1" thickBot="1">
      <c r="C96" s="22">
        <f t="shared" si="8"/>
        <v>18</v>
      </c>
      <c r="E96" s="146" t="str">
        <f t="shared" si="7"/>
        <v>C.UUID.18.</v>
      </c>
      <c r="F96" s="145" t="s">
        <v>1097</v>
      </c>
      <c r="G96" s="145" t="s">
        <v>1096</v>
      </c>
      <c r="H96" s="145" t="s">
        <v>13</v>
      </c>
      <c r="I96" s="143" t="s">
        <v>12</v>
      </c>
      <c r="J96" s="143" t="s">
        <v>11</v>
      </c>
      <c r="K96" s="143" t="s">
        <v>1095</v>
      </c>
      <c r="L96" s="143" t="str">
        <f>"Demandé si pour question " &amp;$E$76&amp; ", Réponse = 2,3,4, ou 5."</f>
        <v>Demandé si pour question C.UUID.1., Réponse = 2,3,4, ou 5.</v>
      </c>
      <c r="M96" s="145" t="s">
        <v>7</v>
      </c>
      <c r="N96" s="145" t="s">
        <v>1094</v>
      </c>
      <c r="O96" s="145" t="s">
        <v>3</v>
      </c>
      <c r="P96" s="145" t="s">
        <v>7</v>
      </c>
      <c r="Q96" s="145" t="s">
        <v>24</v>
      </c>
      <c r="R96" s="145" t="s">
        <v>3</v>
      </c>
      <c r="S96" s="144" t="s">
        <v>1093</v>
      </c>
      <c r="T96" s="144" t="s">
        <v>1092</v>
      </c>
      <c r="U96" s="143" t="s">
        <v>17</v>
      </c>
      <c r="V96" s="142" t="s">
        <v>2</v>
      </c>
    </row>
    <row r="97" spans="3:22" ht="50.15" customHeight="1">
      <c r="C97" s="22">
        <f t="shared" si="8"/>
        <v>19</v>
      </c>
      <c r="E97" s="141" t="str">
        <f t="shared" si="7"/>
        <v>C.UUID.19.</v>
      </c>
      <c r="F97" s="140" t="s">
        <v>1091</v>
      </c>
      <c r="G97" s="140" t="s">
        <v>1088</v>
      </c>
      <c r="H97" s="140" t="s">
        <v>13</v>
      </c>
      <c r="I97" s="138" t="s">
        <v>12</v>
      </c>
      <c r="J97" s="138" t="s">
        <v>11</v>
      </c>
      <c r="K97" s="138" t="s">
        <v>1087</v>
      </c>
      <c r="L97" s="138" t="s">
        <v>9</v>
      </c>
      <c r="M97" s="140" t="s">
        <v>7</v>
      </c>
      <c r="N97" s="140" t="s">
        <v>1086</v>
      </c>
      <c r="O97" s="140" t="s">
        <v>3</v>
      </c>
      <c r="P97" s="140" t="s">
        <v>7</v>
      </c>
      <c r="Q97" s="140" t="s">
        <v>7</v>
      </c>
      <c r="R97" s="140" t="s">
        <v>3</v>
      </c>
      <c r="S97" s="139" t="s">
        <v>1090</v>
      </c>
      <c r="T97" s="139" t="s">
        <v>18</v>
      </c>
      <c r="U97" s="138" t="s">
        <v>17</v>
      </c>
      <c r="V97" s="137" t="s">
        <v>2</v>
      </c>
    </row>
    <row r="98" spans="3:22" ht="50.15" customHeight="1" thickBot="1">
      <c r="C98" s="22">
        <f t="shared" si="8"/>
        <v>20</v>
      </c>
      <c r="E98" s="136" t="str">
        <f t="shared" si="7"/>
        <v>C.UUID.20.</v>
      </c>
      <c r="F98" s="135" t="s">
        <v>1089</v>
      </c>
      <c r="G98" s="135" t="s">
        <v>1088</v>
      </c>
      <c r="H98" s="135" t="s">
        <v>13</v>
      </c>
      <c r="I98" s="133" t="s">
        <v>12</v>
      </c>
      <c r="J98" s="133" t="s">
        <v>11</v>
      </c>
      <c r="K98" s="133" t="s">
        <v>1087</v>
      </c>
      <c r="L98" s="133" t="s">
        <v>9</v>
      </c>
      <c r="M98" s="135" t="s">
        <v>7</v>
      </c>
      <c r="N98" s="135" t="s">
        <v>1086</v>
      </c>
      <c r="O98" s="135" t="s">
        <v>3</v>
      </c>
      <c r="P98" s="135" t="s">
        <v>7</v>
      </c>
      <c r="Q98" s="135" t="s">
        <v>7</v>
      </c>
      <c r="R98" s="135" t="s">
        <v>3</v>
      </c>
      <c r="S98" s="134" t="s">
        <v>1085</v>
      </c>
      <c r="T98" s="134" t="s">
        <v>801</v>
      </c>
      <c r="U98" s="133" t="s">
        <v>917</v>
      </c>
      <c r="V98" s="132" t="s">
        <v>2</v>
      </c>
    </row>
    <row r="99" spans="3:22" ht="20" customHeight="1" thickBot="1">
      <c r="U99" s="131"/>
      <c r="V99" s="131"/>
    </row>
    <row r="100" spans="3:22" s="2" customFormat="1" ht="15" thickBot="1">
      <c r="E100" s="130" t="s">
        <v>1084</v>
      </c>
      <c r="F100" s="129"/>
      <c r="G100" s="129"/>
      <c r="H100" s="129"/>
      <c r="I100" s="129"/>
      <c r="J100" s="129"/>
      <c r="K100" s="129"/>
      <c r="L100" s="129"/>
      <c r="M100" s="129"/>
      <c r="N100" s="129"/>
      <c r="O100" s="129"/>
      <c r="P100" s="129"/>
      <c r="Q100" s="129"/>
      <c r="R100" s="129"/>
      <c r="S100" s="129"/>
      <c r="T100" s="129"/>
      <c r="U100" s="129"/>
      <c r="V100" s="128"/>
    </row>
    <row r="101" spans="3:22" ht="2" customHeight="1">
      <c r="C101" s="91"/>
      <c r="E101" s="126"/>
      <c r="F101" s="125"/>
      <c r="G101" s="125"/>
      <c r="H101" s="125"/>
      <c r="I101" s="125"/>
      <c r="J101" s="125"/>
      <c r="K101" s="125"/>
      <c r="L101" s="125"/>
      <c r="M101" s="125"/>
      <c r="N101" s="125"/>
      <c r="O101" s="125"/>
      <c r="P101" s="125"/>
      <c r="Q101" s="125"/>
      <c r="R101" s="125"/>
      <c r="S101" s="124"/>
      <c r="T101" s="124"/>
      <c r="U101" s="124"/>
      <c r="V101" s="123"/>
    </row>
    <row r="102" spans="3:22">
      <c r="C102" s="91"/>
      <c r="E102" s="12" t="s">
        <v>1083</v>
      </c>
      <c r="F102" s="11" t="s">
        <v>1082</v>
      </c>
      <c r="G102" s="122"/>
      <c r="H102" s="122"/>
      <c r="I102" s="122"/>
      <c r="J102" s="122"/>
      <c r="K102" s="122"/>
      <c r="L102" s="121"/>
      <c r="M102" s="121"/>
      <c r="N102" s="121"/>
      <c r="O102" s="121"/>
      <c r="P102" s="121"/>
      <c r="Q102" s="121"/>
      <c r="R102" s="121"/>
      <c r="S102" s="120"/>
      <c r="T102" s="120"/>
      <c r="U102" s="120"/>
      <c r="V102" s="119"/>
    </row>
    <row r="103" spans="3:22" ht="2" customHeight="1" thickBot="1">
      <c r="C103" s="91"/>
      <c r="E103" s="118"/>
      <c r="F103" s="117"/>
      <c r="G103" s="117"/>
      <c r="H103" s="117"/>
      <c r="I103" s="117"/>
      <c r="J103" s="117"/>
      <c r="K103" s="117"/>
      <c r="L103" s="117"/>
      <c r="M103" s="117"/>
      <c r="N103" s="117"/>
      <c r="O103" s="117"/>
      <c r="P103" s="117"/>
      <c r="Q103" s="117"/>
      <c r="R103" s="117"/>
      <c r="S103" s="116"/>
      <c r="T103" s="116"/>
      <c r="U103" s="116"/>
      <c r="V103" s="115"/>
    </row>
    <row r="104" spans="3:22" s="2" customFormat="1" ht="20.149999999999999" customHeight="1" thickBot="1">
      <c r="E104" s="74" t="s">
        <v>199</v>
      </c>
      <c r="F104" s="74" t="s">
        <v>198</v>
      </c>
      <c r="G104" s="74" t="s">
        <v>197</v>
      </c>
      <c r="H104" s="74" t="s">
        <v>196</v>
      </c>
      <c r="I104" s="74" t="s">
        <v>195</v>
      </c>
      <c r="J104" s="74" t="s">
        <v>194</v>
      </c>
      <c r="K104" s="74" t="s">
        <v>193</v>
      </c>
      <c r="L104" s="74" t="s">
        <v>192</v>
      </c>
      <c r="M104" s="74" t="s">
        <v>191</v>
      </c>
      <c r="N104" s="74" t="s">
        <v>190</v>
      </c>
      <c r="O104" s="74" t="s">
        <v>189</v>
      </c>
      <c r="P104" s="74" t="s">
        <v>188</v>
      </c>
      <c r="Q104" s="74" t="s">
        <v>187</v>
      </c>
      <c r="R104" s="74" t="s">
        <v>186</v>
      </c>
      <c r="S104" s="74" t="s">
        <v>185</v>
      </c>
      <c r="T104" s="74" t="s">
        <v>184</v>
      </c>
      <c r="U104" s="74" t="s">
        <v>183</v>
      </c>
      <c r="V104" s="74" t="s">
        <v>182</v>
      </c>
    </row>
    <row r="105" spans="3:22" ht="50" customHeight="1">
      <c r="C105" s="22">
        <v>1</v>
      </c>
      <c r="E105" s="61" t="str">
        <f t="shared" ref="E105:E117" si="9">CONCATENATE(LEFT($E$100,1),".UUID.",$C105,".")</f>
        <v>D.UUID.1.</v>
      </c>
      <c r="F105" s="58" t="s">
        <v>1081</v>
      </c>
      <c r="G105" s="58" t="s">
        <v>865</v>
      </c>
      <c r="H105" s="59" t="s">
        <v>13</v>
      </c>
      <c r="I105" s="58" t="s">
        <v>12</v>
      </c>
      <c r="J105" s="58" t="s">
        <v>11</v>
      </c>
      <c r="K105" s="58" t="s">
        <v>10</v>
      </c>
      <c r="L105" s="58" t="s">
        <v>9</v>
      </c>
      <c r="M105" s="59" t="s">
        <v>7</v>
      </c>
      <c r="N105" s="59" t="s">
        <v>864</v>
      </c>
      <c r="O105" s="59" t="s">
        <v>976</v>
      </c>
      <c r="P105" s="59" t="s">
        <v>7</v>
      </c>
      <c r="Q105" s="59" t="s">
        <v>7</v>
      </c>
      <c r="R105" s="59" t="s">
        <v>1080</v>
      </c>
      <c r="S105" s="59" t="s">
        <v>1079</v>
      </c>
      <c r="T105" s="59" t="s">
        <v>801</v>
      </c>
      <c r="U105" s="58" t="s">
        <v>917</v>
      </c>
      <c r="V105" s="57" t="s">
        <v>2</v>
      </c>
    </row>
    <row r="106" spans="3:22" ht="50" customHeight="1">
      <c r="C106" s="22">
        <f t="shared" ref="C106:C117" si="10">C105+1</f>
        <v>2</v>
      </c>
      <c r="E106" s="56" t="str">
        <f t="shared" si="9"/>
        <v>D.UUID.2.</v>
      </c>
      <c r="F106" s="53" t="s">
        <v>1078</v>
      </c>
      <c r="G106" s="53" t="s">
        <v>865</v>
      </c>
      <c r="H106" s="54" t="s">
        <v>13</v>
      </c>
      <c r="I106" s="53" t="s">
        <v>12</v>
      </c>
      <c r="J106" s="53" t="s">
        <v>11</v>
      </c>
      <c r="K106" s="53" t="s">
        <v>10</v>
      </c>
      <c r="L106" s="53" t="s">
        <v>9</v>
      </c>
      <c r="M106" s="54" t="s">
        <v>7</v>
      </c>
      <c r="N106" s="54" t="s">
        <v>864</v>
      </c>
      <c r="O106" s="54" t="s">
        <v>976</v>
      </c>
      <c r="P106" s="54" t="s">
        <v>7</v>
      </c>
      <c r="Q106" s="54" t="s">
        <v>7</v>
      </c>
      <c r="R106" s="54" t="s">
        <v>1054</v>
      </c>
      <c r="S106" s="54" t="s">
        <v>1059</v>
      </c>
      <c r="T106" s="54" t="s">
        <v>1077</v>
      </c>
      <c r="U106" s="53" t="s">
        <v>1004</v>
      </c>
      <c r="V106" s="52" t="s">
        <v>1003</v>
      </c>
    </row>
    <row r="107" spans="3:22" ht="50" customHeight="1">
      <c r="C107" s="22">
        <f t="shared" si="10"/>
        <v>3</v>
      </c>
      <c r="E107" s="56" t="str">
        <f t="shared" si="9"/>
        <v>D.UUID.3.</v>
      </c>
      <c r="F107" s="53" t="s">
        <v>1076</v>
      </c>
      <c r="G107" s="53" t="s">
        <v>865</v>
      </c>
      <c r="H107" s="54" t="s">
        <v>13</v>
      </c>
      <c r="I107" s="53" t="s">
        <v>12</v>
      </c>
      <c r="J107" s="53" t="s">
        <v>11</v>
      </c>
      <c r="K107" s="53" t="s">
        <v>10</v>
      </c>
      <c r="L107" s="53" t="s">
        <v>9</v>
      </c>
      <c r="M107" s="54" t="s">
        <v>7</v>
      </c>
      <c r="N107" s="54" t="s">
        <v>864</v>
      </c>
      <c r="O107" s="54" t="s">
        <v>976</v>
      </c>
      <c r="P107" s="54" t="s">
        <v>7</v>
      </c>
      <c r="Q107" s="54" t="s">
        <v>7</v>
      </c>
      <c r="R107" s="54" t="s">
        <v>1054</v>
      </c>
      <c r="S107" s="54" t="s">
        <v>1059</v>
      </c>
      <c r="T107" s="54" t="s">
        <v>1075</v>
      </c>
      <c r="U107" s="53" t="s">
        <v>1004</v>
      </c>
      <c r="V107" s="52" t="s">
        <v>1003</v>
      </c>
    </row>
    <row r="108" spans="3:22" ht="50" customHeight="1">
      <c r="C108" s="22">
        <f t="shared" si="10"/>
        <v>4</v>
      </c>
      <c r="E108" s="56" t="str">
        <f t="shared" si="9"/>
        <v>D.UUID.4.</v>
      </c>
      <c r="F108" s="53" t="s">
        <v>1074</v>
      </c>
      <c r="G108" s="53" t="s">
        <v>865</v>
      </c>
      <c r="H108" s="54" t="s">
        <v>13</v>
      </c>
      <c r="I108" s="53" t="s">
        <v>12</v>
      </c>
      <c r="J108" s="53" t="s">
        <v>11</v>
      </c>
      <c r="K108" s="53" t="s">
        <v>10</v>
      </c>
      <c r="L108" s="53" t="s">
        <v>9</v>
      </c>
      <c r="M108" s="54" t="s">
        <v>7</v>
      </c>
      <c r="N108" s="54" t="s">
        <v>864</v>
      </c>
      <c r="O108" s="54" t="s">
        <v>976</v>
      </c>
      <c r="P108" s="54" t="s">
        <v>7</v>
      </c>
      <c r="Q108" s="54" t="s">
        <v>7</v>
      </c>
      <c r="R108" s="54" t="s">
        <v>1054</v>
      </c>
      <c r="S108" s="54" t="s">
        <v>1059</v>
      </c>
      <c r="T108" s="54" t="s">
        <v>1073</v>
      </c>
      <c r="U108" s="53" t="s">
        <v>1004</v>
      </c>
      <c r="V108" s="52" t="s">
        <v>1003</v>
      </c>
    </row>
    <row r="109" spans="3:22" ht="50" customHeight="1">
      <c r="C109" s="22">
        <f t="shared" si="10"/>
        <v>5</v>
      </c>
      <c r="E109" s="56" t="str">
        <f t="shared" si="9"/>
        <v>D.UUID.5.</v>
      </c>
      <c r="F109" s="53" t="s">
        <v>1072</v>
      </c>
      <c r="G109" s="53" t="s">
        <v>865</v>
      </c>
      <c r="H109" s="54" t="s">
        <v>13</v>
      </c>
      <c r="I109" s="53" t="s">
        <v>12</v>
      </c>
      <c r="J109" s="53" t="s">
        <v>11</v>
      </c>
      <c r="K109" s="53" t="s">
        <v>10</v>
      </c>
      <c r="L109" s="53" t="s">
        <v>9</v>
      </c>
      <c r="M109" s="54" t="s">
        <v>7</v>
      </c>
      <c r="N109" s="54" t="s">
        <v>864</v>
      </c>
      <c r="O109" s="54" t="s">
        <v>976</v>
      </c>
      <c r="P109" s="54" t="s">
        <v>7</v>
      </c>
      <c r="Q109" s="54" t="s">
        <v>7</v>
      </c>
      <c r="R109" s="54" t="s">
        <v>1054</v>
      </c>
      <c r="S109" s="54" t="s">
        <v>1059</v>
      </c>
      <c r="T109" s="54" t="s">
        <v>1071</v>
      </c>
      <c r="U109" s="53" t="s">
        <v>1004</v>
      </c>
      <c r="V109" s="52" t="s">
        <v>1003</v>
      </c>
    </row>
    <row r="110" spans="3:22" ht="50" customHeight="1">
      <c r="C110" s="22">
        <f t="shared" si="10"/>
        <v>6</v>
      </c>
      <c r="E110" s="56" t="str">
        <f t="shared" si="9"/>
        <v>D.UUID.6.</v>
      </c>
      <c r="F110" s="53" t="s">
        <v>1070</v>
      </c>
      <c r="G110" s="53" t="s">
        <v>865</v>
      </c>
      <c r="H110" s="54" t="s">
        <v>13</v>
      </c>
      <c r="I110" s="53" t="s">
        <v>12</v>
      </c>
      <c r="J110" s="53" t="s">
        <v>11</v>
      </c>
      <c r="K110" s="53" t="s">
        <v>10</v>
      </c>
      <c r="L110" s="53" t="s">
        <v>9</v>
      </c>
      <c r="M110" s="54" t="s">
        <v>7</v>
      </c>
      <c r="N110" s="54" t="s">
        <v>864</v>
      </c>
      <c r="O110" s="54" t="s">
        <v>976</v>
      </c>
      <c r="P110" s="54" t="s">
        <v>7</v>
      </c>
      <c r="Q110" s="54" t="s">
        <v>7</v>
      </c>
      <c r="R110" s="54" t="s">
        <v>1054</v>
      </c>
      <c r="S110" s="54" t="s">
        <v>1059</v>
      </c>
      <c r="T110" s="54" t="s">
        <v>1069</v>
      </c>
      <c r="U110" s="53" t="s">
        <v>1004</v>
      </c>
      <c r="V110" s="52" t="s">
        <v>1003</v>
      </c>
    </row>
    <row r="111" spans="3:22" ht="50" customHeight="1">
      <c r="C111" s="22">
        <f t="shared" si="10"/>
        <v>7</v>
      </c>
      <c r="E111" s="56" t="str">
        <f t="shared" si="9"/>
        <v>D.UUID.7.</v>
      </c>
      <c r="F111" s="53" t="s">
        <v>1068</v>
      </c>
      <c r="G111" s="53" t="s">
        <v>865</v>
      </c>
      <c r="H111" s="54" t="s">
        <v>13</v>
      </c>
      <c r="I111" s="53" t="s">
        <v>12</v>
      </c>
      <c r="J111" s="53" t="s">
        <v>11</v>
      </c>
      <c r="K111" s="53" t="s">
        <v>10</v>
      </c>
      <c r="L111" s="53" t="s">
        <v>9</v>
      </c>
      <c r="M111" s="54" t="s">
        <v>7</v>
      </c>
      <c r="N111" s="54" t="s">
        <v>864</v>
      </c>
      <c r="O111" s="54" t="s">
        <v>976</v>
      </c>
      <c r="P111" s="54" t="s">
        <v>7</v>
      </c>
      <c r="Q111" s="54" t="s">
        <v>7</v>
      </c>
      <c r="R111" s="54" t="s">
        <v>1054</v>
      </c>
      <c r="S111" s="54" t="s">
        <v>1059</v>
      </c>
      <c r="T111" s="127" t="s">
        <v>1067</v>
      </c>
      <c r="U111" s="53" t="s">
        <v>1004</v>
      </c>
      <c r="V111" s="52" t="s">
        <v>1003</v>
      </c>
    </row>
    <row r="112" spans="3:22" ht="50" customHeight="1">
      <c r="C112" s="22">
        <f t="shared" si="10"/>
        <v>8</v>
      </c>
      <c r="E112" s="56" t="str">
        <f t="shared" si="9"/>
        <v>D.UUID.8.</v>
      </c>
      <c r="F112" s="53" t="s">
        <v>1066</v>
      </c>
      <c r="G112" s="53" t="s">
        <v>865</v>
      </c>
      <c r="H112" s="54" t="s">
        <v>13</v>
      </c>
      <c r="I112" s="53" t="s">
        <v>12</v>
      </c>
      <c r="J112" s="53" t="s">
        <v>11</v>
      </c>
      <c r="K112" s="53" t="s">
        <v>10</v>
      </c>
      <c r="L112" s="53" t="s">
        <v>9</v>
      </c>
      <c r="M112" s="54" t="s">
        <v>7</v>
      </c>
      <c r="N112" s="54" t="s">
        <v>864</v>
      </c>
      <c r="O112" s="54" t="s">
        <v>976</v>
      </c>
      <c r="P112" s="54" t="s">
        <v>7</v>
      </c>
      <c r="Q112" s="54" t="s">
        <v>7</v>
      </c>
      <c r="R112" s="54" t="s">
        <v>1054</v>
      </c>
      <c r="S112" s="54" t="s">
        <v>1059</v>
      </c>
      <c r="T112" s="54" t="s">
        <v>1065</v>
      </c>
      <c r="U112" s="53" t="s">
        <v>1004</v>
      </c>
      <c r="V112" s="52" t="s">
        <v>1003</v>
      </c>
    </row>
    <row r="113" spans="3:22" ht="50" customHeight="1">
      <c r="C113" s="22">
        <f t="shared" si="10"/>
        <v>9</v>
      </c>
      <c r="E113" s="56" t="str">
        <f t="shared" si="9"/>
        <v>D.UUID.9.</v>
      </c>
      <c r="F113" s="53" t="s">
        <v>1064</v>
      </c>
      <c r="G113" s="53" t="s">
        <v>865</v>
      </c>
      <c r="H113" s="54" t="s">
        <v>13</v>
      </c>
      <c r="I113" s="53" t="s">
        <v>12</v>
      </c>
      <c r="J113" s="53" t="s">
        <v>11</v>
      </c>
      <c r="K113" s="53" t="s">
        <v>10</v>
      </c>
      <c r="L113" s="53" t="s">
        <v>9</v>
      </c>
      <c r="M113" s="54" t="s">
        <v>7</v>
      </c>
      <c r="N113" s="54" t="s">
        <v>864</v>
      </c>
      <c r="O113" s="54" t="s">
        <v>976</v>
      </c>
      <c r="P113" s="54" t="s">
        <v>7</v>
      </c>
      <c r="Q113" s="54" t="s">
        <v>7</v>
      </c>
      <c r="R113" s="54" t="s">
        <v>1054</v>
      </c>
      <c r="S113" s="54" t="s">
        <v>1059</v>
      </c>
      <c r="T113" s="54" t="s">
        <v>1063</v>
      </c>
      <c r="U113" s="53" t="s">
        <v>1004</v>
      </c>
      <c r="V113" s="52" t="s">
        <v>1003</v>
      </c>
    </row>
    <row r="114" spans="3:22" ht="50" customHeight="1">
      <c r="C114" s="22">
        <f t="shared" si="10"/>
        <v>10</v>
      </c>
      <c r="E114" s="56" t="str">
        <f t="shared" si="9"/>
        <v>D.UUID.10.</v>
      </c>
      <c r="F114" s="53" t="s">
        <v>1062</v>
      </c>
      <c r="G114" s="53" t="s">
        <v>865</v>
      </c>
      <c r="H114" s="54" t="s">
        <v>13</v>
      </c>
      <c r="I114" s="53" t="s">
        <v>12</v>
      </c>
      <c r="J114" s="53" t="s">
        <v>11</v>
      </c>
      <c r="K114" s="53" t="s">
        <v>10</v>
      </c>
      <c r="L114" s="53" t="s">
        <v>9</v>
      </c>
      <c r="M114" s="54" t="s">
        <v>7</v>
      </c>
      <c r="N114" s="54" t="s">
        <v>864</v>
      </c>
      <c r="O114" s="54" t="s">
        <v>976</v>
      </c>
      <c r="P114" s="54" t="s">
        <v>7</v>
      </c>
      <c r="Q114" s="54" t="s">
        <v>7</v>
      </c>
      <c r="R114" s="54" t="s">
        <v>1054</v>
      </c>
      <c r="S114" s="54" t="s">
        <v>1059</v>
      </c>
      <c r="T114" s="54" t="s">
        <v>1061</v>
      </c>
      <c r="U114" s="53" t="s">
        <v>1004</v>
      </c>
      <c r="V114" s="52" t="s">
        <v>1003</v>
      </c>
    </row>
    <row r="115" spans="3:22" ht="50" customHeight="1">
      <c r="C115" s="22">
        <f t="shared" si="10"/>
        <v>11</v>
      </c>
      <c r="E115" s="56" t="str">
        <f t="shared" si="9"/>
        <v>D.UUID.11.</v>
      </c>
      <c r="F115" s="53" t="s">
        <v>1060</v>
      </c>
      <c r="G115" s="53" t="s">
        <v>865</v>
      </c>
      <c r="H115" s="54" t="s">
        <v>13</v>
      </c>
      <c r="I115" s="53" t="s">
        <v>12</v>
      </c>
      <c r="J115" s="53" t="s">
        <v>11</v>
      </c>
      <c r="K115" s="53" t="s">
        <v>10</v>
      </c>
      <c r="L115" s="53" t="s">
        <v>9</v>
      </c>
      <c r="M115" s="54" t="s">
        <v>7</v>
      </c>
      <c r="N115" s="54" t="s">
        <v>864</v>
      </c>
      <c r="O115" s="54" t="s">
        <v>976</v>
      </c>
      <c r="P115" s="54" t="s">
        <v>7</v>
      </c>
      <c r="Q115" s="54" t="s">
        <v>7</v>
      </c>
      <c r="R115" s="54" t="s">
        <v>1054</v>
      </c>
      <c r="S115" s="54" t="s">
        <v>1059</v>
      </c>
      <c r="T115" s="54" t="s">
        <v>1058</v>
      </c>
      <c r="U115" s="53" t="s">
        <v>1004</v>
      </c>
      <c r="V115" s="52" t="s">
        <v>1003</v>
      </c>
    </row>
    <row r="116" spans="3:22" ht="50" customHeight="1">
      <c r="C116" s="22">
        <f t="shared" si="10"/>
        <v>12</v>
      </c>
      <c r="E116" s="56" t="str">
        <f t="shared" si="9"/>
        <v>D.UUID.12.</v>
      </c>
      <c r="F116" s="53" t="s">
        <v>1057</v>
      </c>
      <c r="G116" s="53" t="s">
        <v>865</v>
      </c>
      <c r="H116" s="54" t="s">
        <v>13</v>
      </c>
      <c r="I116" s="53" t="s">
        <v>12</v>
      </c>
      <c r="J116" s="53" t="s">
        <v>11</v>
      </c>
      <c r="K116" s="53" t="s">
        <v>10</v>
      </c>
      <c r="L116" s="53" t="str">
        <f>"Demandé si pour question " &amp;$E$106&amp; ", Réponse inclus 11."</f>
        <v>Demandé si pour question D.UUID.2., Réponse inclus 11.</v>
      </c>
      <c r="M116" s="54" t="s">
        <v>7</v>
      </c>
      <c r="N116" s="54" t="s">
        <v>864</v>
      </c>
      <c r="O116" s="54" t="s">
        <v>976</v>
      </c>
      <c r="P116" s="54" t="s">
        <v>3</v>
      </c>
      <c r="Q116" s="54" t="s">
        <v>24</v>
      </c>
      <c r="R116" s="54" t="s">
        <v>1054</v>
      </c>
      <c r="S116" s="54" t="s">
        <v>89</v>
      </c>
      <c r="T116" s="54" t="s">
        <v>4</v>
      </c>
      <c r="U116" s="53" t="s">
        <v>3</v>
      </c>
      <c r="V116" s="52" t="s">
        <v>1056</v>
      </c>
    </row>
    <row r="117" spans="3:22" ht="50" customHeight="1" thickBot="1">
      <c r="C117" s="22">
        <f t="shared" si="10"/>
        <v>13</v>
      </c>
      <c r="E117" s="51" t="str">
        <f t="shared" si="9"/>
        <v>D.UUID.13.</v>
      </c>
      <c r="F117" s="48" t="s">
        <v>1055</v>
      </c>
      <c r="G117" s="48" t="s">
        <v>865</v>
      </c>
      <c r="H117" s="49" t="s">
        <v>13</v>
      </c>
      <c r="I117" s="48" t="s">
        <v>12</v>
      </c>
      <c r="J117" s="48" t="s">
        <v>11</v>
      </c>
      <c r="K117" s="48" t="s">
        <v>10</v>
      </c>
      <c r="L117" s="48" t="s">
        <v>9</v>
      </c>
      <c r="M117" s="49" t="s">
        <v>7</v>
      </c>
      <c r="N117" s="49" t="s">
        <v>864</v>
      </c>
      <c r="O117" s="49" t="s">
        <v>976</v>
      </c>
      <c r="P117" s="49" t="s">
        <v>3</v>
      </c>
      <c r="Q117" s="49" t="s">
        <v>24</v>
      </c>
      <c r="R117" s="49" t="s">
        <v>1054</v>
      </c>
      <c r="S117" s="49" t="s">
        <v>1053</v>
      </c>
      <c r="T117" s="49" t="s">
        <v>1052</v>
      </c>
      <c r="U117" s="48" t="s">
        <v>3</v>
      </c>
      <c r="V117" s="47" t="s">
        <v>2</v>
      </c>
    </row>
    <row r="118" spans="3:22" ht="2" customHeight="1">
      <c r="C118" s="91"/>
      <c r="E118" s="126"/>
      <c r="F118" s="125"/>
      <c r="G118" s="125"/>
      <c r="H118" s="125"/>
      <c r="I118" s="125"/>
      <c r="J118" s="125"/>
      <c r="K118" s="125"/>
      <c r="L118" s="125"/>
      <c r="M118" s="125"/>
      <c r="N118" s="125"/>
      <c r="O118" s="125"/>
      <c r="P118" s="125"/>
      <c r="Q118" s="125"/>
      <c r="R118" s="125"/>
      <c r="S118" s="124"/>
      <c r="T118" s="124"/>
      <c r="U118" s="124"/>
      <c r="V118" s="123"/>
    </row>
    <row r="119" spans="3:22">
      <c r="C119" s="91"/>
      <c r="E119" s="12" t="s">
        <v>973</v>
      </c>
      <c r="F119" s="11" t="s">
        <v>1051</v>
      </c>
      <c r="G119" s="122"/>
      <c r="H119" s="122"/>
      <c r="I119" s="122"/>
      <c r="J119" s="122"/>
      <c r="K119" s="122"/>
      <c r="L119" s="121"/>
      <c r="M119" s="121"/>
      <c r="N119" s="121"/>
      <c r="O119" s="121"/>
      <c r="P119" s="121"/>
      <c r="Q119" s="121"/>
      <c r="R119" s="121"/>
      <c r="S119" s="120"/>
      <c r="T119" s="120"/>
      <c r="U119" s="120"/>
      <c r="V119" s="119"/>
    </row>
    <row r="120" spans="3:22" ht="2" customHeight="1" thickBot="1">
      <c r="C120" s="91"/>
      <c r="E120" s="118"/>
      <c r="F120" s="117"/>
      <c r="G120" s="117"/>
      <c r="H120" s="117"/>
      <c r="I120" s="117"/>
      <c r="J120" s="117"/>
      <c r="K120" s="117"/>
      <c r="L120" s="117"/>
      <c r="M120" s="117"/>
      <c r="N120" s="117"/>
      <c r="O120" s="117"/>
      <c r="P120" s="117"/>
      <c r="Q120" s="117"/>
      <c r="R120" s="117"/>
      <c r="S120" s="116"/>
      <c r="T120" s="116"/>
      <c r="U120" s="116"/>
      <c r="V120" s="115"/>
    </row>
    <row r="121" spans="3:22" ht="50" customHeight="1">
      <c r="C121" s="22">
        <f>C117+1</f>
        <v>14</v>
      </c>
      <c r="E121" s="42" t="str">
        <f>CONCATENATE(LEFT($E$100,1),".UUID.",$C121,".")</f>
        <v>D.UUID.14.</v>
      </c>
      <c r="F121" s="39" t="s">
        <v>1050</v>
      </c>
      <c r="G121" s="39" t="s">
        <v>865</v>
      </c>
      <c r="H121" s="40" t="s">
        <v>13</v>
      </c>
      <c r="I121" s="39" t="s">
        <v>12</v>
      </c>
      <c r="J121" s="39" t="s">
        <v>11</v>
      </c>
      <c r="K121" s="39" t="s">
        <v>10</v>
      </c>
      <c r="L121" s="39" t="s">
        <v>9</v>
      </c>
      <c r="M121" s="40" t="s">
        <v>7</v>
      </c>
      <c r="N121" s="40" t="s">
        <v>864</v>
      </c>
      <c r="O121" s="40" t="s">
        <v>976</v>
      </c>
      <c r="P121" s="40" t="s">
        <v>7</v>
      </c>
      <c r="Q121" s="40" t="s">
        <v>7</v>
      </c>
      <c r="R121" s="40" t="s">
        <v>1049</v>
      </c>
      <c r="S121" s="40" t="s">
        <v>1048</v>
      </c>
      <c r="T121" s="40" t="s">
        <v>1047</v>
      </c>
      <c r="U121" s="39" t="s">
        <v>17</v>
      </c>
      <c r="V121" s="38" t="s">
        <v>2</v>
      </c>
    </row>
    <row r="122" spans="3:22" ht="50" customHeight="1">
      <c r="C122" s="22">
        <f t="shared" ref="C122:C148" si="11">C121+1</f>
        <v>15</v>
      </c>
      <c r="E122" s="37" t="str">
        <f>CONCATENATE(LEFT($E$100,1),".UUID.",$C122,".")</f>
        <v>D.UUID.15.</v>
      </c>
      <c r="F122" s="34" t="s">
        <v>1046</v>
      </c>
      <c r="G122" s="34" t="s">
        <v>865</v>
      </c>
      <c r="H122" s="35" t="s">
        <v>13</v>
      </c>
      <c r="I122" s="34" t="s">
        <v>12</v>
      </c>
      <c r="J122" s="34" t="s">
        <v>11</v>
      </c>
      <c r="K122" s="34" t="s">
        <v>10</v>
      </c>
      <c r="L122" s="34" t="str">
        <f>"Demandé si pour question " &amp;$E$121&amp; ", Réponse = 3."</f>
        <v>Demandé si pour question D.UUID.14., Réponse = 3.</v>
      </c>
      <c r="M122" s="35" t="s">
        <v>7</v>
      </c>
      <c r="N122" s="35" t="s">
        <v>864</v>
      </c>
      <c r="O122" s="35" t="s">
        <v>976</v>
      </c>
      <c r="P122" s="35" t="s">
        <v>7</v>
      </c>
      <c r="Q122" s="35" t="s">
        <v>7</v>
      </c>
      <c r="R122" s="35" t="s">
        <v>1042</v>
      </c>
      <c r="S122" s="35" t="s">
        <v>1045</v>
      </c>
      <c r="T122" s="35" t="s">
        <v>1044</v>
      </c>
      <c r="U122" s="34" t="s">
        <v>73</v>
      </c>
      <c r="V122" s="33" t="s">
        <v>2</v>
      </c>
    </row>
    <row r="123" spans="3:22" ht="50" customHeight="1" thickBot="1">
      <c r="C123" s="22">
        <f t="shared" si="11"/>
        <v>16</v>
      </c>
      <c r="E123" s="32" t="str">
        <f>CONCATENATE(LEFT($E$100,1),".UUID.",$C123,".")</f>
        <v>D.UUID.16.</v>
      </c>
      <c r="F123" s="29" t="s">
        <v>1043</v>
      </c>
      <c r="G123" s="29" t="s">
        <v>865</v>
      </c>
      <c r="H123" s="30" t="s">
        <v>13</v>
      </c>
      <c r="I123" s="29" t="s">
        <v>12</v>
      </c>
      <c r="J123" s="29" t="s">
        <v>11</v>
      </c>
      <c r="K123" s="29" t="s">
        <v>10</v>
      </c>
      <c r="L123" s="29" t="str">
        <f>"Demandé si pour question " &amp;$E$122&amp; ", Réponse = 7."</f>
        <v>Demandé si pour question D.UUID.15., Réponse = 7.</v>
      </c>
      <c r="M123" s="30" t="s">
        <v>7</v>
      </c>
      <c r="N123" s="30" t="s">
        <v>864</v>
      </c>
      <c r="O123" s="30" t="s">
        <v>976</v>
      </c>
      <c r="P123" s="30" t="s">
        <v>7</v>
      </c>
      <c r="Q123" s="30" t="s">
        <v>7</v>
      </c>
      <c r="R123" s="30" t="s">
        <v>1042</v>
      </c>
      <c r="S123" s="30" t="s">
        <v>89</v>
      </c>
      <c r="T123" s="30" t="s">
        <v>4</v>
      </c>
      <c r="U123" s="29" t="s">
        <v>3</v>
      </c>
      <c r="V123" s="28" t="s">
        <v>2</v>
      </c>
    </row>
    <row r="124" spans="3:22" ht="50" customHeight="1">
      <c r="C124" s="22">
        <f t="shared" si="11"/>
        <v>17</v>
      </c>
      <c r="E124" s="61" t="str">
        <f>CONCATENATE(LEFT($E$100,1),".UUID.",$C124,".")</f>
        <v>D.UUID.17.</v>
      </c>
      <c r="F124" s="58" t="s">
        <v>1041</v>
      </c>
      <c r="G124" s="58" t="s">
        <v>865</v>
      </c>
      <c r="H124" s="59" t="s">
        <v>13</v>
      </c>
      <c r="I124" s="58" t="s">
        <v>12</v>
      </c>
      <c r="J124" s="58" t="s">
        <v>11</v>
      </c>
      <c r="K124" s="58" t="s">
        <v>10</v>
      </c>
      <c r="L124" s="58" t="s">
        <v>9</v>
      </c>
      <c r="M124" s="59" t="s">
        <v>7</v>
      </c>
      <c r="N124" s="59" t="s">
        <v>864</v>
      </c>
      <c r="O124" s="59" t="s">
        <v>976</v>
      </c>
      <c r="P124" s="59" t="s">
        <v>7</v>
      </c>
      <c r="Q124" s="59" t="s">
        <v>7</v>
      </c>
      <c r="R124" s="59" t="s">
        <v>1007</v>
      </c>
      <c r="S124" s="59" t="s">
        <v>1023</v>
      </c>
      <c r="T124" s="59" t="s">
        <v>1040</v>
      </c>
      <c r="U124" s="58" t="s">
        <v>1004</v>
      </c>
      <c r="V124" s="57" t="s">
        <v>1003</v>
      </c>
    </row>
    <row r="125" spans="3:22" ht="50" customHeight="1">
      <c r="C125" s="22">
        <f t="shared" si="11"/>
        <v>18</v>
      </c>
      <c r="E125" s="56" t="s">
        <v>1025</v>
      </c>
      <c r="F125" s="53" t="s">
        <v>1039</v>
      </c>
      <c r="G125" s="53" t="s">
        <v>865</v>
      </c>
      <c r="H125" s="54" t="s">
        <v>13</v>
      </c>
      <c r="I125" s="53" t="s">
        <v>12</v>
      </c>
      <c r="J125" s="53" t="s">
        <v>11</v>
      </c>
      <c r="K125" s="53" t="s">
        <v>10</v>
      </c>
      <c r="L125" s="53" t="s">
        <v>9</v>
      </c>
      <c r="M125" s="54" t="s">
        <v>7</v>
      </c>
      <c r="N125" s="54" t="s">
        <v>864</v>
      </c>
      <c r="O125" s="54" t="s">
        <v>976</v>
      </c>
      <c r="P125" s="54" t="s">
        <v>7</v>
      </c>
      <c r="Q125" s="54" t="s">
        <v>7</v>
      </c>
      <c r="R125" s="54" t="s">
        <v>1007</v>
      </c>
      <c r="S125" s="54" t="s">
        <v>1023</v>
      </c>
      <c r="T125" s="54" t="s">
        <v>1038</v>
      </c>
      <c r="U125" s="53" t="s">
        <v>1004</v>
      </c>
      <c r="V125" s="52" t="s">
        <v>1003</v>
      </c>
    </row>
    <row r="126" spans="3:22" ht="50" customHeight="1">
      <c r="C126" s="22">
        <f t="shared" si="11"/>
        <v>19</v>
      </c>
      <c r="E126" s="56" t="s">
        <v>1025</v>
      </c>
      <c r="F126" s="53" t="s">
        <v>1037</v>
      </c>
      <c r="G126" s="53" t="s">
        <v>865</v>
      </c>
      <c r="H126" s="54" t="s">
        <v>13</v>
      </c>
      <c r="I126" s="53" t="s">
        <v>12</v>
      </c>
      <c r="J126" s="53" t="s">
        <v>11</v>
      </c>
      <c r="K126" s="53" t="s">
        <v>10</v>
      </c>
      <c r="L126" s="53" t="s">
        <v>9</v>
      </c>
      <c r="M126" s="54" t="s">
        <v>7</v>
      </c>
      <c r="N126" s="54" t="s">
        <v>864</v>
      </c>
      <c r="O126" s="54" t="s">
        <v>976</v>
      </c>
      <c r="P126" s="54" t="s">
        <v>7</v>
      </c>
      <c r="Q126" s="54" t="s">
        <v>7</v>
      </c>
      <c r="R126" s="54" t="s">
        <v>1007</v>
      </c>
      <c r="S126" s="54" t="s">
        <v>1023</v>
      </c>
      <c r="T126" s="54" t="s">
        <v>1036</v>
      </c>
      <c r="U126" s="53" t="s">
        <v>1004</v>
      </c>
      <c r="V126" s="52" t="s">
        <v>1003</v>
      </c>
    </row>
    <row r="127" spans="3:22" ht="50" customHeight="1">
      <c r="C127" s="22">
        <f t="shared" si="11"/>
        <v>20</v>
      </c>
      <c r="E127" s="56" t="s">
        <v>1025</v>
      </c>
      <c r="F127" s="53" t="s">
        <v>1035</v>
      </c>
      <c r="G127" s="53" t="s">
        <v>865</v>
      </c>
      <c r="H127" s="54" t="s">
        <v>13</v>
      </c>
      <c r="I127" s="53" t="s">
        <v>12</v>
      </c>
      <c r="J127" s="53" t="s">
        <v>11</v>
      </c>
      <c r="K127" s="53" t="s">
        <v>10</v>
      </c>
      <c r="L127" s="53" t="s">
        <v>9</v>
      </c>
      <c r="M127" s="54" t="s">
        <v>7</v>
      </c>
      <c r="N127" s="54" t="s">
        <v>864</v>
      </c>
      <c r="O127" s="54" t="s">
        <v>976</v>
      </c>
      <c r="P127" s="54" t="s">
        <v>7</v>
      </c>
      <c r="Q127" s="54" t="s">
        <v>7</v>
      </c>
      <c r="R127" s="54" t="s">
        <v>1007</v>
      </c>
      <c r="S127" s="54" t="s">
        <v>1023</v>
      </c>
      <c r="T127" s="54" t="s">
        <v>1034</v>
      </c>
      <c r="U127" s="53" t="s">
        <v>1004</v>
      </c>
      <c r="V127" s="52" t="s">
        <v>1003</v>
      </c>
    </row>
    <row r="128" spans="3:22" ht="50" customHeight="1">
      <c r="C128" s="22">
        <f t="shared" si="11"/>
        <v>21</v>
      </c>
      <c r="E128" s="56" t="s">
        <v>1025</v>
      </c>
      <c r="F128" s="53" t="s">
        <v>1033</v>
      </c>
      <c r="G128" s="53" t="s">
        <v>865</v>
      </c>
      <c r="H128" s="54" t="s">
        <v>13</v>
      </c>
      <c r="I128" s="53" t="s">
        <v>12</v>
      </c>
      <c r="J128" s="53" t="s">
        <v>11</v>
      </c>
      <c r="K128" s="53" t="s">
        <v>10</v>
      </c>
      <c r="L128" s="53" t="s">
        <v>9</v>
      </c>
      <c r="M128" s="54" t="s">
        <v>7</v>
      </c>
      <c r="N128" s="54" t="s">
        <v>864</v>
      </c>
      <c r="O128" s="54" t="s">
        <v>976</v>
      </c>
      <c r="P128" s="54" t="s">
        <v>7</v>
      </c>
      <c r="Q128" s="54" t="s">
        <v>7</v>
      </c>
      <c r="R128" s="54" t="s">
        <v>1007</v>
      </c>
      <c r="S128" s="54" t="s">
        <v>1023</v>
      </c>
      <c r="T128" s="54" t="s">
        <v>1032</v>
      </c>
      <c r="U128" s="53" t="s">
        <v>1004</v>
      </c>
      <c r="V128" s="52" t="s">
        <v>1003</v>
      </c>
    </row>
    <row r="129" spans="3:22" ht="50" customHeight="1">
      <c r="C129" s="22">
        <f t="shared" si="11"/>
        <v>22</v>
      </c>
      <c r="E129" s="56" t="s">
        <v>1025</v>
      </c>
      <c r="F129" s="53" t="s">
        <v>1031</v>
      </c>
      <c r="G129" s="53" t="s">
        <v>865</v>
      </c>
      <c r="H129" s="54" t="s">
        <v>13</v>
      </c>
      <c r="I129" s="53" t="s">
        <v>12</v>
      </c>
      <c r="J129" s="53" t="s">
        <v>11</v>
      </c>
      <c r="K129" s="53" t="s">
        <v>10</v>
      </c>
      <c r="L129" s="53" t="s">
        <v>9</v>
      </c>
      <c r="M129" s="54" t="s">
        <v>7</v>
      </c>
      <c r="N129" s="54" t="s">
        <v>864</v>
      </c>
      <c r="O129" s="54" t="s">
        <v>976</v>
      </c>
      <c r="P129" s="54" t="s">
        <v>7</v>
      </c>
      <c r="Q129" s="54" t="s">
        <v>7</v>
      </c>
      <c r="R129" s="54" t="s">
        <v>1007</v>
      </c>
      <c r="S129" s="54" t="s">
        <v>1023</v>
      </c>
      <c r="T129" s="54" t="s">
        <v>1030</v>
      </c>
      <c r="U129" s="53" t="s">
        <v>1004</v>
      </c>
      <c r="V129" s="52" t="s">
        <v>1003</v>
      </c>
    </row>
    <row r="130" spans="3:22" ht="50" customHeight="1">
      <c r="C130" s="22">
        <f t="shared" si="11"/>
        <v>23</v>
      </c>
      <c r="E130" s="56" t="s">
        <v>1025</v>
      </c>
      <c r="F130" s="53" t="s">
        <v>1029</v>
      </c>
      <c r="G130" s="53" t="s">
        <v>865</v>
      </c>
      <c r="H130" s="54" t="s">
        <v>13</v>
      </c>
      <c r="I130" s="53" t="s">
        <v>12</v>
      </c>
      <c r="J130" s="53" t="s">
        <v>11</v>
      </c>
      <c r="K130" s="53" t="s">
        <v>10</v>
      </c>
      <c r="L130" s="53" t="s">
        <v>9</v>
      </c>
      <c r="M130" s="54" t="s">
        <v>7</v>
      </c>
      <c r="N130" s="54" t="s">
        <v>864</v>
      </c>
      <c r="O130" s="54" t="s">
        <v>976</v>
      </c>
      <c r="P130" s="54" t="s">
        <v>7</v>
      </c>
      <c r="Q130" s="54" t="s">
        <v>7</v>
      </c>
      <c r="R130" s="54" t="s">
        <v>1007</v>
      </c>
      <c r="S130" s="54" t="s">
        <v>1023</v>
      </c>
      <c r="T130" s="54" t="s">
        <v>1028</v>
      </c>
      <c r="U130" s="53" t="s">
        <v>1004</v>
      </c>
      <c r="V130" s="52" t="s">
        <v>1003</v>
      </c>
    </row>
    <row r="131" spans="3:22" ht="50" customHeight="1">
      <c r="C131" s="22">
        <f t="shared" si="11"/>
        <v>24</v>
      </c>
      <c r="E131" s="56" t="s">
        <v>1025</v>
      </c>
      <c r="F131" s="53" t="s">
        <v>1027</v>
      </c>
      <c r="G131" s="53" t="s">
        <v>865</v>
      </c>
      <c r="H131" s="54" t="s">
        <v>13</v>
      </c>
      <c r="I131" s="53" t="s">
        <v>12</v>
      </c>
      <c r="J131" s="53" t="s">
        <v>11</v>
      </c>
      <c r="K131" s="53" t="s">
        <v>10</v>
      </c>
      <c r="L131" s="53" t="s">
        <v>9</v>
      </c>
      <c r="M131" s="54" t="s">
        <v>7</v>
      </c>
      <c r="N131" s="54" t="s">
        <v>864</v>
      </c>
      <c r="O131" s="54" t="s">
        <v>976</v>
      </c>
      <c r="P131" s="54" t="s">
        <v>7</v>
      </c>
      <c r="Q131" s="54" t="s">
        <v>7</v>
      </c>
      <c r="R131" s="54" t="s">
        <v>1007</v>
      </c>
      <c r="S131" s="54" t="s">
        <v>1023</v>
      </c>
      <c r="T131" s="54" t="s">
        <v>1026</v>
      </c>
      <c r="U131" s="53" t="s">
        <v>1004</v>
      </c>
      <c r="V131" s="52" t="s">
        <v>1003</v>
      </c>
    </row>
    <row r="132" spans="3:22" ht="50" customHeight="1">
      <c r="C132" s="22">
        <f t="shared" si="11"/>
        <v>25</v>
      </c>
      <c r="E132" s="56" t="s">
        <v>1025</v>
      </c>
      <c r="F132" s="53" t="s">
        <v>1024</v>
      </c>
      <c r="G132" s="53" t="s">
        <v>865</v>
      </c>
      <c r="H132" s="54" t="s">
        <v>13</v>
      </c>
      <c r="I132" s="53" t="s">
        <v>12</v>
      </c>
      <c r="J132" s="53" t="s">
        <v>11</v>
      </c>
      <c r="K132" s="53" t="s">
        <v>10</v>
      </c>
      <c r="L132" s="53" t="s">
        <v>9</v>
      </c>
      <c r="M132" s="54" t="s">
        <v>7</v>
      </c>
      <c r="N132" s="54" t="s">
        <v>864</v>
      </c>
      <c r="O132" s="54" t="s">
        <v>976</v>
      </c>
      <c r="P132" s="54" t="s">
        <v>7</v>
      </c>
      <c r="Q132" s="54" t="s">
        <v>7</v>
      </c>
      <c r="R132" s="54" t="s">
        <v>1007</v>
      </c>
      <c r="S132" s="54" t="s">
        <v>1023</v>
      </c>
      <c r="T132" s="54" t="s">
        <v>1022</v>
      </c>
      <c r="U132" s="53" t="s">
        <v>1004</v>
      </c>
      <c r="V132" s="52" t="s">
        <v>1003</v>
      </c>
    </row>
    <row r="133" spans="3:22" ht="50" customHeight="1" thickBot="1">
      <c r="C133" s="22">
        <f t="shared" si="11"/>
        <v>26</v>
      </c>
      <c r="E133" s="51" t="str">
        <f>CONCATENATE(LEFT($E$100,1),".UUID.",$C133,".")</f>
        <v>D.UUID.26.</v>
      </c>
      <c r="F133" s="48" t="s">
        <v>1021</v>
      </c>
      <c r="G133" s="48" t="s">
        <v>865</v>
      </c>
      <c r="H133" s="49" t="s">
        <v>13</v>
      </c>
      <c r="I133" s="48" t="s">
        <v>12</v>
      </c>
      <c r="J133" s="48" t="s">
        <v>11</v>
      </c>
      <c r="K133" s="48" t="s">
        <v>10</v>
      </c>
      <c r="L133" s="48" t="str">
        <f>"Demandé si pour question " &amp;$E$124&amp; ", Réponse inclus 9."</f>
        <v>Demandé si pour question D.UUID.17., Réponse inclus 9.</v>
      </c>
      <c r="M133" s="49" t="s">
        <v>7</v>
      </c>
      <c r="N133" s="49" t="s">
        <v>864</v>
      </c>
      <c r="O133" s="49" t="s">
        <v>976</v>
      </c>
      <c r="P133" s="49" t="s">
        <v>7</v>
      </c>
      <c r="Q133" s="49" t="s">
        <v>24</v>
      </c>
      <c r="R133" s="49" t="s">
        <v>1007</v>
      </c>
      <c r="S133" s="49" t="s">
        <v>1020</v>
      </c>
      <c r="T133" s="49" t="s">
        <v>4</v>
      </c>
      <c r="U133" s="48" t="s">
        <v>3</v>
      </c>
      <c r="V133" s="47" t="s">
        <v>999</v>
      </c>
    </row>
    <row r="134" spans="3:22" ht="50" customHeight="1">
      <c r="C134" s="22">
        <f t="shared" si="11"/>
        <v>27</v>
      </c>
      <c r="E134" s="42" t="str">
        <f>CONCATENATE(LEFT($E$100,1),".UUID.",$C134,".")</f>
        <v>D.UUID.27.</v>
      </c>
      <c r="F134" s="39" t="s">
        <v>1019</v>
      </c>
      <c r="G134" s="39" t="s">
        <v>865</v>
      </c>
      <c r="H134" s="40" t="s">
        <v>13</v>
      </c>
      <c r="I134" s="39" t="s">
        <v>12</v>
      </c>
      <c r="J134" s="39" t="s">
        <v>11</v>
      </c>
      <c r="K134" s="39" t="s">
        <v>10</v>
      </c>
      <c r="L134" s="39" t="s">
        <v>9</v>
      </c>
      <c r="M134" s="40" t="s">
        <v>7</v>
      </c>
      <c r="N134" s="40" t="s">
        <v>864</v>
      </c>
      <c r="O134" s="40" t="s">
        <v>976</v>
      </c>
      <c r="P134" s="40" t="s">
        <v>7</v>
      </c>
      <c r="Q134" s="40" t="s">
        <v>7</v>
      </c>
      <c r="R134" s="40" t="s">
        <v>1007</v>
      </c>
      <c r="S134" s="40" t="s">
        <v>1006</v>
      </c>
      <c r="T134" s="40" t="s">
        <v>1018</v>
      </c>
      <c r="U134" s="39" t="s">
        <v>1004</v>
      </c>
      <c r="V134" s="38" t="s">
        <v>1003</v>
      </c>
    </row>
    <row r="135" spans="3:22" ht="50" customHeight="1">
      <c r="C135" s="22">
        <f t="shared" si="11"/>
        <v>28</v>
      </c>
      <c r="E135" s="37" t="s">
        <v>1009</v>
      </c>
      <c r="F135" s="34" t="s">
        <v>1017</v>
      </c>
      <c r="G135" s="34" t="s">
        <v>865</v>
      </c>
      <c r="H135" s="35" t="s">
        <v>13</v>
      </c>
      <c r="I135" s="34" t="s">
        <v>12</v>
      </c>
      <c r="J135" s="34" t="s">
        <v>11</v>
      </c>
      <c r="K135" s="34" t="s">
        <v>10</v>
      </c>
      <c r="L135" s="34" t="s">
        <v>9</v>
      </c>
      <c r="M135" s="35" t="s">
        <v>7</v>
      </c>
      <c r="N135" s="35" t="s">
        <v>864</v>
      </c>
      <c r="O135" s="35" t="s">
        <v>976</v>
      </c>
      <c r="P135" s="35" t="s">
        <v>7</v>
      </c>
      <c r="Q135" s="35" t="s">
        <v>7</v>
      </c>
      <c r="R135" s="35" t="s">
        <v>1007</v>
      </c>
      <c r="S135" s="35" t="s">
        <v>1006</v>
      </c>
      <c r="T135" s="35" t="s">
        <v>1016</v>
      </c>
      <c r="U135" s="34" t="s">
        <v>1004</v>
      </c>
      <c r="V135" s="33" t="s">
        <v>1003</v>
      </c>
    </row>
    <row r="136" spans="3:22" ht="50" customHeight="1">
      <c r="C136" s="22">
        <f t="shared" si="11"/>
        <v>29</v>
      </c>
      <c r="E136" s="37" t="s">
        <v>1009</v>
      </c>
      <c r="F136" s="34" t="s">
        <v>1015</v>
      </c>
      <c r="G136" s="34" t="s">
        <v>865</v>
      </c>
      <c r="H136" s="35" t="s">
        <v>13</v>
      </c>
      <c r="I136" s="34" t="s">
        <v>12</v>
      </c>
      <c r="J136" s="34" t="s">
        <v>11</v>
      </c>
      <c r="K136" s="34" t="s">
        <v>10</v>
      </c>
      <c r="L136" s="34" t="s">
        <v>9</v>
      </c>
      <c r="M136" s="35" t="s">
        <v>7</v>
      </c>
      <c r="N136" s="35" t="s">
        <v>864</v>
      </c>
      <c r="O136" s="35" t="s">
        <v>976</v>
      </c>
      <c r="P136" s="35" t="s">
        <v>7</v>
      </c>
      <c r="Q136" s="35" t="s">
        <v>7</v>
      </c>
      <c r="R136" s="35" t="s">
        <v>1007</v>
      </c>
      <c r="S136" s="35" t="s">
        <v>1006</v>
      </c>
      <c r="T136" s="35" t="s">
        <v>1014</v>
      </c>
      <c r="U136" s="34" t="s">
        <v>1004</v>
      </c>
      <c r="V136" s="33" t="s">
        <v>1003</v>
      </c>
    </row>
    <row r="137" spans="3:22" ht="50" customHeight="1">
      <c r="C137" s="22">
        <f t="shared" si="11"/>
        <v>30</v>
      </c>
      <c r="E137" s="37" t="s">
        <v>1009</v>
      </c>
      <c r="F137" s="34" t="s">
        <v>1013</v>
      </c>
      <c r="G137" s="34" t="s">
        <v>865</v>
      </c>
      <c r="H137" s="35" t="s">
        <v>13</v>
      </c>
      <c r="I137" s="34" t="s">
        <v>12</v>
      </c>
      <c r="J137" s="34" t="s">
        <v>11</v>
      </c>
      <c r="K137" s="34" t="s">
        <v>10</v>
      </c>
      <c r="L137" s="34" t="s">
        <v>9</v>
      </c>
      <c r="M137" s="35" t="s">
        <v>7</v>
      </c>
      <c r="N137" s="35" t="s">
        <v>864</v>
      </c>
      <c r="O137" s="35" t="s">
        <v>976</v>
      </c>
      <c r="P137" s="35" t="s">
        <v>7</v>
      </c>
      <c r="Q137" s="35" t="s">
        <v>7</v>
      </c>
      <c r="R137" s="35" t="s">
        <v>1007</v>
      </c>
      <c r="S137" s="35" t="s">
        <v>1006</v>
      </c>
      <c r="T137" s="35" t="s">
        <v>1012</v>
      </c>
      <c r="U137" s="34" t="s">
        <v>1004</v>
      </c>
      <c r="V137" s="33" t="s">
        <v>1003</v>
      </c>
    </row>
    <row r="138" spans="3:22" ht="50" customHeight="1">
      <c r="C138" s="22">
        <f t="shared" si="11"/>
        <v>31</v>
      </c>
      <c r="E138" s="37" t="s">
        <v>1009</v>
      </c>
      <c r="F138" s="34" t="s">
        <v>1011</v>
      </c>
      <c r="G138" s="34" t="s">
        <v>865</v>
      </c>
      <c r="H138" s="35" t="s">
        <v>13</v>
      </c>
      <c r="I138" s="34" t="s">
        <v>12</v>
      </c>
      <c r="J138" s="34" t="s">
        <v>11</v>
      </c>
      <c r="K138" s="34" t="s">
        <v>10</v>
      </c>
      <c r="L138" s="34" t="s">
        <v>9</v>
      </c>
      <c r="M138" s="35" t="s">
        <v>7</v>
      </c>
      <c r="N138" s="35" t="s">
        <v>864</v>
      </c>
      <c r="O138" s="35" t="s">
        <v>976</v>
      </c>
      <c r="P138" s="35" t="s">
        <v>7</v>
      </c>
      <c r="Q138" s="35" t="s">
        <v>7</v>
      </c>
      <c r="R138" s="35" t="s">
        <v>1007</v>
      </c>
      <c r="S138" s="35" t="s">
        <v>1006</v>
      </c>
      <c r="T138" s="35" t="s">
        <v>1010</v>
      </c>
      <c r="U138" s="34" t="s">
        <v>1004</v>
      </c>
      <c r="V138" s="33" t="s">
        <v>1003</v>
      </c>
    </row>
    <row r="139" spans="3:22" ht="50" customHeight="1">
      <c r="C139" s="22">
        <f t="shared" si="11"/>
        <v>32</v>
      </c>
      <c r="E139" s="37" t="s">
        <v>1009</v>
      </c>
      <c r="F139" s="34" t="s">
        <v>1008</v>
      </c>
      <c r="G139" s="34" t="s">
        <v>865</v>
      </c>
      <c r="H139" s="35" t="s">
        <v>13</v>
      </c>
      <c r="I139" s="34" t="s">
        <v>12</v>
      </c>
      <c r="J139" s="34" t="s">
        <v>11</v>
      </c>
      <c r="K139" s="34" t="s">
        <v>10</v>
      </c>
      <c r="L139" s="34" t="s">
        <v>9</v>
      </c>
      <c r="M139" s="35" t="s">
        <v>7</v>
      </c>
      <c r="N139" s="35" t="s">
        <v>864</v>
      </c>
      <c r="O139" s="35" t="s">
        <v>976</v>
      </c>
      <c r="P139" s="35" t="s">
        <v>7</v>
      </c>
      <c r="Q139" s="35" t="s">
        <v>7</v>
      </c>
      <c r="R139" s="35" t="s">
        <v>1007</v>
      </c>
      <c r="S139" s="35" t="s">
        <v>1006</v>
      </c>
      <c r="T139" s="35" t="s">
        <v>1005</v>
      </c>
      <c r="U139" s="34" t="s">
        <v>1004</v>
      </c>
      <c r="V139" s="33" t="s">
        <v>1003</v>
      </c>
    </row>
    <row r="140" spans="3:22" ht="50" customHeight="1" thickBot="1">
      <c r="C140" s="22">
        <f t="shared" si="11"/>
        <v>33</v>
      </c>
      <c r="E140" s="32" t="str">
        <f t="shared" ref="E140:E148" si="12">CONCATENATE(LEFT($E$100,1),".UUID.",$C140,".")</f>
        <v>D.UUID.33.</v>
      </c>
      <c r="F140" s="29" t="s">
        <v>1002</v>
      </c>
      <c r="G140" s="29" t="s">
        <v>865</v>
      </c>
      <c r="H140" s="30" t="s">
        <v>13</v>
      </c>
      <c r="I140" s="29" t="s">
        <v>12</v>
      </c>
      <c r="J140" s="29" t="s">
        <v>11</v>
      </c>
      <c r="K140" s="29" t="s">
        <v>10</v>
      </c>
      <c r="L140" s="29" t="str">
        <f>"Demandé si pour question " &amp;$E$134&amp; ", Réponse inclus 6."</f>
        <v>Demandé si pour question D.UUID.27., Réponse inclus 6.</v>
      </c>
      <c r="M140" s="30" t="s">
        <v>7</v>
      </c>
      <c r="N140" s="30" t="s">
        <v>864</v>
      </c>
      <c r="O140" s="30" t="s">
        <v>976</v>
      </c>
      <c r="P140" s="30" t="s">
        <v>7</v>
      </c>
      <c r="Q140" s="30" t="s">
        <v>24</v>
      </c>
      <c r="R140" s="30" t="s">
        <v>1001</v>
      </c>
      <c r="S140" s="30" t="s">
        <v>1000</v>
      </c>
      <c r="T140" s="30" t="s">
        <v>4</v>
      </c>
      <c r="U140" s="29" t="s">
        <v>3</v>
      </c>
      <c r="V140" s="28" t="s">
        <v>999</v>
      </c>
    </row>
    <row r="141" spans="3:22" ht="50" customHeight="1">
      <c r="C141" s="22">
        <f t="shared" si="11"/>
        <v>34</v>
      </c>
      <c r="E141" s="61" t="str">
        <f t="shared" si="12"/>
        <v>D.UUID.34.</v>
      </c>
      <c r="F141" s="58" t="s">
        <v>998</v>
      </c>
      <c r="G141" s="58" t="s">
        <v>865</v>
      </c>
      <c r="H141" s="59" t="s">
        <v>13</v>
      </c>
      <c r="I141" s="58" t="s">
        <v>12</v>
      </c>
      <c r="J141" s="58" t="s">
        <v>11</v>
      </c>
      <c r="K141" s="58" t="s">
        <v>10</v>
      </c>
      <c r="L141" s="58" t="s">
        <v>9</v>
      </c>
      <c r="M141" s="59" t="s">
        <v>7</v>
      </c>
      <c r="N141" s="59" t="s">
        <v>864</v>
      </c>
      <c r="O141" s="59" t="s">
        <v>976</v>
      </c>
      <c r="P141" s="59" t="s">
        <v>7</v>
      </c>
      <c r="Q141" s="59" t="s">
        <v>7</v>
      </c>
      <c r="R141" s="59" t="s">
        <v>997</v>
      </c>
      <c r="S141" s="59" t="s">
        <v>996</v>
      </c>
      <c r="T141" s="59" t="s">
        <v>995</v>
      </c>
      <c r="U141" s="58" t="s">
        <v>3</v>
      </c>
      <c r="V141" s="57" t="s">
        <v>2</v>
      </c>
    </row>
    <row r="142" spans="3:22" ht="50" customHeight="1">
      <c r="C142" s="22">
        <f t="shared" si="11"/>
        <v>35</v>
      </c>
      <c r="E142" s="56" t="str">
        <f t="shared" si="12"/>
        <v>D.UUID.35.</v>
      </c>
      <c r="F142" s="53" t="s">
        <v>994</v>
      </c>
      <c r="G142" s="53" t="s">
        <v>865</v>
      </c>
      <c r="H142" s="54" t="s">
        <v>13</v>
      </c>
      <c r="I142" s="53" t="s">
        <v>12</v>
      </c>
      <c r="J142" s="53" t="s">
        <v>11</v>
      </c>
      <c r="K142" s="53" t="s">
        <v>10</v>
      </c>
      <c r="L142" s="53" t="s">
        <v>9</v>
      </c>
      <c r="M142" s="54" t="s">
        <v>7</v>
      </c>
      <c r="N142" s="54" t="s">
        <v>864</v>
      </c>
      <c r="O142" s="54" t="s">
        <v>976</v>
      </c>
      <c r="P142" s="54" t="s">
        <v>7</v>
      </c>
      <c r="Q142" s="54" t="s">
        <v>7</v>
      </c>
      <c r="R142" s="54" t="s">
        <v>993</v>
      </c>
      <c r="S142" s="54" t="s">
        <v>992</v>
      </c>
      <c r="T142" s="54" t="s">
        <v>801</v>
      </c>
      <c r="U142" s="53" t="s">
        <v>3</v>
      </c>
      <c r="V142" s="52" t="s">
        <v>2</v>
      </c>
    </row>
    <row r="143" spans="3:22" ht="50" customHeight="1">
      <c r="C143" s="22">
        <f t="shared" si="11"/>
        <v>36</v>
      </c>
      <c r="E143" s="56" t="str">
        <f t="shared" si="12"/>
        <v>D.UUID.36.</v>
      </c>
      <c r="F143" s="53" t="s">
        <v>991</v>
      </c>
      <c r="G143" s="53" t="s">
        <v>865</v>
      </c>
      <c r="H143" s="54" t="s">
        <v>13</v>
      </c>
      <c r="I143" s="53" t="s">
        <v>12</v>
      </c>
      <c r="J143" s="53" t="s">
        <v>11</v>
      </c>
      <c r="K143" s="53" t="s">
        <v>10</v>
      </c>
      <c r="L143" s="53" t="str">
        <f>"Demandé si pour question " &amp;$E$141&amp; ", Réponse inclus =1."</f>
        <v>Demandé si pour question D.UUID.34., Réponse inclus =1.</v>
      </c>
      <c r="M143" s="54" t="s">
        <v>7</v>
      </c>
      <c r="N143" s="54" t="s">
        <v>864</v>
      </c>
      <c r="O143" s="54" t="s">
        <v>976</v>
      </c>
      <c r="P143" s="54" t="s">
        <v>7</v>
      </c>
      <c r="Q143" s="54" t="s">
        <v>24</v>
      </c>
      <c r="R143" s="54" t="s">
        <v>987</v>
      </c>
      <c r="S143" s="54" t="s">
        <v>990</v>
      </c>
      <c r="T143" s="54" t="s">
        <v>989</v>
      </c>
      <c r="U143" s="53" t="s">
        <v>17</v>
      </c>
      <c r="V143" s="52" t="s">
        <v>2</v>
      </c>
    </row>
    <row r="144" spans="3:22" ht="50" customHeight="1" thickBot="1">
      <c r="C144" s="22">
        <f t="shared" si="11"/>
        <v>37</v>
      </c>
      <c r="E144" s="51" t="str">
        <f t="shared" si="12"/>
        <v>D.UUID.37.</v>
      </c>
      <c r="F144" s="48" t="s">
        <v>988</v>
      </c>
      <c r="G144" s="48" t="s">
        <v>865</v>
      </c>
      <c r="H144" s="49" t="s">
        <v>13</v>
      </c>
      <c r="I144" s="48" t="s">
        <v>12</v>
      </c>
      <c r="J144" s="48" t="s">
        <v>11</v>
      </c>
      <c r="K144" s="48" t="s">
        <v>10</v>
      </c>
      <c r="L144" s="48" t="str">
        <f>"Demandé si pour question " &amp;$E$143&amp; ", Réponse inclus =10."</f>
        <v>Demandé si pour question D.UUID.36., Réponse inclus =10.</v>
      </c>
      <c r="M144" s="49" t="s">
        <v>7</v>
      </c>
      <c r="N144" s="49" t="s">
        <v>864</v>
      </c>
      <c r="O144" s="49" t="s">
        <v>976</v>
      </c>
      <c r="P144" s="49" t="s">
        <v>7</v>
      </c>
      <c r="Q144" s="49" t="s">
        <v>24</v>
      </c>
      <c r="R144" s="49" t="s">
        <v>987</v>
      </c>
      <c r="S144" s="49" t="s">
        <v>89</v>
      </c>
      <c r="T144" s="49" t="s">
        <v>4</v>
      </c>
      <c r="U144" s="48" t="s">
        <v>3</v>
      </c>
      <c r="V144" s="47" t="s">
        <v>2</v>
      </c>
    </row>
    <row r="145" spans="3:22" ht="50" customHeight="1">
      <c r="C145" s="22">
        <f t="shared" si="11"/>
        <v>38</v>
      </c>
      <c r="E145" s="42" t="str">
        <f t="shared" si="12"/>
        <v>D.UUID.38.</v>
      </c>
      <c r="F145" s="39" t="s">
        <v>986</v>
      </c>
      <c r="G145" s="39" t="s">
        <v>865</v>
      </c>
      <c r="H145" s="40" t="s">
        <v>13</v>
      </c>
      <c r="I145" s="39" t="s">
        <v>12</v>
      </c>
      <c r="J145" s="39" t="s">
        <v>11</v>
      </c>
      <c r="K145" s="39" t="s">
        <v>10</v>
      </c>
      <c r="L145" s="39" t="s">
        <v>9</v>
      </c>
      <c r="M145" s="40" t="s">
        <v>7</v>
      </c>
      <c r="N145" s="40" t="s">
        <v>864</v>
      </c>
      <c r="O145" s="40" t="s">
        <v>976</v>
      </c>
      <c r="P145" s="40" t="s">
        <v>7</v>
      </c>
      <c r="Q145" s="40" t="s">
        <v>7</v>
      </c>
      <c r="R145" s="40" t="s">
        <v>985</v>
      </c>
      <c r="S145" s="40" t="s">
        <v>984</v>
      </c>
      <c r="T145" s="40" t="s">
        <v>978</v>
      </c>
      <c r="U145" s="39" t="s">
        <v>73</v>
      </c>
      <c r="V145" s="38" t="s">
        <v>2</v>
      </c>
    </row>
    <row r="146" spans="3:22" ht="50" customHeight="1">
      <c r="C146" s="22">
        <f t="shared" si="11"/>
        <v>39</v>
      </c>
      <c r="E146" s="37" t="str">
        <f t="shared" si="12"/>
        <v>D.UUID.39.</v>
      </c>
      <c r="F146" s="34" t="s">
        <v>983</v>
      </c>
      <c r="G146" s="34" t="s">
        <v>865</v>
      </c>
      <c r="H146" s="35" t="s">
        <v>13</v>
      </c>
      <c r="I146" s="34" t="s">
        <v>12</v>
      </c>
      <c r="J146" s="34" t="s">
        <v>11</v>
      </c>
      <c r="K146" s="34" t="s">
        <v>10</v>
      </c>
      <c r="L146" s="34" t="str">
        <f>"Demandé si pour question " &amp;$E$145&amp; ", Réponse inclus =7."</f>
        <v>Demandé si pour question D.UUID.38., Réponse inclus =7.</v>
      </c>
      <c r="M146" s="35" t="s">
        <v>7</v>
      </c>
      <c r="N146" s="35" t="s">
        <v>864</v>
      </c>
      <c r="O146" s="35" t="s">
        <v>976</v>
      </c>
      <c r="P146" s="35" t="s">
        <v>24</v>
      </c>
      <c r="Q146" s="35" t="s">
        <v>975</v>
      </c>
      <c r="R146" s="35" t="s">
        <v>982</v>
      </c>
      <c r="S146" s="35" t="s">
        <v>89</v>
      </c>
      <c r="T146" s="35" t="s">
        <v>4</v>
      </c>
      <c r="U146" s="34" t="s">
        <v>3</v>
      </c>
      <c r="V146" s="33" t="s">
        <v>2</v>
      </c>
    </row>
    <row r="147" spans="3:22" ht="50" customHeight="1">
      <c r="C147" s="22">
        <f t="shared" si="11"/>
        <v>40</v>
      </c>
      <c r="E147" s="37" t="str">
        <f t="shared" si="12"/>
        <v>D.UUID.40.</v>
      </c>
      <c r="F147" s="34" t="s">
        <v>981</v>
      </c>
      <c r="G147" s="34" t="s">
        <v>865</v>
      </c>
      <c r="H147" s="35" t="s">
        <v>13</v>
      </c>
      <c r="I147" s="34" t="s">
        <v>12</v>
      </c>
      <c r="J147" s="34" t="s">
        <v>11</v>
      </c>
      <c r="K147" s="34" t="s">
        <v>10</v>
      </c>
      <c r="L147" s="34" t="s">
        <v>9</v>
      </c>
      <c r="M147" s="35" t="s">
        <v>7</v>
      </c>
      <c r="N147" s="35" t="s">
        <v>864</v>
      </c>
      <c r="O147" s="35" t="s">
        <v>976</v>
      </c>
      <c r="P147" s="35" t="s">
        <v>7</v>
      </c>
      <c r="Q147" s="35" t="s">
        <v>7</v>
      </c>
      <c r="R147" s="35" t="s">
        <v>980</v>
      </c>
      <c r="S147" s="35" t="s">
        <v>979</v>
      </c>
      <c r="T147" s="35" t="s">
        <v>978</v>
      </c>
      <c r="U147" s="34" t="s">
        <v>73</v>
      </c>
      <c r="V147" s="33" t="s">
        <v>2</v>
      </c>
    </row>
    <row r="148" spans="3:22" ht="50" customHeight="1" thickBot="1">
      <c r="C148" s="22">
        <f t="shared" si="11"/>
        <v>41</v>
      </c>
      <c r="E148" s="32" t="str">
        <f t="shared" si="12"/>
        <v>D.UUID.41.</v>
      </c>
      <c r="F148" s="29" t="s">
        <v>977</v>
      </c>
      <c r="G148" s="29" t="s">
        <v>865</v>
      </c>
      <c r="H148" s="30" t="s">
        <v>13</v>
      </c>
      <c r="I148" s="29" t="s">
        <v>12</v>
      </c>
      <c r="J148" s="29" t="s">
        <v>11</v>
      </c>
      <c r="K148" s="29" t="s">
        <v>10</v>
      </c>
      <c r="L148" s="29" t="str">
        <f>"Demandé si pour question " &amp;$E$147&amp; ", Réponse inclus =7."</f>
        <v>Demandé si pour question D.UUID.40., Réponse inclus =7.</v>
      </c>
      <c r="M148" s="30" t="s">
        <v>7</v>
      </c>
      <c r="N148" s="30" t="s">
        <v>864</v>
      </c>
      <c r="O148" s="30" t="s">
        <v>976</v>
      </c>
      <c r="P148" s="30" t="s">
        <v>24</v>
      </c>
      <c r="Q148" s="30" t="s">
        <v>975</v>
      </c>
      <c r="R148" s="30" t="s">
        <v>974</v>
      </c>
      <c r="S148" s="30" t="s">
        <v>89</v>
      </c>
      <c r="T148" s="30" t="s">
        <v>4</v>
      </c>
      <c r="U148" s="29" t="s">
        <v>3</v>
      </c>
      <c r="V148" s="28" t="s">
        <v>2</v>
      </c>
    </row>
    <row r="149" spans="3:22" s="2" customFormat="1" ht="2" customHeight="1">
      <c r="E149" s="46"/>
      <c r="F149" s="45"/>
      <c r="G149" s="45"/>
      <c r="H149" s="45"/>
      <c r="I149" s="45"/>
      <c r="J149" s="45"/>
      <c r="K149" s="45"/>
      <c r="L149" s="45"/>
      <c r="M149" s="45"/>
      <c r="N149" s="45"/>
      <c r="O149" s="45"/>
      <c r="P149" s="45"/>
      <c r="Q149" s="44"/>
      <c r="R149" s="44"/>
      <c r="S149" s="44"/>
      <c r="T149" s="44"/>
      <c r="U149" s="44"/>
      <c r="V149" s="43"/>
    </row>
    <row r="150" spans="3:22" s="2" customFormat="1">
      <c r="E150" s="12" t="s">
        <v>973</v>
      </c>
      <c r="F150" s="11" t="s">
        <v>972</v>
      </c>
      <c r="G150" s="10"/>
      <c r="H150" s="10"/>
      <c r="I150" s="10"/>
      <c r="J150" s="10"/>
      <c r="K150" s="10"/>
      <c r="L150" s="10"/>
      <c r="M150" s="10"/>
      <c r="N150" s="10"/>
      <c r="O150" s="10"/>
      <c r="P150" s="10"/>
      <c r="Q150" s="9"/>
      <c r="R150" s="9"/>
      <c r="S150" s="9"/>
      <c r="T150" s="9"/>
      <c r="U150" s="9"/>
      <c r="V150" s="8"/>
    </row>
    <row r="151" spans="3:22" s="2" customFormat="1" ht="2" customHeight="1" thickBot="1">
      <c r="E151" s="16"/>
      <c r="F151" s="15"/>
      <c r="G151" s="15"/>
      <c r="H151" s="15"/>
      <c r="I151" s="15"/>
      <c r="J151" s="15"/>
      <c r="K151" s="15"/>
      <c r="L151" s="15"/>
      <c r="M151" s="15"/>
      <c r="N151" s="15"/>
      <c r="O151" s="15"/>
      <c r="P151" s="15"/>
      <c r="Q151" s="14"/>
      <c r="R151" s="14"/>
      <c r="S151" s="14"/>
      <c r="T151" s="14"/>
      <c r="U151" s="14"/>
      <c r="V151" s="13"/>
    </row>
    <row r="152" spans="3:22" ht="50" customHeight="1">
      <c r="C152" s="22">
        <f>C148+1</f>
        <v>42</v>
      </c>
      <c r="E152" s="42" t="str">
        <f t="shared" ref="E152:E195" si="13">CONCATENATE(LEFT($E$100,1),".UUID.",$C152,".")</f>
        <v>D.UUID.42.</v>
      </c>
      <c r="F152" s="40" t="s">
        <v>971</v>
      </c>
      <c r="G152" s="40" t="s">
        <v>865</v>
      </c>
      <c r="H152" s="40" t="s">
        <v>13</v>
      </c>
      <c r="I152" s="39" t="s">
        <v>12</v>
      </c>
      <c r="J152" s="39" t="s">
        <v>11</v>
      </c>
      <c r="K152" s="39" t="s">
        <v>10</v>
      </c>
      <c r="L152" s="39" t="s">
        <v>9</v>
      </c>
      <c r="M152" s="40" t="s">
        <v>7</v>
      </c>
      <c r="N152" s="40" t="s">
        <v>864</v>
      </c>
      <c r="O152" s="40" t="s">
        <v>864</v>
      </c>
      <c r="P152" s="40" t="s">
        <v>7</v>
      </c>
      <c r="Q152" s="40" t="s">
        <v>637</v>
      </c>
      <c r="R152" s="40" t="s">
        <v>954</v>
      </c>
      <c r="S152" s="40" t="s">
        <v>970</v>
      </c>
      <c r="T152" s="40" t="s">
        <v>921</v>
      </c>
      <c r="U152" s="39" t="s">
        <v>917</v>
      </c>
      <c r="V152" s="38" t="s">
        <v>2</v>
      </c>
    </row>
    <row r="153" spans="3:22" ht="50" customHeight="1">
      <c r="C153" s="22">
        <f t="shared" ref="C153:C195" si="14">C152+1</f>
        <v>43</v>
      </c>
      <c r="E153" s="37" t="str">
        <f t="shared" si="13"/>
        <v>D.UUID.43.</v>
      </c>
      <c r="F153" s="35" t="s">
        <v>969</v>
      </c>
      <c r="G153" s="35" t="s">
        <v>865</v>
      </c>
      <c r="H153" s="35" t="s">
        <v>13</v>
      </c>
      <c r="I153" s="34" t="s">
        <v>12</v>
      </c>
      <c r="J153" s="34" t="s">
        <v>11</v>
      </c>
      <c r="K153" s="34" t="s">
        <v>10</v>
      </c>
      <c r="L153" s="34" t="s">
        <v>9</v>
      </c>
      <c r="M153" s="35" t="s">
        <v>7</v>
      </c>
      <c r="N153" s="35" t="s">
        <v>864</v>
      </c>
      <c r="O153" s="35" t="s">
        <v>864</v>
      </c>
      <c r="P153" s="35" t="s">
        <v>7</v>
      </c>
      <c r="Q153" s="35" t="s">
        <v>637</v>
      </c>
      <c r="R153" s="35" t="s">
        <v>954</v>
      </c>
      <c r="S153" s="35" t="s">
        <v>968</v>
      </c>
      <c r="T153" s="35" t="s">
        <v>921</v>
      </c>
      <c r="U153" s="34" t="s">
        <v>917</v>
      </c>
      <c r="V153" s="33" t="s">
        <v>2</v>
      </c>
    </row>
    <row r="154" spans="3:22" ht="50" customHeight="1">
      <c r="C154" s="22">
        <f t="shared" si="14"/>
        <v>44</v>
      </c>
      <c r="E154" s="37" t="str">
        <f t="shared" si="13"/>
        <v>D.UUID.44.</v>
      </c>
      <c r="F154" s="35" t="s">
        <v>967</v>
      </c>
      <c r="G154" s="35" t="s">
        <v>865</v>
      </c>
      <c r="H154" s="35" t="s">
        <v>13</v>
      </c>
      <c r="I154" s="34" t="s">
        <v>12</v>
      </c>
      <c r="J154" s="34" t="s">
        <v>11</v>
      </c>
      <c r="K154" s="34" t="s">
        <v>10</v>
      </c>
      <c r="L154" s="34" t="s">
        <v>9</v>
      </c>
      <c r="M154" s="35" t="s">
        <v>7</v>
      </c>
      <c r="N154" s="35" t="s">
        <v>864</v>
      </c>
      <c r="O154" s="35" t="s">
        <v>864</v>
      </c>
      <c r="P154" s="35" t="s">
        <v>7</v>
      </c>
      <c r="Q154" s="35" t="s">
        <v>637</v>
      </c>
      <c r="R154" s="35" t="s">
        <v>954</v>
      </c>
      <c r="S154" s="35" t="s">
        <v>966</v>
      </c>
      <c r="T154" s="35" t="s">
        <v>921</v>
      </c>
      <c r="U154" s="34" t="s">
        <v>917</v>
      </c>
      <c r="V154" s="33" t="s">
        <v>2</v>
      </c>
    </row>
    <row r="155" spans="3:22" ht="50" customHeight="1">
      <c r="C155" s="22">
        <f t="shared" si="14"/>
        <v>45</v>
      </c>
      <c r="E155" s="37" t="str">
        <f t="shared" si="13"/>
        <v>D.UUID.45.</v>
      </c>
      <c r="F155" s="35" t="s">
        <v>965</v>
      </c>
      <c r="G155" s="35" t="s">
        <v>865</v>
      </c>
      <c r="H155" s="35" t="s">
        <v>13</v>
      </c>
      <c r="I155" s="34" t="s">
        <v>12</v>
      </c>
      <c r="J155" s="34" t="s">
        <v>11</v>
      </c>
      <c r="K155" s="34" t="s">
        <v>10</v>
      </c>
      <c r="L155" s="34" t="s">
        <v>9</v>
      </c>
      <c r="M155" s="35" t="s">
        <v>7</v>
      </c>
      <c r="N155" s="35" t="s">
        <v>864</v>
      </c>
      <c r="O155" s="35" t="s">
        <v>864</v>
      </c>
      <c r="P155" s="35" t="s">
        <v>7</v>
      </c>
      <c r="Q155" s="35" t="s">
        <v>637</v>
      </c>
      <c r="R155" s="35" t="s">
        <v>954</v>
      </c>
      <c r="S155" s="35" t="s">
        <v>964</v>
      </c>
      <c r="T155" s="35" t="s">
        <v>921</v>
      </c>
      <c r="U155" s="34" t="s">
        <v>917</v>
      </c>
      <c r="V155" s="33" t="s">
        <v>2</v>
      </c>
    </row>
    <row r="156" spans="3:22" ht="50" customHeight="1">
      <c r="C156" s="22">
        <f t="shared" si="14"/>
        <v>46</v>
      </c>
      <c r="E156" s="37" t="str">
        <f t="shared" si="13"/>
        <v>D.UUID.46.</v>
      </c>
      <c r="F156" s="35" t="s">
        <v>963</v>
      </c>
      <c r="G156" s="35" t="s">
        <v>865</v>
      </c>
      <c r="H156" s="35" t="s">
        <v>13</v>
      </c>
      <c r="I156" s="34" t="s">
        <v>12</v>
      </c>
      <c r="J156" s="34" t="s">
        <v>11</v>
      </c>
      <c r="K156" s="34" t="s">
        <v>10</v>
      </c>
      <c r="L156" s="34" t="s">
        <v>9</v>
      </c>
      <c r="M156" s="35" t="s">
        <v>7</v>
      </c>
      <c r="N156" s="35" t="s">
        <v>864</v>
      </c>
      <c r="O156" s="35" t="s">
        <v>864</v>
      </c>
      <c r="P156" s="35" t="s">
        <v>7</v>
      </c>
      <c r="Q156" s="35" t="s">
        <v>637</v>
      </c>
      <c r="R156" s="35" t="s">
        <v>954</v>
      </c>
      <c r="S156" s="35" t="s">
        <v>962</v>
      </c>
      <c r="T156" s="35" t="s">
        <v>921</v>
      </c>
      <c r="U156" s="34" t="s">
        <v>917</v>
      </c>
      <c r="V156" s="33" t="s">
        <v>2</v>
      </c>
    </row>
    <row r="157" spans="3:22" ht="50" customHeight="1">
      <c r="C157" s="22">
        <f t="shared" si="14"/>
        <v>47</v>
      </c>
      <c r="E157" s="37" t="str">
        <f t="shared" si="13"/>
        <v>D.UUID.47.</v>
      </c>
      <c r="F157" s="35" t="s">
        <v>961</v>
      </c>
      <c r="G157" s="35" t="s">
        <v>865</v>
      </c>
      <c r="H157" s="35" t="s">
        <v>13</v>
      </c>
      <c r="I157" s="34" t="s">
        <v>12</v>
      </c>
      <c r="J157" s="34" t="s">
        <v>11</v>
      </c>
      <c r="K157" s="34" t="s">
        <v>10</v>
      </c>
      <c r="L157" s="34" t="s">
        <v>9</v>
      </c>
      <c r="M157" s="35" t="s">
        <v>7</v>
      </c>
      <c r="N157" s="35" t="s">
        <v>864</v>
      </c>
      <c r="O157" s="35" t="s">
        <v>864</v>
      </c>
      <c r="P157" s="35" t="s">
        <v>7</v>
      </c>
      <c r="Q157" s="35" t="s">
        <v>637</v>
      </c>
      <c r="R157" s="35" t="s">
        <v>954</v>
      </c>
      <c r="S157" s="35" t="s">
        <v>960</v>
      </c>
      <c r="T157" s="35" t="s">
        <v>921</v>
      </c>
      <c r="U157" s="34" t="s">
        <v>917</v>
      </c>
      <c r="V157" s="33" t="s">
        <v>2</v>
      </c>
    </row>
    <row r="158" spans="3:22" ht="50" customHeight="1">
      <c r="C158" s="22">
        <f t="shared" si="14"/>
        <v>48</v>
      </c>
      <c r="E158" s="37" t="str">
        <f t="shared" si="13"/>
        <v>D.UUID.48.</v>
      </c>
      <c r="F158" s="35" t="s">
        <v>959</v>
      </c>
      <c r="G158" s="35" t="s">
        <v>865</v>
      </c>
      <c r="H158" s="35" t="s">
        <v>13</v>
      </c>
      <c r="I158" s="34" t="s">
        <v>12</v>
      </c>
      <c r="J158" s="34" t="s">
        <v>11</v>
      </c>
      <c r="K158" s="34" t="s">
        <v>10</v>
      </c>
      <c r="L158" s="34" t="s">
        <v>9</v>
      </c>
      <c r="M158" s="35" t="s">
        <v>7</v>
      </c>
      <c r="N158" s="35" t="s">
        <v>864</v>
      </c>
      <c r="O158" s="35" t="s">
        <v>864</v>
      </c>
      <c r="P158" s="35" t="s">
        <v>7</v>
      </c>
      <c r="Q158" s="35" t="s">
        <v>637</v>
      </c>
      <c r="R158" s="35" t="s">
        <v>954</v>
      </c>
      <c r="S158" s="35" t="s">
        <v>958</v>
      </c>
      <c r="T158" s="35" t="s">
        <v>921</v>
      </c>
      <c r="U158" s="34" t="s">
        <v>917</v>
      </c>
      <c r="V158" s="33" t="s">
        <v>2</v>
      </c>
    </row>
    <row r="159" spans="3:22" ht="50" customHeight="1">
      <c r="C159" s="22">
        <f t="shared" si="14"/>
        <v>49</v>
      </c>
      <c r="E159" s="37" t="str">
        <f t="shared" si="13"/>
        <v>D.UUID.49.</v>
      </c>
      <c r="F159" s="35" t="s">
        <v>957</v>
      </c>
      <c r="G159" s="35" t="s">
        <v>865</v>
      </c>
      <c r="H159" s="35" t="s">
        <v>13</v>
      </c>
      <c r="I159" s="34" t="s">
        <v>12</v>
      </c>
      <c r="J159" s="34" t="s">
        <v>11</v>
      </c>
      <c r="K159" s="34" t="s">
        <v>10</v>
      </c>
      <c r="L159" s="34" t="s">
        <v>9</v>
      </c>
      <c r="M159" s="35" t="s">
        <v>7</v>
      </c>
      <c r="N159" s="35" t="s">
        <v>864</v>
      </c>
      <c r="O159" s="35" t="s">
        <v>864</v>
      </c>
      <c r="P159" s="35" t="s">
        <v>7</v>
      </c>
      <c r="Q159" s="35" t="s">
        <v>637</v>
      </c>
      <c r="R159" s="35" t="s">
        <v>954</v>
      </c>
      <c r="S159" s="35" t="s">
        <v>956</v>
      </c>
      <c r="T159" s="35" t="s">
        <v>921</v>
      </c>
      <c r="U159" s="34" t="s">
        <v>917</v>
      </c>
      <c r="V159" s="33" t="s">
        <v>2</v>
      </c>
    </row>
    <row r="160" spans="3:22" ht="50" customHeight="1" thickBot="1">
      <c r="C160" s="22">
        <f t="shared" si="14"/>
        <v>50</v>
      </c>
      <c r="E160" s="32" t="str">
        <f t="shared" si="13"/>
        <v>D.UUID.50.</v>
      </c>
      <c r="F160" s="30" t="s">
        <v>955</v>
      </c>
      <c r="G160" s="30" t="s">
        <v>865</v>
      </c>
      <c r="H160" s="30" t="s">
        <v>13</v>
      </c>
      <c r="I160" s="29" t="s">
        <v>12</v>
      </c>
      <c r="J160" s="29" t="s">
        <v>11</v>
      </c>
      <c r="K160" s="29" t="s">
        <v>10</v>
      </c>
      <c r="L160" s="29" t="s">
        <v>9</v>
      </c>
      <c r="M160" s="30" t="s">
        <v>7</v>
      </c>
      <c r="N160" s="30" t="s">
        <v>864</v>
      </c>
      <c r="O160" s="30" t="s">
        <v>864</v>
      </c>
      <c r="P160" s="30" t="s">
        <v>7</v>
      </c>
      <c r="Q160" s="30" t="s">
        <v>637</v>
      </c>
      <c r="R160" s="30" t="s">
        <v>954</v>
      </c>
      <c r="S160" s="30" t="s">
        <v>953</v>
      </c>
      <c r="T160" s="30" t="s">
        <v>921</v>
      </c>
      <c r="U160" s="29" t="s">
        <v>917</v>
      </c>
      <c r="V160" s="28" t="s">
        <v>2</v>
      </c>
    </row>
    <row r="161" spans="3:22" ht="50" customHeight="1">
      <c r="C161" s="22">
        <f t="shared" si="14"/>
        <v>51</v>
      </c>
      <c r="E161" s="61" t="str">
        <f t="shared" si="13"/>
        <v>D.UUID.51.</v>
      </c>
      <c r="F161" s="59" t="s">
        <v>952</v>
      </c>
      <c r="G161" s="59" t="s">
        <v>865</v>
      </c>
      <c r="H161" s="59" t="s">
        <v>13</v>
      </c>
      <c r="I161" s="58" t="s">
        <v>12</v>
      </c>
      <c r="J161" s="58" t="s">
        <v>11</v>
      </c>
      <c r="K161" s="58" t="s">
        <v>10</v>
      </c>
      <c r="L161" s="58" t="s">
        <v>9</v>
      </c>
      <c r="M161" s="59" t="s">
        <v>7</v>
      </c>
      <c r="N161" s="59" t="s">
        <v>864</v>
      </c>
      <c r="O161" s="59" t="s">
        <v>864</v>
      </c>
      <c r="P161" s="59" t="s">
        <v>7</v>
      </c>
      <c r="Q161" s="59" t="s">
        <v>637</v>
      </c>
      <c r="R161" s="59" t="s">
        <v>942</v>
      </c>
      <c r="S161" s="59" t="s">
        <v>951</v>
      </c>
      <c r="T161" s="59" t="s">
        <v>944</v>
      </c>
      <c r="U161" s="58" t="s">
        <v>17</v>
      </c>
      <c r="V161" s="57" t="s">
        <v>2</v>
      </c>
    </row>
    <row r="162" spans="3:22" ht="50" customHeight="1">
      <c r="C162" s="22">
        <f t="shared" si="14"/>
        <v>52</v>
      </c>
      <c r="E162" s="56" t="str">
        <f t="shared" si="13"/>
        <v>D.UUID.52.</v>
      </c>
      <c r="F162" s="54" t="s">
        <v>950</v>
      </c>
      <c r="G162" s="54" t="s">
        <v>865</v>
      </c>
      <c r="H162" s="54" t="s">
        <v>13</v>
      </c>
      <c r="I162" s="53" t="s">
        <v>12</v>
      </c>
      <c r="J162" s="53" t="s">
        <v>11</v>
      </c>
      <c r="K162" s="53" t="s">
        <v>10</v>
      </c>
      <c r="L162" s="53" t="s">
        <v>9</v>
      </c>
      <c r="M162" s="54" t="s">
        <v>7</v>
      </c>
      <c r="N162" s="54" t="s">
        <v>864</v>
      </c>
      <c r="O162" s="54" t="s">
        <v>864</v>
      </c>
      <c r="P162" s="54" t="s">
        <v>7</v>
      </c>
      <c r="Q162" s="54" t="s">
        <v>637</v>
      </c>
      <c r="R162" s="54" t="s">
        <v>942</v>
      </c>
      <c r="S162" s="54" t="s">
        <v>941</v>
      </c>
      <c r="T162" s="54" t="s">
        <v>940</v>
      </c>
      <c r="U162" s="53" t="s">
        <v>17</v>
      </c>
      <c r="V162" s="52" t="s">
        <v>2</v>
      </c>
    </row>
    <row r="163" spans="3:22" ht="50" customHeight="1">
      <c r="C163" s="22">
        <f t="shared" si="14"/>
        <v>53</v>
      </c>
      <c r="E163" s="56" t="str">
        <f t="shared" si="13"/>
        <v>D.UUID.53.</v>
      </c>
      <c r="F163" s="54" t="s">
        <v>949</v>
      </c>
      <c r="G163" s="54" t="s">
        <v>865</v>
      </c>
      <c r="H163" s="54" t="s">
        <v>13</v>
      </c>
      <c r="I163" s="53" t="s">
        <v>12</v>
      </c>
      <c r="J163" s="53" t="s">
        <v>11</v>
      </c>
      <c r="K163" s="53" t="s">
        <v>10</v>
      </c>
      <c r="L163" s="53" t="s">
        <v>9</v>
      </c>
      <c r="M163" s="54" t="s">
        <v>7</v>
      </c>
      <c r="N163" s="54" t="s">
        <v>864</v>
      </c>
      <c r="O163" s="54" t="s">
        <v>864</v>
      </c>
      <c r="P163" s="54" t="s">
        <v>7</v>
      </c>
      <c r="Q163" s="54" t="s">
        <v>637</v>
      </c>
      <c r="R163" s="54" t="s">
        <v>942</v>
      </c>
      <c r="S163" s="54" t="s">
        <v>948</v>
      </c>
      <c r="T163" s="54" t="s">
        <v>944</v>
      </c>
      <c r="U163" s="53" t="s">
        <v>17</v>
      </c>
      <c r="V163" s="52" t="s">
        <v>2</v>
      </c>
    </row>
    <row r="164" spans="3:22" ht="50" customHeight="1">
      <c r="C164" s="22">
        <f t="shared" si="14"/>
        <v>54</v>
      </c>
      <c r="E164" s="56" t="str">
        <f t="shared" si="13"/>
        <v>D.UUID.54.</v>
      </c>
      <c r="F164" s="54" t="s">
        <v>947</v>
      </c>
      <c r="G164" s="54" t="s">
        <v>865</v>
      </c>
      <c r="H164" s="54" t="s">
        <v>13</v>
      </c>
      <c r="I164" s="53" t="s">
        <v>12</v>
      </c>
      <c r="J164" s="53" t="s">
        <v>11</v>
      </c>
      <c r="K164" s="53" t="s">
        <v>10</v>
      </c>
      <c r="L164" s="53" t="s">
        <v>9</v>
      </c>
      <c r="M164" s="54" t="s">
        <v>7</v>
      </c>
      <c r="N164" s="54" t="s">
        <v>864</v>
      </c>
      <c r="O164" s="54" t="s">
        <v>864</v>
      </c>
      <c r="P164" s="54" t="s">
        <v>7</v>
      </c>
      <c r="Q164" s="54" t="s">
        <v>637</v>
      </c>
      <c r="R164" s="54" t="s">
        <v>942</v>
      </c>
      <c r="S164" s="54" t="s">
        <v>941</v>
      </c>
      <c r="T164" s="54" t="s">
        <v>940</v>
      </c>
      <c r="U164" s="53" t="s">
        <v>17</v>
      </c>
      <c r="V164" s="52" t="s">
        <v>2</v>
      </c>
    </row>
    <row r="165" spans="3:22" ht="50" customHeight="1">
      <c r="C165" s="22">
        <f t="shared" si="14"/>
        <v>55</v>
      </c>
      <c r="E165" s="56" t="str">
        <f t="shared" si="13"/>
        <v>D.UUID.55.</v>
      </c>
      <c r="F165" s="54" t="s">
        <v>946</v>
      </c>
      <c r="G165" s="54" t="s">
        <v>865</v>
      </c>
      <c r="H165" s="54" t="s">
        <v>13</v>
      </c>
      <c r="I165" s="53" t="s">
        <v>12</v>
      </c>
      <c r="J165" s="53" t="s">
        <v>11</v>
      </c>
      <c r="K165" s="53" t="s">
        <v>10</v>
      </c>
      <c r="L165" s="53" t="s">
        <v>9</v>
      </c>
      <c r="M165" s="54" t="s">
        <v>7</v>
      </c>
      <c r="N165" s="54" t="s">
        <v>864</v>
      </c>
      <c r="O165" s="54" t="s">
        <v>864</v>
      </c>
      <c r="P165" s="54" t="s">
        <v>7</v>
      </c>
      <c r="Q165" s="54" t="s">
        <v>637</v>
      </c>
      <c r="R165" s="54" t="s">
        <v>942</v>
      </c>
      <c r="S165" s="54" t="s">
        <v>945</v>
      </c>
      <c r="T165" s="54" t="s">
        <v>944</v>
      </c>
      <c r="U165" s="53" t="s">
        <v>17</v>
      </c>
      <c r="V165" s="52" t="s">
        <v>2</v>
      </c>
    </row>
    <row r="166" spans="3:22" ht="50" customHeight="1" thickBot="1">
      <c r="C166" s="22">
        <f t="shared" si="14"/>
        <v>56</v>
      </c>
      <c r="E166" s="51" t="str">
        <f t="shared" si="13"/>
        <v>D.UUID.56.</v>
      </c>
      <c r="F166" s="49" t="s">
        <v>943</v>
      </c>
      <c r="G166" s="49" t="s">
        <v>865</v>
      </c>
      <c r="H166" s="49" t="s">
        <v>13</v>
      </c>
      <c r="I166" s="48" t="s">
        <v>12</v>
      </c>
      <c r="J166" s="48" t="s">
        <v>11</v>
      </c>
      <c r="K166" s="48" t="s">
        <v>10</v>
      </c>
      <c r="L166" s="48" t="s">
        <v>9</v>
      </c>
      <c r="M166" s="49" t="s">
        <v>7</v>
      </c>
      <c r="N166" s="49" t="s">
        <v>864</v>
      </c>
      <c r="O166" s="49" t="s">
        <v>864</v>
      </c>
      <c r="P166" s="49" t="s">
        <v>7</v>
      </c>
      <c r="Q166" s="49" t="s">
        <v>637</v>
      </c>
      <c r="R166" s="49" t="s">
        <v>942</v>
      </c>
      <c r="S166" s="49" t="s">
        <v>941</v>
      </c>
      <c r="T166" s="49" t="s">
        <v>940</v>
      </c>
      <c r="U166" s="48" t="s">
        <v>17</v>
      </c>
      <c r="V166" s="47" t="s">
        <v>2</v>
      </c>
    </row>
    <row r="167" spans="3:22" ht="50" customHeight="1">
      <c r="C167" s="22">
        <f t="shared" si="14"/>
        <v>57</v>
      </c>
      <c r="E167" s="42" t="str">
        <f t="shared" si="13"/>
        <v>D.UUID.57.</v>
      </c>
      <c r="F167" s="40" t="s">
        <v>939</v>
      </c>
      <c r="G167" s="40" t="s">
        <v>889</v>
      </c>
      <c r="H167" s="40" t="s">
        <v>13</v>
      </c>
      <c r="I167" s="39" t="s">
        <v>12</v>
      </c>
      <c r="J167" s="39" t="s">
        <v>11</v>
      </c>
      <c r="K167" s="39" t="s">
        <v>10</v>
      </c>
      <c r="L167" s="39" t="s">
        <v>9</v>
      </c>
      <c r="M167" s="40" t="s">
        <v>7</v>
      </c>
      <c r="N167" s="40" t="s">
        <v>864</v>
      </c>
      <c r="O167" s="40" t="s">
        <v>888</v>
      </c>
      <c r="P167" s="40" t="s">
        <v>7</v>
      </c>
      <c r="Q167" s="40" t="s">
        <v>637</v>
      </c>
      <c r="R167" s="40" t="s">
        <v>919</v>
      </c>
      <c r="S167" s="40" t="s">
        <v>938</v>
      </c>
      <c r="T167" s="40" t="s">
        <v>921</v>
      </c>
      <c r="U167" s="39" t="s">
        <v>917</v>
      </c>
      <c r="V167" s="38" t="s">
        <v>2</v>
      </c>
    </row>
    <row r="168" spans="3:22" ht="50" customHeight="1">
      <c r="C168" s="22">
        <f t="shared" si="14"/>
        <v>58</v>
      </c>
      <c r="E168" s="37" t="str">
        <f t="shared" si="13"/>
        <v>D.UUID.58.</v>
      </c>
      <c r="F168" s="35" t="s">
        <v>937</v>
      </c>
      <c r="G168" s="35" t="s">
        <v>889</v>
      </c>
      <c r="H168" s="35" t="s">
        <v>13</v>
      </c>
      <c r="I168" s="34" t="s">
        <v>12</v>
      </c>
      <c r="J168" s="34" t="s">
        <v>11</v>
      </c>
      <c r="K168" s="34" t="s">
        <v>10</v>
      </c>
      <c r="L168" s="34" t="str">
        <f>"Demandé si pour question " &amp;$E$167&amp; ", Réponse =7= 0."</f>
        <v>Demandé si pour question D.UUID.57., Réponse =7= 0.</v>
      </c>
      <c r="M168" s="35" t="s">
        <v>7</v>
      </c>
      <c r="N168" s="35" t="s">
        <v>864</v>
      </c>
      <c r="O168" s="35" t="s">
        <v>888</v>
      </c>
      <c r="P168" s="35" t="s">
        <v>7</v>
      </c>
      <c r="Q168" s="35" t="s">
        <v>637</v>
      </c>
      <c r="R168" s="35" t="s">
        <v>919</v>
      </c>
      <c r="S168" s="35" t="s">
        <v>936</v>
      </c>
      <c r="T168" s="35" t="s">
        <v>801</v>
      </c>
      <c r="U168" s="34" t="s">
        <v>917</v>
      </c>
      <c r="V168" s="33" t="s">
        <v>2</v>
      </c>
    </row>
    <row r="169" spans="3:22" ht="50" customHeight="1">
      <c r="C169" s="22">
        <f t="shared" si="14"/>
        <v>59</v>
      </c>
      <c r="E169" s="37" t="str">
        <f t="shared" si="13"/>
        <v>D.UUID.59.</v>
      </c>
      <c r="F169" s="35" t="s">
        <v>935</v>
      </c>
      <c r="G169" s="35" t="s">
        <v>889</v>
      </c>
      <c r="H169" s="35" t="s">
        <v>13</v>
      </c>
      <c r="I169" s="34" t="s">
        <v>12</v>
      </c>
      <c r="J169" s="34" t="s">
        <v>11</v>
      </c>
      <c r="K169" s="34" t="s">
        <v>10</v>
      </c>
      <c r="L169" s="34" t="s">
        <v>9</v>
      </c>
      <c r="M169" s="35" t="s">
        <v>7</v>
      </c>
      <c r="N169" s="35" t="s">
        <v>864</v>
      </c>
      <c r="O169" s="35" t="s">
        <v>888</v>
      </c>
      <c r="P169" s="35" t="s">
        <v>7</v>
      </c>
      <c r="Q169" s="35" t="s">
        <v>637</v>
      </c>
      <c r="R169" s="35" t="s">
        <v>919</v>
      </c>
      <c r="S169" s="35" t="s">
        <v>934</v>
      </c>
      <c r="T169" s="35" t="s">
        <v>921</v>
      </c>
      <c r="U169" s="34" t="s">
        <v>917</v>
      </c>
      <c r="V169" s="33" t="s">
        <v>2</v>
      </c>
    </row>
    <row r="170" spans="3:22" ht="50" customHeight="1">
      <c r="C170" s="22">
        <f t="shared" si="14"/>
        <v>60</v>
      </c>
      <c r="E170" s="37" t="str">
        <f t="shared" si="13"/>
        <v>D.UUID.60.</v>
      </c>
      <c r="F170" s="35" t="s">
        <v>933</v>
      </c>
      <c r="G170" s="35" t="s">
        <v>889</v>
      </c>
      <c r="H170" s="35" t="s">
        <v>13</v>
      </c>
      <c r="I170" s="34" t="s">
        <v>12</v>
      </c>
      <c r="J170" s="34" t="s">
        <v>11</v>
      </c>
      <c r="K170" s="34" t="s">
        <v>10</v>
      </c>
      <c r="L170" s="34" t="str">
        <f>"Demandé si pour question " &amp;$E$169&amp; ", Réponse =7= 0."</f>
        <v>Demandé si pour question D.UUID.59., Réponse =7= 0.</v>
      </c>
      <c r="M170" s="35" t="s">
        <v>7</v>
      </c>
      <c r="N170" s="35" t="s">
        <v>864</v>
      </c>
      <c r="O170" s="35" t="s">
        <v>888</v>
      </c>
      <c r="P170" s="35" t="s">
        <v>7</v>
      </c>
      <c r="Q170" s="35" t="s">
        <v>637</v>
      </c>
      <c r="R170" s="35" t="s">
        <v>919</v>
      </c>
      <c r="S170" s="35" t="s">
        <v>932</v>
      </c>
      <c r="T170" s="35" t="s">
        <v>801</v>
      </c>
      <c r="U170" s="34" t="s">
        <v>917</v>
      </c>
      <c r="V170" s="33" t="s">
        <v>2</v>
      </c>
    </row>
    <row r="171" spans="3:22" ht="50" customHeight="1">
      <c r="C171" s="22">
        <f t="shared" si="14"/>
        <v>61</v>
      </c>
      <c r="E171" s="37" t="str">
        <f t="shared" si="13"/>
        <v>D.UUID.61.</v>
      </c>
      <c r="F171" s="35" t="s">
        <v>931</v>
      </c>
      <c r="G171" s="35" t="s">
        <v>889</v>
      </c>
      <c r="H171" s="35" t="s">
        <v>13</v>
      </c>
      <c r="I171" s="34" t="s">
        <v>12</v>
      </c>
      <c r="J171" s="34" t="s">
        <v>11</v>
      </c>
      <c r="K171" s="34" t="s">
        <v>10</v>
      </c>
      <c r="L171" s="34" t="s">
        <v>9</v>
      </c>
      <c r="M171" s="35" t="s">
        <v>7</v>
      </c>
      <c r="N171" s="35" t="s">
        <v>864</v>
      </c>
      <c r="O171" s="35" t="s">
        <v>888</v>
      </c>
      <c r="P171" s="35" t="s">
        <v>7</v>
      </c>
      <c r="Q171" s="35" t="s">
        <v>637</v>
      </c>
      <c r="R171" s="35" t="s">
        <v>919</v>
      </c>
      <c r="S171" s="35" t="s">
        <v>930</v>
      </c>
      <c r="T171" s="35" t="s">
        <v>921</v>
      </c>
      <c r="U171" s="34" t="s">
        <v>917</v>
      </c>
      <c r="V171" s="33" t="s">
        <v>2</v>
      </c>
    </row>
    <row r="172" spans="3:22" ht="50" customHeight="1">
      <c r="C172" s="22">
        <f t="shared" si="14"/>
        <v>62</v>
      </c>
      <c r="E172" s="37" t="str">
        <f t="shared" si="13"/>
        <v>D.UUID.62.</v>
      </c>
      <c r="F172" s="35" t="s">
        <v>929</v>
      </c>
      <c r="G172" s="35" t="s">
        <v>889</v>
      </c>
      <c r="H172" s="35" t="s">
        <v>13</v>
      </c>
      <c r="I172" s="34" t="s">
        <v>12</v>
      </c>
      <c r="J172" s="34" t="s">
        <v>11</v>
      </c>
      <c r="K172" s="34" t="s">
        <v>10</v>
      </c>
      <c r="L172" s="34" t="str">
        <f>"Demandé si pour question " &amp;$E$171&amp; ", Réponse =7= 0."</f>
        <v>Demandé si pour question D.UUID.61., Réponse =7= 0.</v>
      </c>
      <c r="M172" s="35" t="s">
        <v>7</v>
      </c>
      <c r="N172" s="35" t="s">
        <v>864</v>
      </c>
      <c r="O172" s="35" t="s">
        <v>888</v>
      </c>
      <c r="P172" s="35" t="s">
        <v>7</v>
      </c>
      <c r="Q172" s="35" t="s">
        <v>637</v>
      </c>
      <c r="R172" s="35" t="s">
        <v>919</v>
      </c>
      <c r="S172" s="35" t="s">
        <v>928</v>
      </c>
      <c r="T172" s="35" t="s">
        <v>801</v>
      </c>
      <c r="U172" s="34" t="s">
        <v>917</v>
      </c>
      <c r="V172" s="33" t="s">
        <v>2</v>
      </c>
    </row>
    <row r="173" spans="3:22" ht="50" customHeight="1">
      <c r="C173" s="22">
        <f t="shared" si="14"/>
        <v>63</v>
      </c>
      <c r="E173" s="37" t="str">
        <f t="shared" si="13"/>
        <v>D.UUID.63.</v>
      </c>
      <c r="F173" s="35" t="s">
        <v>927</v>
      </c>
      <c r="G173" s="35" t="s">
        <v>889</v>
      </c>
      <c r="H173" s="35" t="s">
        <v>13</v>
      </c>
      <c r="I173" s="34" t="s">
        <v>12</v>
      </c>
      <c r="J173" s="34" t="s">
        <v>11</v>
      </c>
      <c r="K173" s="34" t="s">
        <v>10</v>
      </c>
      <c r="L173" s="34" t="s">
        <v>9</v>
      </c>
      <c r="M173" s="35" t="s">
        <v>7</v>
      </c>
      <c r="N173" s="35" t="s">
        <v>864</v>
      </c>
      <c r="O173" s="35" t="s">
        <v>888</v>
      </c>
      <c r="P173" s="35" t="s">
        <v>7</v>
      </c>
      <c r="Q173" s="35" t="s">
        <v>637</v>
      </c>
      <c r="R173" s="35" t="s">
        <v>919</v>
      </c>
      <c r="S173" s="35" t="s">
        <v>926</v>
      </c>
      <c r="T173" s="35" t="s">
        <v>921</v>
      </c>
      <c r="U173" s="34" t="s">
        <v>917</v>
      </c>
      <c r="V173" s="33" t="s">
        <v>2</v>
      </c>
    </row>
    <row r="174" spans="3:22" ht="50" customHeight="1">
      <c r="C174" s="22">
        <f t="shared" si="14"/>
        <v>64</v>
      </c>
      <c r="E174" s="37" t="str">
        <f t="shared" si="13"/>
        <v>D.UUID.64.</v>
      </c>
      <c r="F174" s="35" t="s">
        <v>925</v>
      </c>
      <c r="G174" s="35" t="s">
        <v>889</v>
      </c>
      <c r="H174" s="35" t="s">
        <v>13</v>
      </c>
      <c r="I174" s="34" t="s">
        <v>12</v>
      </c>
      <c r="J174" s="34" t="s">
        <v>11</v>
      </c>
      <c r="K174" s="34" t="s">
        <v>10</v>
      </c>
      <c r="L174" s="34" t="str">
        <f>"Demandé si pour question " &amp;$E$173&amp; ", Réponse =7= 0."</f>
        <v>Demandé si pour question D.UUID.63., Réponse =7= 0.</v>
      </c>
      <c r="M174" s="35" t="s">
        <v>7</v>
      </c>
      <c r="N174" s="35" t="s">
        <v>864</v>
      </c>
      <c r="O174" s="35" t="s">
        <v>888</v>
      </c>
      <c r="P174" s="35" t="s">
        <v>7</v>
      </c>
      <c r="Q174" s="35" t="s">
        <v>637</v>
      </c>
      <c r="R174" s="35" t="s">
        <v>919</v>
      </c>
      <c r="S174" s="35" t="s">
        <v>924</v>
      </c>
      <c r="T174" s="35" t="s">
        <v>801</v>
      </c>
      <c r="U174" s="34" t="s">
        <v>917</v>
      </c>
      <c r="V174" s="33" t="s">
        <v>2</v>
      </c>
    </row>
    <row r="175" spans="3:22" ht="50" customHeight="1">
      <c r="C175" s="22">
        <f t="shared" si="14"/>
        <v>65</v>
      </c>
      <c r="E175" s="37" t="str">
        <f t="shared" si="13"/>
        <v>D.UUID.65.</v>
      </c>
      <c r="F175" s="35" t="s">
        <v>923</v>
      </c>
      <c r="G175" s="35" t="s">
        <v>889</v>
      </c>
      <c r="H175" s="35" t="s">
        <v>13</v>
      </c>
      <c r="I175" s="34" t="s">
        <v>12</v>
      </c>
      <c r="J175" s="34" t="s">
        <v>11</v>
      </c>
      <c r="K175" s="34" t="s">
        <v>10</v>
      </c>
      <c r="L175" s="34" t="s">
        <v>9</v>
      </c>
      <c r="M175" s="35" t="s">
        <v>7</v>
      </c>
      <c r="N175" s="35" t="s">
        <v>864</v>
      </c>
      <c r="O175" s="35" t="s">
        <v>888</v>
      </c>
      <c r="P175" s="35" t="s">
        <v>7</v>
      </c>
      <c r="Q175" s="35" t="s">
        <v>637</v>
      </c>
      <c r="R175" s="35" t="s">
        <v>919</v>
      </c>
      <c r="S175" s="35" t="s">
        <v>922</v>
      </c>
      <c r="T175" s="35" t="s">
        <v>921</v>
      </c>
      <c r="U175" s="34" t="s">
        <v>917</v>
      </c>
      <c r="V175" s="33" t="s">
        <v>2</v>
      </c>
    </row>
    <row r="176" spans="3:22" ht="50" customHeight="1" thickBot="1">
      <c r="C176" s="22">
        <f t="shared" si="14"/>
        <v>66</v>
      </c>
      <c r="E176" s="32" t="str">
        <f t="shared" si="13"/>
        <v>D.UUID.66.</v>
      </c>
      <c r="F176" s="30" t="s">
        <v>920</v>
      </c>
      <c r="G176" s="30" t="s">
        <v>889</v>
      </c>
      <c r="H176" s="30" t="s">
        <v>13</v>
      </c>
      <c r="I176" s="29" t="s">
        <v>12</v>
      </c>
      <c r="J176" s="29" t="s">
        <v>11</v>
      </c>
      <c r="K176" s="29" t="s">
        <v>10</v>
      </c>
      <c r="L176" s="29" t="s">
        <v>9</v>
      </c>
      <c r="M176" s="30" t="s">
        <v>7</v>
      </c>
      <c r="N176" s="30" t="s">
        <v>864</v>
      </c>
      <c r="O176" s="30" t="s">
        <v>888</v>
      </c>
      <c r="P176" s="30" t="s">
        <v>7</v>
      </c>
      <c r="Q176" s="30" t="s">
        <v>637</v>
      </c>
      <c r="R176" s="30" t="s">
        <v>919</v>
      </c>
      <c r="S176" s="30" t="s">
        <v>918</v>
      </c>
      <c r="T176" s="30" t="s">
        <v>801</v>
      </c>
      <c r="U176" s="29" t="s">
        <v>917</v>
      </c>
      <c r="V176" s="28" t="s">
        <v>2</v>
      </c>
    </row>
    <row r="177" spans="3:23" ht="50" customHeight="1">
      <c r="C177" s="22">
        <f t="shared" si="14"/>
        <v>67</v>
      </c>
      <c r="E177" s="61" t="str">
        <f t="shared" si="13"/>
        <v>D.UUID.67.</v>
      </c>
      <c r="F177" s="59" t="s">
        <v>916</v>
      </c>
      <c r="G177" s="59" t="s">
        <v>889</v>
      </c>
      <c r="H177" s="59" t="s">
        <v>13</v>
      </c>
      <c r="I177" s="58" t="s">
        <v>12</v>
      </c>
      <c r="J177" s="58" t="s">
        <v>11</v>
      </c>
      <c r="K177" s="58" t="s">
        <v>10</v>
      </c>
      <c r="L177" s="58" t="s">
        <v>9</v>
      </c>
      <c r="M177" s="59" t="s">
        <v>7</v>
      </c>
      <c r="N177" s="59" t="s">
        <v>864</v>
      </c>
      <c r="O177" s="59" t="s">
        <v>864</v>
      </c>
      <c r="P177" s="59" t="s">
        <v>7</v>
      </c>
      <c r="Q177" s="59" t="s">
        <v>637</v>
      </c>
      <c r="R177" s="59" t="s">
        <v>912</v>
      </c>
      <c r="S177" s="59" t="s">
        <v>915</v>
      </c>
      <c r="T177" s="72" t="s">
        <v>914</v>
      </c>
      <c r="U177" s="58" t="s">
        <v>466</v>
      </c>
      <c r="V177" s="57" t="s">
        <v>2</v>
      </c>
      <c r="W177" s="87"/>
    </row>
    <row r="178" spans="3:23" ht="50" customHeight="1" thickBot="1">
      <c r="C178" s="22">
        <f t="shared" si="14"/>
        <v>68</v>
      </c>
      <c r="E178" s="51" t="str">
        <f t="shared" si="13"/>
        <v>D.UUID.68.</v>
      </c>
      <c r="F178" s="48" t="s">
        <v>913</v>
      </c>
      <c r="G178" s="48" t="s">
        <v>889</v>
      </c>
      <c r="H178" s="49" t="s">
        <v>13</v>
      </c>
      <c r="I178" s="48" t="s">
        <v>12</v>
      </c>
      <c r="J178" s="48" t="s">
        <v>11</v>
      </c>
      <c r="K178" s="48" t="s">
        <v>10</v>
      </c>
      <c r="L178" s="48" t="s">
        <v>9</v>
      </c>
      <c r="M178" s="49" t="s">
        <v>7</v>
      </c>
      <c r="N178" s="49" t="s">
        <v>864</v>
      </c>
      <c r="O178" s="49" t="s">
        <v>864</v>
      </c>
      <c r="P178" s="49" t="s">
        <v>7</v>
      </c>
      <c r="Q178" s="49" t="s">
        <v>637</v>
      </c>
      <c r="R178" s="49" t="s">
        <v>912</v>
      </c>
      <c r="S178" s="49" t="s">
        <v>89</v>
      </c>
      <c r="T178" s="64" t="s">
        <v>4</v>
      </c>
      <c r="U178" s="48" t="s">
        <v>3</v>
      </c>
      <c r="V178" s="47" t="s">
        <v>2</v>
      </c>
      <c r="W178" s="87"/>
    </row>
    <row r="179" spans="3:23" ht="50" customHeight="1">
      <c r="C179" s="22">
        <f t="shared" si="14"/>
        <v>69</v>
      </c>
      <c r="E179" s="42" t="str">
        <f t="shared" si="13"/>
        <v>D.UUID.69.</v>
      </c>
      <c r="F179" s="40" t="s">
        <v>911</v>
      </c>
      <c r="G179" s="40" t="s">
        <v>889</v>
      </c>
      <c r="H179" s="40" t="s">
        <v>13</v>
      </c>
      <c r="I179" s="39" t="s">
        <v>12</v>
      </c>
      <c r="J179" s="39" t="s">
        <v>11</v>
      </c>
      <c r="K179" s="39" t="s">
        <v>10</v>
      </c>
      <c r="L179" s="39" t="s">
        <v>9</v>
      </c>
      <c r="M179" s="40" t="s">
        <v>7</v>
      </c>
      <c r="N179" s="40" t="s">
        <v>864</v>
      </c>
      <c r="O179" s="40" t="s">
        <v>888</v>
      </c>
      <c r="P179" s="40" t="s">
        <v>7</v>
      </c>
      <c r="Q179" s="40" t="s">
        <v>637</v>
      </c>
      <c r="R179" s="40" t="s">
        <v>887</v>
      </c>
      <c r="S179" s="40" t="s">
        <v>910</v>
      </c>
      <c r="T179" s="40" t="s">
        <v>903</v>
      </c>
      <c r="U179" s="39" t="s">
        <v>73</v>
      </c>
      <c r="V179" s="38" t="s">
        <v>2</v>
      </c>
    </row>
    <row r="180" spans="3:23" ht="50" customHeight="1">
      <c r="C180" s="22">
        <f t="shared" si="14"/>
        <v>70</v>
      </c>
      <c r="E180" s="37" t="str">
        <f t="shared" si="13"/>
        <v>D.UUID.70.</v>
      </c>
      <c r="F180" s="35" t="s">
        <v>909</v>
      </c>
      <c r="G180" s="35" t="s">
        <v>889</v>
      </c>
      <c r="H180" s="35" t="s">
        <v>13</v>
      </c>
      <c r="I180" s="34" t="s">
        <v>12</v>
      </c>
      <c r="J180" s="34" t="s">
        <v>11</v>
      </c>
      <c r="K180" s="34" t="s">
        <v>10</v>
      </c>
      <c r="L180" s="34" t="s">
        <v>9</v>
      </c>
      <c r="M180" s="35" t="s">
        <v>7</v>
      </c>
      <c r="N180" s="35" t="s">
        <v>864</v>
      </c>
      <c r="O180" s="35" t="s">
        <v>888</v>
      </c>
      <c r="P180" s="35" t="s">
        <v>7</v>
      </c>
      <c r="Q180" s="35" t="s">
        <v>637</v>
      </c>
      <c r="R180" s="35" t="s">
        <v>887</v>
      </c>
      <c r="S180" s="35" t="s">
        <v>908</v>
      </c>
      <c r="T180" s="35" t="s">
        <v>903</v>
      </c>
      <c r="U180" s="34" t="s">
        <v>73</v>
      </c>
      <c r="V180" s="33" t="s">
        <v>2</v>
      </c>
    </row>
    <row r="181" spans="3:23" ht="50" customHeight="1">
      <c r="C181" s="22">
        <f t="shared" si="14"/>
        <v>71</v>
      </c>
      <c r="E181" s="37" t="str">
        <f t="shared" si="13"/>
        <v>D.UUID.71.</v>
      </c>
      <c r="F181" s="35" t="s">
        <v>907</v>
      </c>
      <c r="G181" s="35" t="s">
        <v>889</v>
      </c>
      <c r="H181" s="35" t="s">
        <v>13</v>
      </c>
      <c r="I181" s="34" t="s">
        <v>12</v>
      </c>
      <c r="J181" s="34" t="s">
        <v>11</v>
      </c>
      <c r="K181" s="34" t="s">
        <v>10</v>
      </c>
      <c r="L181" s="34" t="s">
        <v>9</v>
      </c>
      <c r="M181" s="35" t="s">
        <v>7</v>
      </c>
      <c r="N181" s="35" t="s">
        <v>864</v>
      </c>
      <c r="O181" s="35" t="s">
        <v>888</v>
      </c>
      <c r="P181" s="35" t="s">
        <v>7</v>
      </c>
      <c r="Q181" s="35" t="s">
        <v>637</v>
      </c>
      <c r="R181" s="35" t="s">
        <v>887</v>
      </c>
      <c r="S181" s="35" t="s">
        <v>906</v>
      </c>
      <c r="T181" s="35" t="s">
        <v>903</v>
      </c>
      <c r="U181" s="34" t="s">
        <v>73</v>
      </c>
      <c r="V181" s="33" t="s">
        <v>2</v>
      </c>
    </row>
    <row r="182" spans="3:23" ht="50" customHeight="1" thickBot="1">
      <c r="C182" s="22">
        <f t="shared" si="14"/>
        <v>72</v>
      </c>
      <c r="E182" s="32" t="str">
        <f t="shared" si="13"/>
        <v>D.UUID.72.</v>
      </c>
      <c r="F182" s="30" t="s">
        <v>905</v>
      </c>
      <c r="G182" s="30" t="s">
        <v>889</v>
      </c>
      <c r="H182" s="30" t="s">
        <v>13</v>
      </c>
      <c r="I182" s="29" t="s">
        <v>12</v>
      </c>
      <c r="J182" s="29" t="s">
        <v>11</v>
      </c>
      <c r="K182" s="29" t="s">
        <v>10</v>
      </c>
      <c r="L182" s="29" t="s">
        <v>9</v>
      </c>
      <c r="M182" s="30" t="s">
        <v>7</v>
      </c>
      <c r="N182" s="30" t="s">
        <v>864</v>
      </c>
      <c r="O182" s="30" t="s">
        <v>888</v>
      </c>
      <c r="P182" s="30" t="s">
        <v>7</v>
      </c>
      <c r="Q182" s="30" t="s">
        <v>171</v>
      </c>
      <c r="R182" s="30" t="s">
        <v>887</v>
      </c>
      <c r="S182" s="30" t="s">
        <v>904</v>
      </c>
      <c r="T182" s="30" t="s">
        <v>903</v>
      </c>
      <c r="U182" s="29" t="s">
        <v>73</v>
      </c>
      <c r="V182" s="28" t="s">
        <v>2</v>
      </c>
    </row>
    <row r="183" spans="3:23" ht="50" customHeight="1">
      <c r="C183" s="22">
        <f t="shared" si="14"/>
        <v>73</v>
      </c>
      <c r="E183" s="61" t="str">
        <f t="shared" si="13"/>
        <v>D.UUID.73.</v>
      </c>
      <c r="F183" s="59" t="s">
        <v>902</v>
      </c>
      <c r="G183" s="59" t="s">
        <v>889</v>
      </c>
      <c r="H183" s="59" t="s">
        <v>13</v>
      </c>
      <c r="I183" s="58" t="s">
        <v>12</v>
      </c>
      <c r="J183" s="58" t="s">
        <v>11</v>
      </c>
      <c r="K183" s="58" t="s">
        <v>10</v>
      </c>
      <c r="L183" s="58" t="s">
        <v>9</v>
      </c>
      <c r="M183" s="59" t="s">
        <v>7</v>
      </c>
      <c r="N183" s="59" t="s">
        <v>864</v>
      </c>
      <c r="O183" s="59" t="s">
        <v>888</v>
      </c>
      <c r="P183" s="59" t="s">
        <v>7</v>
      </c>
      <c r="Q183" s="59" t="s">
        <v>637</v>
      </c>
      <c r="R183" s="72" t="s">
        <v>887</v>
      </c>
      <c r="S183" s="72" t="s">
        <v>901</v>
      </c>
      <c r="T183" s="72" t="s">
        <v>885</v>
      </c>
      <c r="U183" s="71" t="s">
        <v>73</v>
      </c>
      <c r="V183" s="70" t="s">
        <v>2</v>
      </c>
    </row>
    <row r="184" spans="3:23" ht="50" customHeight="1">
      <c r="C184" s="22">
        <f t="shared" si="14"/>
        <v>74</v>
      </c>
      <c r="E184" s="56" t="str">
        <f t="shared" si="13"/>
        <v>D.UUID.74.</v>
      </c>
      <c r="F184" s="54" t="s">
        <v>900</v>
      </c>
      <c r="G184" s="54" t="s">
        <v>889</v>
      </c>
      <c r="H184" s="54" t="s">
        <v>13</v>
      </c>
      <c r="I184" s="53" t="s">
        <v>12</v>
      </c>
      <c r="J184" s="53" t="s">
        <v>11</v>
      </c>
      <c r="K184" s="53" t="s">
        <v>10</v>
      </c>
      <c r="L184" s="53" t="s">
        <v>9</v>
      </c>
      <c r="M184" s="54" t="s">
        <v>7</v>
      </c>
      <c r="N184" s="54" t="s">
        <v>864</v>
      </c>
      <c r="O184" s="54" t="s">
        <v>888</v>
      </c>
      <c r="P184" s="54" t="s">
        <v>7</v>
      </c>
      <c r="Q184" s="54" t="s">
        <v>637</v>
      </c>
      <c r="R184" s="68" t="s">
        <v>887</v>
      </c>
      <c r="S184" s="68" t="s">
        <v>899</v>
      </c>
      <c r="T184" s="68" t="s">
        <v>885</v>
      </c>
      <c r="U184" s="67" t="s">
        <v>73</v>
      </c>
      <c r="V184" s="66" t="s">
        <v>2</v>
      </c>
    </row>
    <row r="185" spans="3:23" ht="50" customHeight="1">
      <c r="C185" s="22">
        <f t="shared" si="14"/>
        <v>75</v>
      </c>
      <c r="E185" s="56" t="str">
        <f t="shared" si="13"/>
        <v>D.UUID.75.</v>
      </c>
      <c r="F185" s="54" t="s">
        <v>898</v>
      </c>
      <c r="G185" s="54" t="s">
        <v>889</v>
      </c>
      <c r="H185" s="54" t="s">
        <v>13</v>
      </c>
      <c r="I185" s="53" t="s">
        <v>12</v>
      </c>
      <c r="J185" s="53" t="s">
        <v>11</v>
      </c>
      <c r="K185" s="53" t="s">
        <v>10</v>
      </c>
      <c r="L185" s="53" t="s">
        <v>9</v>
      </c>
      <c r="M185" s="54" t="s">
        <v>7</v>
      </c>
      <c r="N185" s="54" t="s">
        <v>864</v>
      </c>
      <c r="O185" s="54" t="s">
        <v>888</v>
      </c>
      <c r="P185" s="54" t="s">
        <v>7</v>
      </c>
      <c r="Q185" s="54" t="s">
        <v>637</v>
      </c>
      <c r="R185" s="68" t="s">
        <v>887</v>
      </c>
      <c r="S185" s="68" t="s">
        <v>897</v>
      </c>
      <c r="T185" s="68" t="s">
        <v>885</v>
      </c>
      <c r="U185" s="67" t="s">
        <v>73</v>
      </c>
      <c r="V185" s="66" t="s">
        <v>2</v>
      </c>
    </row>
    <row r="186" spans="3:23" ht="50" customHeight="1" thickBot="1">
      <c r="C186" s="22">
        <f t="shared" si="14"/>
        <v>76</v>
      </c>
      <c r="E186" s="51" t="str">
        <f t="shared" si="13"/>
        <v>D.UUID.76.</v>
      </c>
      <c r="F186" s="49" t="s">
        <v>896</v>
      </c>
      <c r="G186" s="49" t="s">
        <v>889</v>
      </c>
      <c r="H186" s="49" t="s">
        <v>13</v>
      </c>
      <c r="I186" s="48" t="s">
        <v>12</v>
      </c>
      <c r="J186" s="48" t="s">
        <v>11</v>
      </c>
      <c r="K186" s="48" t="s">
        <v>10</v>
      </c>
      <c r="L186" s="48" t="s">
        <v>9</v>
      </c>
      <c r="M186" s="49" t="s">
        <v>7</v>
      </c>
      <c r="N186" s="49" t="s">
        <v>864</v>
      </c>
      <c r="O186" s="49" t="s">
        <v>888</v>
      </c>
      <c r="P186" s="49" t="s">
        <v>7</v>
      </c>
      <c r="Q186" s="49" t="s">
        <v>171</v>
      </c>
      <c r="R186" s="64" t="s">
        <v>887</v>
      </c>
      <c r="S186" s="64" t="s">
        <v>895</v>
      </c>
      <c r="T186" s="64" t="s">
        <v>885</v>
      </c>
      <c r="U186" s="63" t="s">
        <v>73</v>
      </c>
      <c r="V186" s="62" t="s">
        <v>2</v>
      </c>
    </row>
    <row r="187" spans="3:23" ht="50" customHeight="1">
      <c r="C187" s="22">
        <f t="shared" si="14"/>
        <v>77</v>
      </c>
      <c r="E187" s="42" t="str">
        <f t="shared" si="13"/>
        <v>D.UUID.77.</v>
      </c>
      <c r="F187" s="40" t="s">
        <v>894</v>
      </c>
      <c r="G187" s="40" t="s">
        <v>889</v>
      </c>
      <c r="H187" s="40" t="s">
        <v>13</v>
      </c>
      <c r="I187" s="39" t="s">
        <v>12</v>
      </c>
      <c r="J187" s="39" t="s">
        <v>11</v>
      </c>
      <c r="K187" s="39" t="s">
        <v>10</v>
      </c>
      <c r="L187" s="39" t="s">
        <v>9</v>
      </c>
      <c r="M187" s="40" t="s">
        <v>7</v>
      </c>
      <c r="N187" s="40" t="s">
        <v>864</v>
      </c>
      <c r="O187" s="40" t="s">
        <v>888</v>
      </c>
      <c r="P187" s="40" t="s">
        <v>7</v>
      </c>
      <c r="Q187" s="40" t="s">
        <v>637</v>
      </c>
      <c r="R187" s="40" t="s">
        <v>887</v>
      </c>
      <c r="S187" s="40" t="s">
        <v>893</v>
      </c>
      <c r="T187" s="40" t="s">
        <v>885</v>
      </c>
      <c r="U187" s="39" t="s">
        <v>73</v>
      </c>
      <c r="V187" s="38" t="s">
        <v>2</v>
      </c>
    </row>
    <row r="188" spans="3:23" ht="50" customHeight="1">
      <c r="C188" s="22">
        <f t="shared" si="14"/>
        <v>78</v>
      </c>
      <c r="E188" s="37" t="str">
        <f t="shared" si="13"/>
        <v>D.UUID.78.</v>
      </c>
      <c r="F188" s="35" t="s">
        <v>892</v>
      </c>
      <c r="G188" s="35" t="s">
        <v>889</v>
      </c>
      <c r="H188" s="35" t="s">
        <v>13</v>
      </c>
      <c r="I188" s="34" t="s">
        <v>12</v>
      </c>
      <c r="J188" s="34" t="s">
        <v>11</v>
      </c>
      <c r="K188" s="34" t="s">
        <v>10</v>
      </c>
      <c r="L188" s="34" t="s">
        <v>9</v>
      </c>
      <c r="M188" s="35" t="s">
        <v>7</v>
      </c>
      <c r="N188" s="35" t="s">
        <v>864</v>
      </c>
      <c r="O188" s="35" t="s">
        <v>888</v>
      </c>
      <c r="P188" s="35" t="s">
        <v>7</v>
      </c>
      <c r="Q188" s="35" t="s">
        <v>637</v>
      </c>
      <c r="R188" s="35" t="s">
        <v>887</v>
      </c>
      <c r="S188" s="35" t="s">
        <v>891</v>
      </c>
      <c r="T188" s="35" t="s">
        <v>885</v>
      </c>
      <c r="U188" s="34" t="s">
        <v>73</v>
      </c>
      <c r="V188" s="33" t="s">
        <v>2</v>
      </c>
    </row>
    <row r="189" spans="3:23" ht="50" customHeight="1" thickBot="1">
      <c r="C189" s="22">
        <f t="shared" si="14"/>
        <v>79</v>
      </c>
      <c r="E189" s="32" t="str">
        <f t="shared" si="13"/>
        <v>D.UUID.79.</v>
      </c>
      <c r="F189" s="30" t="s">
        <v>890</v>
      </c>
      <c r="G189" s="30" t="s">
        <v>889</v>
      </c>
      <c r="H189" s="30" t="s">
        <v>13</v>
      </c>
      <c r="I189" s="29" t="s">
        <v>12</v>
      </c>
      <c r="J189" s="29" t="s">
        <v>11</v>
      </c>
      <c r="K189" s="29" t="s">
        <v>10</v>
      </c>
      <c r="L189" s="29" t="s">
        <v>9</v>
      </c>
      <c r="M189" s="30" t="s">
        <v>7</v>
      </c>
      <c r="N189" s="30" t="s">
        <v>864</v>
      </c>
      <c r="O189" s="30" t="s">
        <v>888</v>
      </c>
      <c r="P189" s="30" t="s">
        <v>7</v>
      </c>
      <c r="Q189" s="30" t="s">
        <v>637</v>
      </c>
      <c r="R189" s="30" t="s">
        <v>887</v>
      </c>
      <c r="S189" s="30" t="s">
        <v>886</v>
      </c>
      <c r="T189" s="30" t="s">
        <v>885</v>
      </c>
      <c r="U189" s="29" t="s">
        <v>73</v>
      </c>
      <c r="V189" s="28" t="s">
        <v>2</v>
      </c>
    </row>
    <row r="190" spans="3:23" ht="50" customHeight="1">
      <c r="C190" s="22">
        <f t="shared" si="14"/>
        <v>80</v>
      </c>
      <c r="E190" s="114" t="str">
        <f t="shared" si="13"/>
        <v>D.UUID.80.</v>
      </c>
      <c r="F190" s="59" t="s">
        <v>884</v>
      </c>
      <c r="G190" s="59" t="s">
        <v>865</v>
      </c>
      <c r="H190" s="59" t="s">
        <v>13</v>
      </c>
      <c r="I190" s="58" t="s">
        <v>12</v>
      </c>
      <c r="J190" s="58" t="s">
        <v>11</v>
      </c>
      <c r="K190" s="58" t="s">
        <v>10</v>
      </c>
      <c r="L190" s="59" t="str">
        <f>"Demandé si pour question " &amp;$E$177&amp; ", Réponse = 1."</f>
        <v>Demandé si pour question D.UUID.67., Réponse = 1.</v>
      </c>
      <c r="M190" s="59" t="s">
        <v>7</v>
      </c>
      <c r="N190" s="59" t="s">
        <v>864</v>
      </c>
      <c r="O190" s="59" t="s">
        <v>868</v>
      </c>
      <c r="P190" s="59" t="s">
        <v>7</v>
      </c>
      <c r="Q190" s="59" t="s">
        <v>171</v>
      </c>
      <c r="R190" s="59" t="s">
        <v>883</v>
      </c>
      <c r="S190" s="59" t="s">
        <v>882</v>
      </c>
      <c r="T190" s="59" t="s">
        <v>881</v>
      </c>
      <c r="U190" s="58" t="s">
        <v>17</v>
      </c>
      <c r="V190" s="113" t="s">
        <v>2</v>
      </c>
    </row>
    <row r="191" spans="3:23" ht="50" customHeight="1">
      <c r="C191" s="22">
        <f t="shared" si="14"/>
        <v>81</v>
      </c>
      <c r="E191" s="112" t="str">
        <f t="shared" si="13"/>
        <v>D.UUID.81.</v>
      </c>
      <c r="F191" s="54" t="s">
        <v>880</v>
      </c>
      <c r="G191" s="54" t="s">
        <v>865</v>
      </c>
      <c r="H191" s="54" t="s">
        <v>13</v>
      </c>
      <c r="I191" s="53" t="s">
        <v>12</v>
      </c>
      <c r="J191" s="53" t="s">
        <v>11</v>
      </c>
      <c r="K191" s="53" t="s">
        <v>10</v>
      </c>
      <c r="L191" s="54" t="str">
        <f>"Demandé si pour question " &amp;$E$190&amp; ", Réponse = 2 ou 4."</f>
        <v>Demandé si pour question D.UUID.80., Réponse = 2 ou 4.</v>
      </c>
      <c r="M191" s="54" t="s">
        <v>7</v>
      </c>
      <c r="N191" s="54" t="s">
        <v>864</v>
      </c>
      <c r="O191" s="54" t="s">
        <v>868</v>
      </c>
      <c r="P191" s="54" t="s">
        <v>7</v>
      </c>
      <c r="Q191" s="54" t="s">
        <v>171</v>
      </c>
      <c r="R191" s="54" t="s">
        <v>874</v>
      </c>
      <c r="S191" s="54" t="s">
        <v>879</v>
      </c>
      <c r="T191" s="54" t="s">
        <v>878</v>
      </c>
      <c r="U191" s="53" t="s">
        <v>877</v>
      </c>
      <c r="V191" s="111" t="s">
        <v>876</v>
      </c>
    </row>
    <row r="192" spans="3:23" ht="50" customHeight="1" thickBot="1">
      <c r="C192" s="22">
        <f t="shared" si="14"/>
        <v>82</v>
      </c>
      <c r="E192" s="110" t="str">
        <f t="shared" si="13"/>
        <v>D.UUID.82.</v>
      </c>
      <c r="F192" s="49" t="s">
        <v>875</v>
      </c>
      <c r="G192" s="49" t="s">
        <v>865</v>
      </c>
      <c r="H192" s="49" t="s">
        <v>13</v>
      </c>
      <c r="I192" s="48" t="s">
        <v>12</v>
      </c>
      <c r="J192" s="48" t="s">
        <v>11</v>
      </c>
      <c r="K192" s="48" t="s">
        <v>10</v>
      </c>
      <c r="L192" s="49" t="str">
        <f>"Demandé si pour question " &amp;$E$190&amp; ", Réponse = 2 ou 4."</f>
        <v>Demandé si pour question D.UUID.80., Réponse = 2 ou 4.</v>
      </c>
      <c r="M192" s="49" t="s">
        <v>7</v>
      </c>
      <c r="N192" s="49" t="s">
        <v>864</v>
      </c>
      <c r="O192" s="49" t="s">
        <v>868</v>
      </c>
      <c r="P192" s="49" t="s">
        <v>7</v>
      </c>
      <c r="Q192" s="49" t="s">
        <v>171</v>
      </c>
      <c r="R192" s="49" t="s">
        <v>874</v>
      </c>
      <c r="S192" s="49" t="s">
        <v>89</v>
      </c>
      <c r="T192" s="64" t="s">
        <v>4</v>
      </c>
      <c r="U192" s="63" t="s">
        <v>3</v>
      </c>
      <c r="V192" s="109" t="s">
        <v>2</v>
      </c>
    </row>
    <row r="193" spans="3:22" ht="50" customHeight="1">
      <c r="C193" s="22">
        <f t="shared" si="14"/>
        <v>83</v>
      </c>
      <c r="E193" s="42" t="str">
        <f t="shared" si="13"/>
        <v>D.UUID.83.</v>
      </c>
      <c r="F193" s="40" t="s">
        <v>873</v>
      </c>
      <c r="G193" s="40" t="s">
        <v>865</v>
      </c>
      <c r="H193" s="40" t="s">
        <v>13</v>
      </c>
      <c r="I193" s="39" t="s">
        <v>12</v>
      </c>
      <c r="J193" s="39" t="s">
        <v>11</v>
      </c>
      <c r="K193" s="39" t="s">
        <v>10</v>
      </c>
      <c r="L193" s="39" t="s">
        <v>9</v>
      </c>
      <c r="M193" s="40" t="s">
        <v>7</v>
      </c>
      <c r="N193" s="40" t="s">
        <v>864</v>
      </c>
      <c r="O193" s="40" t="s">
        <v>863</v>
      </c>
      <c r="P193" s="40" t="s">
        <v>7</v>
      </c>
      <c r="Q193" s="40" t="s">
        <v>637</v>
      </c>
      <c r="R193" s="40" t="s">
        <v>867</v>
      </c>
      <c r="S193" s="40" t="s">
        <v>872</v>
      </c>
      <c r="T193" s="40" t="s">
        <v>871</v>
      </c>
      <c r="U193" s="39" t="s">
        <v>174</v>
      </c>
      <c r="V193" s="38" t="s">
        <v>870</v>
      </c>
    </row>
    <row r="194" spans="3:22" ht="50" customHeight="1">
      <c r="C194" s="22">
        <f t="shared" si="14"/>
        <v>84</v>
      </c>
      <c r="E194" s="37" t="str">
        <f t="shared" si="13"/>
        <v>D.UUID.84.</v>
      </c>
      <c r="F194" s="35" t="s">
        <v>869</v>
      </c>
      <c r="G194" s="35" t="s">
        <v>865</v>
      </c>
      <c r="H194" s="35" t="s">
        <v>13</v>
      </c>
      <c r="I194" s="34" t="s">
        <v>12</v>
      </c>
      <c r="J194" s="34" t="s">
        <v>11</v>
      </c>
      <c r="K194" s="34" t="s">
        <v>10</v>
      </c>
      <c r="L194" s="34" t="str">
        <f>"Demandé si pour question " &amp;$E$193&amp; ", Réponse = 12."</f>
        <v>Demandé si pour question D.UUID.83., Réponse = 12.</v>
      </c>
      <c r="M194" s="35" t="s">
        <v>7</v>
      </c>
      <c r="N194" s="35" t="s">
        <v>864</v>
      </c>
      <c r="O194" s="35" t="s">
        <v>868</v>
      </c>
      <c r="P194" s="35" t="s">
        <v>3</v>
      </c>
      <c r="Q194" s="35" t="s">
        <v>24</v>
      </c>
      <c r="R194" s="35" t="s">
        <v>867</v>
      </c>
      <c r="S194" s="35" t="s">
        <v>89</v>
      </c>
      <c r="T194" s="35" t="s">
        <v>4</v>
      </c>
      <c r="U194" s="34" t="s">
        <v>3</v>
      </c>
      <c r="V194" s="33" t="s">
        <v>2</v>
      </c>
    </row>
    <row r="195" spans="3:22" ht="50" customHeight="1" thickBot="1">
      <c r="C195" s="22">
        <f t="shared" si="14"/>
        <v>85</v>
      </c>
      <c r="E195" s="32" t="str">
        <f t="shared" si="13"/>
        <v>D.UUID.85.</v>
      </c>
      <c r="F195" s="30" t="s">
        <v>866</v>
      </c>
      <c r="G195" s="30" t="s">
        <v>865</v>
      </c>
      <c r="H195" s="30" t="s">
        <v>13</v>
      </c>
      <c r="I195" s="29" t="s">
        <v>12</v>
      </c>
      <c r="J195" s="29" t="s">
        <v>11</v>
      </c>
      <c r="K195" s="29" t="s">
        <v>10</v>
      </c>
      <c r="L195" s="29" t="str">
        <f>"Demandé si pour question " &amp;$E$193&amp; ", Réponse inclus 1,2, 3, 4, 5, 6, ou 7."</f>
        <v>Demandé si pour question D.UUID.83., Réponse inclus 1,2, 3, 4, 5, 6, ou 7.</v>
      </c>
      <c r="M195" s="30" t="s">
        <v>7</v>
      </c>
      <c r="N195" s="30" t="s">
        <v>864</v>
      </c>
      <c r="O195" s="30" t="s">
        <v>863</v>
      </c>
      <c r="P195" s="30" t="s">
        <v>7</v>
      </c>
      <c r="Q195" s="30" t="s">
        <v>24</v>
      </c>
      <c r="R195" s="30" t="s">
        <v>862</v>
      </c>
      <c r="S195" s="30" t="s">
        <v>861</v>
      </c>
      <c r="T195" s="30" t="s">
        <v>801</v>
      </c>
      <c r="U195" s="29" t="s">
        <v>3</v>
      </c>
      <c r="V195" s="28" t="s">
        <v>2</v>
      </c>
    </row>
    <row r="196" spans="3:22" ht="20" customHeight="1" thickBot="1"/>
    <row r="197" spans="3:22" s="2" customFormat="1" ht="15" thickBot="1">
      <c r="E197" s="77" t="s">
        <v>860</v>
      </c>
      <c r="F197" s="76"/>
      <c r="G197" s="76"/>
      <c r="H197" s="76"/>
      <c r="I197" s="76"/>
      <c r="J197" s="76"/>
      <c r="K197" s="76"/>
      <c r="L197" s="76"/>
      <c r="M197" s="76"/>
      <c r="N197" s="76"/>
      <c r="O197" s="76"/>
      <c r="P197" s="76"/>
      <c r="Q197" s="76"/>
      <c r="R197" s="76"/>
      <c r="S197" s="76"/>
      <c r="T197" s="76"/>
      <c r="U197" s="76"/>
      <c r="V197" s="75"/>
    </row>
    <row r="198" spans="3:22" s="2" customFormat="1" ht="2" customHeight="1">
      <c r="E198" s="16"/>
      <c r="F198" s="15"/>
      <c r="G198" s="15"/>
      <c r="H198" s="15"/>
      <c r="I198" s="15"/>
      <c r="J198" s="15"/>
      <c r="K198" s="15"/>
      <c r="L198" s="15"/>
      <c r="M198" s="15"/>
      <c r="N198" s="15"/>
      <c r="O198" s="15"/>
      <c r="P198" s="15"/>
      <c r="Q198" s="14"/>
      <c r="R198" s="14"/>
      <c r="S198" s="14"/>
      <c r="T198" s="14"/>
      <c r="U198" s="14"/>
      <c r="V198" s="13"/>
    </row>
    <row r="199" spans="3:22" s="2" customFormat="1">
      <c r="E199" s="12" t="s">
        <v>1</v>
      </c>
      <c r="F199" s="11" t="s">
        <v>859</v>
      </c>
      <c r="G199" s="10"/>
      <c r="H199" s="10"/>
      <c r="I199" s="10"/>
      <c r="J199" s="10"/>
      <c r="K199" s="10"/>
      <c r="L199" s="10"/>
      <c r="M199" s="10"/>
      <c r="N199" s="10"/>
      <c r="O199" s="10"/>
      <c r="P199" s="10"/>
      <c r="Q199" s="9"/>
      <c r="R199" s="9"/>
      <c r="S199" s="9"/>
      <c r="T199" s="9"/>
      <c r="U199" s="9"/>
      <c r="V199" s="8"/>
    </row>
    <row r="200" spans="3:22" s="2" customFormat="1" ht="2" customHeight="1" thickBot="1">
      <c r="E200" s="16"/>
      <c r="F200" s="15"/>
      <c r="G200" s="15"/>
      <c r="H200" s="15"/>
      <c r="I200" s="15"/>
      <c r="J200" s="15"/>
      <c r="K200" s="15"/>
      <c r="L200" s="15"/>
      <c r="M200" s="15"/>
      <c r="N200" s="15"/>
      <c r="O200" s="15"/>
      <c r="P200" s="15"/>
      <c r="Q200" s="14"/>
      <c r="R200" s="14"/>
      <c r="S200" s="14"/>
      <c r="T200" s="14"/>
      <c r="U200" s="14"/>
      <c r="V200" s="13"/>
    </row>
    <row r="201" spans="3:22" s="2" customFormat="1" ht="15" thickBot="1">
      <c r="E201" s="74" t="s">
        <v>199</v>
      </c>
      <c r="F201" s="74" t="s">
        <v>198</v>
      </c>
      <c r="G201" s="74" t="s">
        <v>197</v>
      </c>
      <c r="H201" s="74" t="s">
        <v>196</v>
      </c>
      <c r="I201" s="74" t="s">
        <v>195</v>
      </c>
      <c r="J201" s="74" t="s">
        <v>194</v>
      </c>
      <c r="K201" s="74" t="s">
        <v>193</v>
      </c>
      <c r="L201" s="74" t="s">
        <v>192</v>
      </c>
      <c r="M201" s="74" t="s">
        <v>191</v>
      </c>
      <c r="N201" s="74" t="s">
        <v>190</v>
      </c>
      <c r="O201" s="74" t="s">
        <v>189</v>
      </c>
      <c r="P201" s="74" t="s">
        <v>188</v>
      </c>
      <c r="Q201" s="74" t="s">
        <v>187</v>
      </c>
      <c r="R201" s="74" t="s">
        <v>186</v>
      </c>
      <c r="S201" s="74" t="s">
        <v>185</v>
      </c>
      <c r="T201" s="74" t="s">
        <v>184</v>
      </c>
      <c r="U201" s="74" t="s">
        <v>183</v>
      </c>
      <c r="V201" s="74" t="s">
        <v>182</v>
      </c>
    </row>
    <row r="202" spans="3:22" ht="50.15" customHeight="1">
      <c r="C202" s="22">
        <f t="shared" ref="C202:C207" si="15">C201+1</f>
        <v>1</v>
      </c>
      <c r="E202" s="61" t="str">
        <f t="shared" ref="E202:E207" si="16">CONCATENATE(LEFT($E$197,1),".UUID.",$C202,".")</f>
        <v>E.UUID.1.</v>
      </c>
      <c r="F202" s="58" t="s">
        <v>858</v>
      </c>
      <c r="G202" s="58" t="s">
        <v>789</v>
      </c>
      <c r="H202" s="60" t="s">
        <v>13</v>
      </c>
      <c r="I202" s="58" t="s">
        <v>461</v>
      </c>
      <c r="J202" s="58" t="s">
        <v>11</v>
      </c>
      <c r="K202" s="58" t="s">
        <v>10</v>
      </c>
      <c r="L202" s="58" t="s">
        <v>9</v>
      </c>
      <c r="M202" s="60" t="s">
        <v>171</v>
      </c>
      <c r="N202" s="60" t="s">
        <v>783</v>
      </c>
      <c r="O202" s="60" t="s">
        <v>812</v>
      </c>
      <c r="P202" s="60" t="s">
        <v>3</v>
      </c>
      <c r="Q202" s="60" t="s">
        <v>7</v>
      </c>
      <c r="R202" s="59" t="s">
        <v>857</v>
      </c>
      <c r="S202" s="59" t="s">
        <v>856</v>
      </c>
      <c r="T202" s="59" t="s">
        <v>81</v>
      </c>
      <c r="U202" s="58" t="s">
        <v>17</v>
      </c>
      <c r="V202" s="57" t="s">
        <v>855</v>
      </c>
    </row>
    <row r="203" spans="3:22" ht="50.15" customHeight="1">
      <c r="C203" s="22">
        <f t="shared" si="15"/>
        <v>2</v>
      </c>
      <c r="E203" s="56" t="str">
        <f t="shared" si="16"/>
        <v>E.UUID.2.</v>
      </c>
      <c r="F203" s="53" t="s">
        <v>854</v>
      </c>
      <c r="G203" s="53" t="s">
        <v>789</v>
      </c>
      <c r="H203" s="55" t="s">
        <v>13</v>
      </c>
      <c r="I203" s="53" t="s">
        <v>461</v>
      </c>
      <c r="J203" s="53" t="s">
        <v>11</v>
      </c>
      <c r="K203" s="53" t="s">
        <v>10</v>
      </c>
      <c r="L203" s="53" t="str">
        <f>"Demandé si pour question " &amp;$E$202&amp; ", Réponse = 1"</f>
        <v>Demandé si pour question E.UUID.1., Réponse = 1</v>
      </c>
      <c r="M203" s="55" t="s">
        <v>171</v>
      </c>
      <c r="N203" s="55" t="s">
        <v>783</v>
      </c>
      <c r="O203" s="55" t="s">
        <v>812</v>
      </c>
      <c r="P203" s="55" t="s">
        <v>3</v>
      </c>
      <c r="Q203" s="55" t="s">
        <v>24</v>
      </c>
      <c r="R203" s="54" t="s">
        <v>853</v>
      </c>
      <c r="S203" s="54" t="s">
        <v>852</v>
      </c>
      <c r="T203" s="54" t="s">
        <v>851</v>
      </c>
      <c r="U203" s="53" t="s">
        <v>17</v>
      </c>
      <c r="V203" s="52" t="s">
        <v>850</v>
      </c>
    </row>
    <row r="204" spans="3:22" ht="50.15" customHeight="1">
      <c r="C204" s="22">
        <f t="shared" si="15"/>
        <v>3</v>
      </c>
      <c r="E204" s="56" t="str">
        <f t="shared" si="16"/>
        <v>E.UUID.3.</v>
      </c>
      <c r="F204" s="53" t="s">
        <v>849</v>
      </c>
      <c r="G204" s="53" t="s">
        <v>789</v>
      </c>
      <c r="H204" s="55" t="s">
        <v>13</v>
      </c>
      <c r="I204" s="53" t="s">
        <v>461</v>
      </c>
      <c r="J204" s="53" t="s">
        <v>11</v>
      </c>
      <c r="K204" s="53" t="s">
        <v>10</v>
      </c>
      <c r="L204" s="53" t="str">
        <f>"Demandé si pour question " &amp;$E$203&amp; ", Réponse = 15"</f>
        <v>Demandé si pour question E.UUID.2., Réponse = 15</v>
      </c>
      <c r="M204" s="55" t="s">
        <v>171</v>
      </c>
      <c r="N204" s="55" t="s">
        <v>783</v>
      </c>
      <c r="O204" s="55" t="s">
        <v>812</v>
      </c>
      <c r="P204" s="55" t="s">
        <v>3</v>
      </c>
      <c r="Q204" s="55" t="s">
        <v>24</v>
      </c>
      <c r="R204" s="54" t="s">
        <v>814</v>
      </c>
      <c r="S204" s="54" t="s">
        <v>22</v>
      </c>
      <c r="T204" s="54" t="s">
        <v>4</v>
      </c>
      <c r="U204" s="53" t="s">
        <v>3</v>
      </c>
      <c r="V204" s="52" t="s">
        <v>2</v>
      </c>
    </row>
    <row r="205" spans="3:22" ht="50.15" customHeight="1">
      <c r="C205" s="22">
        <f t="shared" si="15"/>
        <v>4</v>
      </c>
      <c r="E205" s="56" t="str">
        <f t="shared" si="16"/>
        <v>E.UUID.4.</v>
      </c>
      <c r="F205" s="53" t="s">
        <v>848</v>
      </c>
      <c r="G205" s="53" t="s">
        <v>789</v>
      </c>
      <c r="H205" s="55" t="s">
        <v>13</v>
      </c>
      <c r="I205" s="53" t="s">
        <v>461</v>
      </c>
      <c r="J205" s="53" t="s">
        <v>11</v>
      </c>
      <c r="K205" s="53" t="s">
        <v>10</v>
      </c>
      <c r="L205" s="53" t="str">
        <f>"Demandé si pour question " &amp;$E$202&amp; ", Réponse = 1"</f>
        <v>Demandé si pour question E.UUID.1., Réponse = 1</v>
      </c>
      <c r="M205" s="55" t="s">
        <v>171</v>
      </c>
      <c r="N205" s="55" t="s">
        <v>783</v>
      </c>
      <c r="O205" s="55" t="s">
        <v>812</v>
      </c>
      <c r="P205" s="55" t="s">
        <v>3</v>
      </c>
      <c r="Q205" s="55" t="s">
        <v>24</v>
      </c>
      <c r="R205" s="53" t="s">
        <v>847</v>
      </c>
      <c r="S205" s="54" t="s">
        <v>846</v>
      </c>
      <c r="T205" s="68" t="s">
        <v>81</v>
      </c>
      <c r="U205" s="53" t="s">
        <v>17</v>
      </c>
      <c r="V205" s="52" t="s">
        <v>2</v>
      </c>
    </row>
    <row r="206" spans="3:22" ht="50.15" customHeight="1">
      <c r="C206" s="22">
        <f t="shared" si="15"/>
        <v>5</v>
      </c>
      <c r="E206" s="56" t="str">
        <f t="shared" si="16"/>
        <v>E.UUID.5.</v>
      </c>
      <c r="F206" s="53" t="s">
        <v>845</v>
      </c>
      <c r="G206" s="53" t="s">
        <v>789</v>
      </c>
      <c r="H206" s="55" t="s">
        <v>13</v>
      </c>
      <c r="I206" s="53" t="s">
        <v>461</v>
      </c>
      <c r="J206" s="53" t="s">
        <v>11</v>
      </c>
      <c r="K206" s="53" t="s">
        <v>10</v>
      </c>
      <c r="L206" s="53" t="str">
        <f>"Demandé si pour question " &amp;$E$205&amp; ", Réponse = 1"</f>
        <v>Demandé si pour question E.UUID.4., Réponse = 1</v>
      </c>
      <c r="M206" s="55" t="s">
        <v>171</v>
      </c>
      <c r="N206" s="55" t="s">
        <v>783</v>
      </c>
      <c r="O206" s="55" t="s">
        <v>812</v>
      </c>
      <c r="P206" s="55" t="s">
        <v>3</v>
      </c>
      <c r="Q206" s="55" t="s">
        <v>24</v>
      </c>
      <c r="R206" s="53" t="s">
        <v>841</v>
      </c>
      <c r="S206" s="54" t="s">
        <v>844</v>
      </c>
      <c r="T206" s="68" t="s">
        <v>843</v>
      </c>
      <c r="U206" s="53" t="s">
        <v>73</v>
      </c>
      <c r="V206" s="52" t="s">
        <v>2</v>
      </c>
    </row>
    <row r="207" spans="3:22" ht="50.15" customHeight="1" thickBot="1">
      <c r="C207" s="22">
        <f t="shared" si="15"/>
        <v>6</v>
      </c>
      <c r="E207" s="51" t="str">
        <f t="shared" si="16"/>
        <v>E.UUID.6.</v>
      </c>
      <c r="F207" s="48" t="s">
        <v>842</v>
      </c>
      <c r="G207" s="48" t="s">
        <v>789</v>
      </c>
      <c r="H207" s="50" t="s">
        <v>13</v>
      </c>
      <c r="I207" s="48" t="s">
        <v>461</v>
      </c>
      <c r="J207" s="48" t="s">
        <v>11</v>
      </c>
      <c r="K207" s="48" t="s">
        <v>10</v>
      </c>
      <c r="L207" s="48" t="str">
        <f>"Demandé si pour question " &amp;$E$203&amp; ", Réponse inclus 15"</f>
        <v>Demandé si pour question E.UUID.2., Réponse inclus 15</v>
      </c>
      <c r="M207" s="50" t="s">
        <v>171</v>
      </c>
      <c r="N207" s="50" t="s">
        <v>783</v>
      </c>
      <c r="O207" s="50" t="s">
        <v>812</v>
      </c>
      <c r="P207" s="50" t="s">
        <v>3</v>
      </c>
      <c r="Q207" s="50" t="s">
        <v>24</v>
      </c>
      <c r="R207" s="48" t="s">
        <v>841</v>
      </c>
      <c r="S207" s="49" t="s">
        <v>22</v>
      </c>
      <c r="T207" s="49" t="s">
        <v>4</v>
      </c>
      <c r="U207" s="48" t="s">
        <v>3</v>
      </c>
      <c r="V207" s="47" t="s">
        <v>2</v>
      </c>
    </row>
    <row r="208" spans="3:22" s="2" customFormat="1" ht="2" customHeight="1">
      <c r="E208" s="46"/>
      <c r="F208" s="45"/>
      <c r="G208" s="45"/>
      <c r="H208" s="45"/>
      <c r="I208" s="45"/>
      <c r="J208" s="45"/>
      <c r="K208" s="45"/>
      <c r="L208" s="45"/>
      <c r="M208" s="45"/>
      <c r="N208" s="45"/>
      <c r="O208" s="45"/>
      <c r="P208" s="45"/>
      <c r="Q208" s="44"/>
      <c r="R208" s="44"/>
      <c r="S208" s="44"/>
      <c r="T208" s="44"/>
      <c r="U208" s="44"/>
      <c r="V208" s="43"/>
    </row>
    <row r="209" spans="3:22" s="2" customFormat="1">
      <c r="E209" s="12" t="s">
        <v>456</v>
      </c>
      <c r="F209" s="11" t="s">
        <v>455</v>
      </c>
      <c r="G209" s="10"/>
      <c r="H209" s="10"/>
      <c r="I209" s="10"/>
      <c r="J209" s="10"/>
      <c r="K209" s="10"/>
      <c r="L209" s="10"/>
      <c r="M209" s="10"/>
      <c r="N209" s="10"/>
      <c r="O209" s="10"/>
      <c r="P209" s="10"/>
      <c r="Q209" s="9"/>
      <c r="R209" s="9"/>
      <c r="S209" s="9"/>
      <c r="T209" s="9"/>
      <c r="U209" s="9"/>
      <c r="V209" s="8"/>
    </row>
    <row r="210" spans="3:22" s="2" customFormat="1" ht="2" customHeight="1" thickBot="1">
      <c r="E210" s="7"/>
      <c r="F210" s="6"/>
      <c r="G210" s="6"/>
      <c r="H210" s="6"/>
      <c r="I210" s="6"/>
      <c r="J210" s="6"/>
      <c r="K210" s="6"/>
      <c r="L210" s="6"/>
      <c r="M210" s="6"/>
      <c r="N210" s="6"/>
      <c r="O210" s="6"/>
      <c r="P210" s="6"/>
      <c r="Q210" s="5"/>
      <c r="R210" s="5"/>
      <c r="S210" s="5"/>
      <c r="T210" s="5"/>
      <c r="U210" s="5"/>
      <c r="V210" s="4"/>
    </row>
    <row r="211" spans="3:22" ht="50.15" customHeight="1">
      <c r="C211" s="22">
        <f>C207+1</f>
        <v>7</v>
      </c>
      <c r="E211" s="42" t="str">
        <f t="shared" ref="E211:E223" si="17">CONCATENATE(LEFT($E$197,1),".UUID.",$C211,".")</f>
        <v>E.UUID.7.</v>
      </c>
      <c r="F211" s="39" t="s">
        <v>840</v>
      </c>
      <c r="G211" s="39" t="s">
        <v>789</v>
      </c>
      <c r="H211" s="108" t="s">
        <v>13</v>
      </c>
      <c r="I211" s="39" t="s">
        <v>12</v>
      </c>
      <c r="J211" s="39" t="s">
        <v>11</v>
      </c>
      <c r="K211" s="39" t="s">
        <v>10</v>
      </c>
      <c r="L211" s="39" t="s">
        <v>9</v>
      </c>
      <c r="M211" s="108" t="s">
        <v>7</v>
      </c>
      <c r="N211" s="108" t="s">
        <v>783</v>
      </c>
      <c r="O211" s="108" t="s">
        <v>812</v>
      </c>
      <c r="P211" s="108" t="s">
        <v>7</v>
      </c>
      <c r="Q211" s="108" t="s">
        <v>637</v>
      </c>
      <c r="R211" s="107" t="s">
        <v>827</v>
      </c>
      <c r="S211" s="107" t="s">
        <v>839</v>
      </c>
      <c r="T211" s="107" t="s">
        <v>801</v>
      </c>
      <c r="U211" s="39" t="s">
        <v>3</v>
      </c>
      <c r="V211" s="38" t="s">
        <v>2</v>
      </c>
    </row>
    <row r="212" spans="3:22" ht="50.15" customHeight="1">
      <c r="C212" s="22">
        <f t="shared" ref="C212:C223" si="18">C211+1</f>
        <v>8</v>
      </c>
      <c r="E212" s="37" t="str">
        <f t="shared" si="17"/>
        <v>E.UUID.8.</v>
      </c>
      <c r="F212" s="34" t="s">
        <v>838</v>
      </c>
      <c r="G212" s="34" t="s">
        <v>789</v>
      </c>
      <c r="H212" s="106" t="s">
        <v>13</v>
      </c>
      <c r="I212" s="34" t="s">
        <v>12</v>
      </c>
      <c r="J212" s="34" t="s">
        <v>11</v>
      </c>
      <c r="K212" s="34" t="s">
        <v>10</v>
      </c>
      <c r="L212" s="34" t="str">
        <f>"Demandé si pour question " &amp;$E$205&amp; ", Réponse = 2  pour au moins 1 membre du menagé."</f>
        <v>Demandé si pour question E.UUID.4., Réponse = 2  pour au moins 1 membre du menagé.</v>
      </c>
      <c r="M212" s="106" t="s">
        <v>7</v>
      </c>
      <c r="N212" s="106" t="s">
        <v>783</v>
      </c>
      <c r="O212" s="106" t="s">
        <v>812</v>
      </c>
      <c r="P212" s="106" t="s">
        <v>24</v>
      </c>
      <c r="Q212" s="106" t="s">
        <v>24</v>
      </c>
      <c r="R212" s="105" t="s">
        <v>827</v>
      </c>
      <c r="S212" s="34" t="s">
        <v>837</v>
      </c>
      <c r="T212" s="105" t="s">
        <v>830</v>
      </c>
      <c r="U212" s="34" t="s">
        <v>73</v>
      </c>
      <c r="V212" s="33" t="s">
        <v>829</v>
      </c>
    </row>
    <row r="213" spans="3:22" ht="50.15" customHeight="1">
      <c r="C213" s="22">
        <f t="shared" si="18"/>
        <v>9</v>
      </c>
      <c r="E213" s="37" t="str">
        <f t="shared" si="17"/>
        <v>E.UUID.9.</v>
      </c>
      <c r="F213" s="34" t="s">
        <v>836</v>
      </c>
      <c r="G213" s="34" t="s">
        <v>789</v>
      </c>
      <c r="H213" s="106" t="s">
        <v>13</v>
      </c>
      <c r="I213" s="34" t="s">
        <v>12</v>
      </c>
      <c r="J213" s="34" t="s">
        <v>11</v>
      </c>
      <c r="K213" s="34" t="s">
        <v>10</v>
      </c>
      <c r="L213" s="34" t="str">
        <f>"Demandé si pour question " &amp;$E$212&amp; ", Réponse = 23"</f>
        <v>Demandé si pour question E.UUID.8., Réponse = 23</v>
      </c>
      <c r="M213" s="106" t="s">
        <v>7</v>
      </c>
      <c r="N213" s="106" t="s">
        <v>783</v>
      </c>
      <c r="O213" s="106" t="s">
        <v>812</v>
      </c>
      <c r="P213" s="106" t="s">
        <v>24</v>
      </c>
      <c r="Q213" s="106" t="s">
        <v>24</v>
      </c>
      <c r="R213" s="105" t="s">
        <v>814</v>
      </c>
      <c r="S213" s="34" t="s">
        <v>22</v>
      </c>
      <c r="T213" s="105" t="s">
        <v>4</v>
      </c>
      <c r="U213" s="34" t="s">
        <v>3</v>
      </c>
      <c r="V213" s="33" t="s">
        <v>2</v>
      </c>
    </row>
    <row r="214" spans="3:22" ht="50.15" customHeight="1">
      <c r="C214" s="22">
        <f t="shared" si="18"/>
        <v>10</v>
      </c>
      <c r="E214" s="37" t="str">
        <f t="shared" si="17"/>
        <v>E.UUID.10.</v>
      </c>
      <c r="F214" s="34" t="s">
        <v>835</v>
      </c>
      <c r="G214" s="34" t="s">
        <v>789</v>
      </c>
      <c r="H214" s="106" t="s">
        <v>13</v>
      </c>
      <c r="I214" s="34" t="s">
        <v>12</v>
      </c>
      <c r="J214" s="34" t="s">
        <v>11</v>
      </c>
      <c r="K214" s="34" t="s">
        <v>10</v>
      </c>
      <c r="L214" s="34" t="str">
        <f>"Demandé si pour question " &amp;$E$205&amp; ", Réponse =1  pour au moins 1 membre du menagé."</f>
        <v>Demandé si pour question E.UUID.4., Réponse =1  pour au moins 1 membre du menagé.</v>
      </c>
      <c r="M214" s="106" t="s">
        <v>7</v>
      </c>
      <c r="N214" s="106" t="s">
        <v>783</v>
      </c>
      <c r="O214" s="106" t="s">
        <v>812</v>
      </c>
      <c r="P214" s="106" t="s">
        <v>24</v>
      </c>
      <c r="Q214" s="106" t="s">
        <v>24</v>
      </c>
      <c r="R214" s="105" t="s">
        <v>827</v>
      </c>
      <c r="S214" s="34" t="s">
        <v>834</v>
      </c>
      <c r="T214" s="105" t="s">
        <v>830</v>
      </c>
      <c r="U214" s="34" t="s">
        <v>73</v>
      </c>
      <c r="V214" s="33" t="s">
        <v>829</v>
      </c>
    </row>
    <row r="215" spans="3:22" ht="50.15" customHeight="1">
      <c r="C215" s="22">
        <f t="shared" si="18"/>
        <v>11</v>
      </c>
      <c r="E215" s="37" t="str">
        <f t="shared" si="17"/>
        <v>E.UUID.11.</v>
      </c>
      <c r="F215" s="34" t="s">
        <v>833</v>
      </c>
      <c r="G215" s="34" t="s">
        <v>789</v>
      </c>
      <c r="H215" s="106" t="s">
        <v>13</v>
      </c>
      <c r="I215" s="34" t="s">
        <v>12</v>
      </c>
      <c r="J215" s="34" t="s">
        <v>11</v>
      </c>
      <c r="K215" s="34" t="s">
        <v>10</v>
      </c>
      <c r="L215" s="34" t="str">
        <f>"Demandé si pour question " &amp;$E$212&amp; ", Réponse = 23"</f>
        <v>Demandé si pour question E.UUID.8., Réponse = 23</v>
      </c>
      <c r="M215" s="106" t="s">
        <v>7</v>
      </c>
      <c r="N215" s="106" t="s">
        <v>783</v>
      </c>
      <c r="O215" s="106" t="s">
        <v>812</v>
      </c>
      <c r="P215" s="106" t="s">
        <v>24</v>
      </c>
      <c r="Q215" s="106" t="s">
        <v>24</v>
      </c>
      <c r="R215" s="105" t="s">
        <v>814</v>
      </c>
      <c r="S215" s="34" t="s">
        <v>22</v>
      </c>
      <c r="T215" s="105" t="s">
        <v>4</v>
      </c>
      <c r="U215" s="34" t="s">
        <v>3</v>
      </c>
      <c r="V215" s="33" t="s">
        <v>2</v>
      </c>
    </row>
    <row r="216" spans="3:22" ht="50.15" customHeight="1">
      <c r="C216" s="22">
        <f t="shared" si="18"/>
        <v>12</v>
      </c>
      <c r="E216" s="37" t="str">
        <f t="shared" si="17"/>
        <v>E.UUID.12.</v>
      </c>
      <c r="F216" s="34" t="s">
        <v>832</v>
      </c>
      <c r="G216" s="34" t="s">
        <v>789</v>
      </c>
      <c r="H216" s="106" t="s">
        <v>13</v>
      </c>
      <c r="I216" s="34" t="s">
        <v>12</v>
      </c>
      <c r="J216" s="34" t="s">
        <v>11</v>
      </c>
      <c r="K216" s="34" t="s">
        <v>10</v>
      </c>
      <c r="L216" s="34" t="str">
        <f>"Demandé si pour question " &amp;$E$202&amp; ", Réponse =2  pour au moins 1 membre du menagé."</f>
        <v>Demandé si pour question E.UUID.1., Réponse =2  pour au moins 1 membre du menagé.</v>
      </c>
      <c r="M216" s="106" t="s">
        <v>7</v>
      </c>
      <c r="N216" s="106" t="s">
        <v>783</v>
      </c>
      <c r="O216" s="106" t="s">
        <v>812</v>
      </c>
      <c r="P216" s="106" t="s">
        <v>24</v>
      </c>
      <c r="Q216" s="106" t="s">
        <v>24</v>
      </c>
      <c r="R216" s="105" t="s">
        <v>827</v>
      </c>
      <c r="S216" s="34" t="s">
        <v>831</v>
      </c>
      <c r="T216" s="105" t="s">
        <v>830</v>
      </c>
      <c r="U216" s="34" t="s">
        <v>73</v>
      </c>
      <c r="V216" s="33" t="s">
        <v>829</v>
      </c>
    </row>
    <row r="217" spans="3:22" ht="50.15" customHeight="1" thickBot="1">
      <c r="C217" s="22">
        <f t="shared" si="18"/>
        <v>13</v>
      </c>
      <c r="E217" s="32" t="str">
        <f t="shared" si="17"/>
        <v>E.UUID.13.</v>
      </c>
      <c r="F217" s="29" t="s">
        <v>828</v>
      </c>
      <c r="G217" s="29" t="s">
        <v>789</v>
      </c>
      <c r="H217" s="104" t="s">
        <v>13</v>
      </c>
      <c r="I217" s="29" t="s">
        <v>12</v>
      </c>
      <c r="J217" s="29" t="s">
        <v>11</v>
      </c>
      <c r="K217" s="29" t="s">
        <v>10</v>
      </c>
      <c r="L217" s="29" t="str">
        <f>"Demandé si pour question " &amp;$E$212&amp; ", Réponse = 23"</f>
        <v>Demandé si pour question E.UUID.8., Réponse = 23</v>
      </c>
      <c r="M217" s="104" t="s">
        <v>7</v>
      </c>
      <c r="N217" s="104" t="s">
        <v>783</v>
      </c>
      <c r="O217" s="104" t="s">
        <v>812</v>
      </c>
      <c r="P217" s="104" t="s">
        <v>24</v>
      </c>
      <c r="Q217" s="104" t="s">
        <v>24</v>
      </c>
      <c r="R217" s="103" t="s">
        <v>827</v>
      </c>
      <c r="S217" s="29" t="s">
        <v>22</v>
      </c>
      <c r="T217" s="103" t="s">
        <v>4</v>
      </c>
      <c r="U217" s="29" t="s">
        <v>3</v>
      </c>
      <c r="V217" s="28" t="s">
        <v>2</v>
      </c>
    </row>
    <row r="218" spans="3:22" ht="50.15" customHeight="1">
      <c r="C218" s="22">
        <f t="shared" si="18"/>
        <v>14</v>
      </c>
      <c r="E218" s="61" t="str">
        <f t="shared" si="17"/>
        <v>E.UUID.14.</v>
      </c>
      <c r="F218" s="58" t="s">
        <v>826</v>
      </c>
      <c r="G218" s="58" t="s">
        <v>789</v>
      </c>
      <c r="H218" s="102" t="s">
        <v>13</v>
      </c>
      <c r="I218" s="71" t="s">
        <v>12</v>
      </c>
      <c r="J218" s="71" t="s">
        <v>11</v>
      </c>
      <c r="K218" s="71" t="s">
        <v>10</v>
      </c>
      <c r="L218" s="71" t="str">
        <f>"Demandé si pour question " &amp;$E$54&amp; ", Réponse &gt; 12 &amp; &lt; 60,et si pour question " &amp;$E$53&amp; ", Réponse = 1. Femme"</f>
        <v>Demandé si pour question B.UUID.23., Réponse &gt; 12 &amp; &lt; 60,et si pour question B.UUID.22., Réponse = 1. Femme</v>
      </c>
      <c r="M218" s="101" t="s">
        <v>7</v>
      </c>
      <c r="N218" s="101" t="s">
        <v>783</v>
      </c>
      <c r="O218" s="101" t="s">
        <v>812</v>
      </c>
      <c r="P218" s="101" t="s">
        <v>7</v>
      </c>
      <c r="Q218" s="101" t="s">
        <v>7</v>
      </c>
      <c r="R218" s="100" t="s">
        <v>818</v>
      </c>
      <c r="S218" s="100" t="s">
        <v>825</v>
      </c>
      <c r="T218" s="100" t="s">
        <v>801</v>
      </c>
      <c r="U218" s="71" t="s">
        <v>3</v>
      </c>
      <c r="V218" s="70" t="s">
        <v>2</v>
      </c>
    </row>
    <row r="219" spans="3:22" ht="50.15" customHeight="1">
      <c r="C219" s="22">
        <f t="shared" si="18"/>
        <v>15</v>
      </c>
      <c r="E219" s="56" t="str">
        <f t="shared" si="17"/>
        <v>E.UUID.15.</v>
      </c>
      <c r="F219" s="53" t="s">
        <v>824</v>
      </c>
      <c r="G219" s="53" t="s">
        <v>789</v>
      </c>
      <c r="H219" s="99" t="s">
        <v>13</v>
      </c>
      <c r="I219" s="67" t="s">
        <v>461</v>
      </c>
      <c r="J219" s="67" t="s">
        <v>11</v>
      </c>
      <c r="K219" s="67" t="s">
        <v>10</v>
      </c>
      <c r="L219" s="67" t="str">
        <f>"Demandé si pour question " &amp;$E$218&amp; ", Réponse &gt; 0"</f>
        <v>Demandé si pour question E.UUID.14., Réponse &gt; 0</v>
      </c>
      <c r="M219" s="98" t="s">
        <v>7</v>
      </c>
      <c r="N219" s="98" t="s">
        <v>783</v>
      </c>
      <c r="O219" s="98" t="s">
        <v>812</v>
      </c>
      <c r="P219" s="98" t="s">
        <v>24</v>
      </c>
      <c r="Q219" s="98" t="s">
        <v>171</v>
      </c>
      <c r="R219" s="97" t="s">
        <v>818</v>
      </c>
      <c r="S219" s="97" t="s">
        <v>823</v>
      </c>
      <c r="T219" s="97" t="s">
        <v>822</v>
      </c>
      <c r="U219" s="67" t="s">
        <v>73</v>
      </c>
      <c r="V219" s="66" t="s">
        <v>821</v>
      </c>
    </row>
    <row r="220" spans="3:22" ht="50.15" customHeight="1">
      <c r="C220" s="22">
        <f t="shared" si="18"/>
        <v>16</v>
      </c>
      <c r="E220" s="56" t="str">
        <f t="shared" si="17"/>
        <v>E.UUID.16.</v>
      </c>
      <c r="F220" s="53" t="s">
        <v>820</v>
      </c>
      <c r="G220" s="53" t="s">
        <v>789</v>
      </c>
      <c r="H220" s="99" t="s">
        <v>13</v>
      </c>
      <c r="I220" s="67" t="s">
        <v>461</v>
      </c>
      <c r="J220" s="67" t="s">
        <v>11</v>
      </c>
      <c r="K220" s="67" t="s">
        <v>10</v>
      </c>
      <c r="L220" s="67" t="str">
        <f>"Demandé si pour question " &amp;$E$219&amp; ", Réponse inclus 5"</f>
        <v>Demandé si pour question E.UUID.15., Réponse inclus 5</v>
      </c>
      <c r="M220" s="98" t="s">
        <v>7</v>
      </c>
      <c r="N220" s="98" t="s">
        <v>783</v>
      </c>
      <c r="O220" s="98" t="s">
        <v>812</v>
      </c>
      <c r="P220" s="98" t="s">
        <v>24</v>
      </c>
      <c r="Q220" s="98" t="s">
        <v>24</v>
      </c>
      <c r="R220" s="97" t="s">
        <v>814</v>
      </c>
      <c r="S220" s="97" t="s">
        <v>22</v>
      </c>
      <c r="T220" s="97" t="s">
        <v>4</v>
      </c>
      <c r="U220" s="67" t="s">
        <v>3</v>
      </c>
      <c r="V220" s="66" t="s">
        <v>2</v>
      </c>
    </row>
    <row r="221" spans="3:22" ht="50.15" customHeight="1">
      <c r="C221" s="22">
        <f t="shared" si="18"/>
        <v>17</v>
      </c>
      <c r="E221" s="56" t="str">
        <f t="shared" si="17"/>
        <v>E.UUID.17.</v>
      </c>
      <c r="F221" s="53" t="s">
        <v>819</v>
      </c>
      <c r="G221" s="53" t="s">
        <v>789</v>
      </c>
      <c r="H221" s="99" t="s">
        <v>13</v>
      </c>
      <c r="I221" s="67" t="s">
        <v>461</v>
      </c>
      <c r="J221" s="67" t="s">
        <v>11</v>
      </c>
      <c r="K221" s="67" t="s">
        <v>10</v>
      </c>
      <c r="L221" s="67" t="str">
        <f>"Demandé si pour question " &amp;$E$218&amp; ", Réponse &gt; 0"</f>
        <v>Demandé si pour question E.UUID.14., Réponse &gt; 0</v>
      </c>
      <c r="M221" s="98" t="s">
        <v>7</v>
      </c>
      <c r="N221" s="98" t="s">
        <v>783</v>
      </c>
      <c r="O221" s="98" t="s">
        <v>812</v>
      </c>
      <c r="P221" s="98" t="s">
        <v>24</v>
      </c>
      <c r="Q221" s="98" t="s">
        <v>24</v>
      </c>
      <c r="R221" s="97" t="s">
        <v>818</v>
      </c>
      <c r="S221" s="68" t="s">
        <v>817</v>
      </c>
      <c r="T221" s="97" t="s">
        <v>816</v>
      </c>
      <c r="U221" s="67" t="s">
        <v>73</v>
      </c>
      <c r="V221" s="66" t="s">
        <v>2</v>
      </c>
    </row>
    <row r="222" spans="3:22" ht="50.15" customHeight="1" thickBot="1">
      <c r="C222" s="22">
        <f t="shared" si="18"/>
        <v>18</v>
      </c>
      <c r="E222" s="51" t="str">
        <f t="shared" si="17"/>
        <v>E.UUID.18.</v>
      </c>
      <c r="F222" s="48" t="s">
        <v>815</v>
      </c>
      <c r="G222" s="48" t="s">
        <v>789</v>
      </c>
      <c r="H222" s="96" t="s">
        <v>13</v>
      </c>
      <c r="I222" s="63" t="s">
        <v>461</v>
      </c>
      <c r="J222" s="63" t="s">
        <v>11</v>
      </c>
      <c r="K222" s="63" t="s">
        <v>10</v>
      </c>
      <c r="L222" s="63" t="str">
        <f>"Demandé si pour question " &amp;$E$221&amp; ", Réponse inclus 7"</f>
        <v>Demandé si pour question E.UUID.17., Réponse inclus 7</v>
      </c>
      <c r="M222" s="95" t="s">
        <v>7</v>
      </c>
      <c r="N222" s="95" t="s">
        <v>783</v>
      </c>
      <c r="O222" s="95" t="s">
        <v>812</v>
      </c>
      <c r="P222" s="95" t="s">
        <v>24</v>
      </c>
      <c r="Q222" s="95" t="s">
        <v>24</v>
      </c>
      <c r="R222" s="94" t="s">
        <v>814</v>
      </c>
      <c r="S222" s="64" t="s">
        <v>22</v>
      </c>
      <c r="T222" s="94" t="s">
        <v>4</v>
      </c>
      <c r="U222" s="63" t="s">
        <v>3</v>
      </c>
      <c r="V222" s="62" t="s">
        <v>2</v>
      </c>
    </row>
    <row r="223" spans="3:22" ht="50" customHeight="1" thickBot="1">
      <c r="C223" s="22">
        <f t="shared" si="18"/>
        <v>19</v>
      </c>
      <c r="E223" s="21" t="str">
        <f t="shared" si="17"/>
        <v>E.UUID.19.</v>
      </c>
      <c r="F223" s="18" t="s">
        <v>813</v>
      </c>
      <c r="G223" s="18" t="s">
        <v>789</v>
      </c>
      <c r="H223" s="93" t="s">
        <v>13</v>
      </c>
      <c r="I223" s="18" t="s">
        <v>12</v>
      </c>
      <c r="J223" s="18" t="s">
        <v>11</v>
      </c>
      <c r="K223" s="18" t="s">
        <v>10</v>
      </c>
      <c r="L223" s="18" t="str">
        <f>"Demandé si pour question " &amp;$E$54&amp; ", pour au moins 1 membre de ménage, réponse &lt; 15 ET si pour question " &amp;$E$55&amp; ", réponse = NA OR &gt; 6= "</f>
        <v xml:space="preserve">Demandé si pour question B.UUID.23., pour au moins 1 membre de ménage, réponse &lt; 15 ET si pour question B.UUID.24., réponse = NA OR &gt; 6= </v>
      </c>
      <c r="M223" s="93" t="s">
        <v>7</v>
      </c>
      <c r="N223" s="93" t="s">
        <v>783</v>
      </c>
      <c r="O223" s="93" t="s">
        <v>812</v>
      </c>
      <c r="P223" s="93" t="s">
        <v>24</v>
      </c>
      <c r="Q223" s="93" t="s">
        <v>7</v>
      </c>
      <c r="R223" s="93" t="s">
        <v>811</v>
      </c>
      <c r="S223" s="19" t="s">
        <v>810</v>
      </c>
      <c r="T223" s="92" t="s">
        <v>801</v>
      </c>
      <c r="U223" s="18" t="s">
        <v>3</v>
      </c>
      <c r="V223" s="17" t="s">
        <v>2</v>
      </c>
    </row>
    <row r="224" spans="3:22" s="2" customFormat="1" ht="2" customHeight="1">
      <c r="E224" s="16"/>
      <c r="F224" s="15"/>
      <c r="G224" s="15"/>
      <c r="H224" s="15"/>
      <c r="I224" s="15"/>
      <c r="J224" s="15"/>
      <c r="K224" s="15"/>
      <c r="L224" s="15"/>
      <c r="M224" s="15"/>
      <c r="N224" s="15"/>
      <c r="O224" s="15"/>
      <c r="P224" s="15"/>
      <c r="Q224" s="14"/>
      <c r="R224" s="14"/>
      <c r="S224" s="14"/>
      <c r="T224" s="14"/>
      <c r="U224" s="14"/>
      <c r="V224" s="13"/>
    </row>
    <row r="225" spans="3:22" s="2" customFormat="1">
      <c r="E225" s="12" t="s">
        <v>456</v>
      </c>
      <c r="F225" s="11" t="s">
        <v>809</v>
      </c>
      <c r="G225" s="10"/>
      <c r="H225" s="10"/>
      <c r="I225" s="10"/>
      <c r="J225" s="10"/>
      <c r="K225" s="10"/>
      <c r="L225" s="10"/>
      <c r="M225" s="10"/>
      <c r="N225" s="10"/>
      <c r="O225" s="10"/>
      <c r="P225" s="10"/>
      <c r="Q225" s="9"/>
      <c r="R225" s="9"/>
      <c r="S225" s="9"/>
      <c r="T225" s="9"/>
      <c r="U225" s="9"/>
      <c r="V225" s="8"/>
    </row>
    <row r="226" spans="3:22" s="2" customFormat="1" ht="2" customHeight="1" thickBot="1">
      <c r="E226" s="16"/>
      <c r="F226" s="15"/>
      <c r="G226" s="15"/>
      <c r="H226" s="15"/>
      <c r="I226" s="15"/>
      <c r="J226" s="15"/>
      <c r="K226" s="15"/>
      <c r="L226" s="15"/>
      <c r="M226" s="15"/>
      <c r="N226" s="15"/>
      <c r="O226" s="15"/>
      <c r="P226" s="15"/>
      <c r="Q226" s="14"/>
      <c r="R226" s="14"/>
      <c r="S226" s="14"/>
      <c r="T226" s="14"/>
      <c r="U226" s="14"/>
      <c r="V226" s="13"/>
    </row>
    <row r="227" spans="3:22" ht="50" customHeight="1">
      <c r="C227" s="22">
        <f>C223+1</f>
        <v>20</v>
      </c>
      <c r="E227" s="61" t="str">
        <f t="shared" ref="E227:E234" si="19">CONCATENATE(LEFT($E$197,1),".UUID.",$C227,".")</f>
        <v>E.UUID.20.</v>
      </c>
      <c r="F227" s="58" t="s">
        <v>808</v>
      </c>
      <c r="G227" s="58" t="s">
        <v>789</v>
      </c>
      <c r="H227" s="60" t="s">
        <v>13</v>
      </c>
      <c r="I227" s="58" t="s">
        <v>12</v>
      </c>
      <c r="J227" s="58" t="s">
        <v>11</v>
      </c>
      <c r="K227" s="58" t="s">
        <v>10</v>
      </c>
      <c r="L227" s="58" t="s">
        <v>9</v>
      </c>
      <c r="M227" s="60" t="s">
        <v>7</v>
      </c>
      <c r="N227" s="60" t="s">
        <v>783</v>
      </c>
      <c r="O227" s="60" t="s">
        <v>782</v>
      </c>
      <c r="P227" s="60" t="s">
        <v>7</v>
      </c>
      <c r="Q227" s="60" t="s">
        <v>7</v>
      </c>
      <c r="R227" s="59" t="s">
        <v>807</v>
      </c>
      <c r="S227" s="59" t="s">
        <v>806</v>
      </c>
      <c r="T227" s="59" t="s">
        <v>81</v>
      </c>
      <c r="U227" s="58" t="s">
        <v>17</v>
      </c>
      <c r="V227" s="57" t="s">
        <v>2</v>
      </c>
    </row>
    <row r="228" spans="3:22" ht="50" customHeight="1">
      <c r="C228" s="22">
        <f t="shared" ref="C228:C234" si="20">C227+1</f>
        <v>21</v>
      </c>
      <c r="E228" s="56" t="str">
        <f t="shared" si="19"/>
        <v>E.UUID.21.</v>
      </c>
      <c r="F228" s="53" t="s">
        <v>805</v>
      </c>
      <c r="G228" s="53" t="s">
        <v>789</v>
      </c>
      <c r="H228" s="55" t="s">
        <v>13</v>
      </c>
      <c r="I228" s="53" t="s">
        <v>12</v>
      </c>
      <c r="J228" s="53" t="s">
        <v>11</v>
      </c>
      <c r="K228" s="53" t="s">
        <v>10</v>
      </c>
      <c r="L228" s="53" t="str">
        <f>"Demandé si pour question "&amp;$E$54&amp;", pour au moins 1 membre de ménage, réponse &lt; 5 ET si pour question "&amp;$E$55&amp;", réponse = NA OR &gt;= 6 "</f>
        <v xml:space="preserve">Demandé si pour question B.UUID.23., pour au moins 1 membre de ménage, réponse &lt; 5 ET si pour question B.UUID.24., réponse = NA OR &gt;= 6 </v>
      </c>
      <c r="M228" s="55" t="s">
        <v>7</v>
      </c>
      <c r="N228" s="55" t="s">
        <v>783</v>
      </c>
      <c r="O228" s="55" t="s">
        <v>782</v>
      </c>
      <c r="P228" s="55" t="s">
        <v>24</v>
      </c>
      <c r="Q228" s="55" t="s">
        <v>24</v>
      </c>
      <c r="R228" s="54" t="s">
        <v>799</v>
      </c>
      <c r="S228" s="54" t="s">
        <v>804</v>
      </c>
      <c r="T228" s="54" t="s">
        <v>81</v>
      </c>
      <c r="U228" s="53" t="s">
        <v>17</v>
      </c>
      <c r="V228" s="52" t="s">
        <v>2</v>
      </c>
    </row>
    <row r="229" spans="3:22" ht="50" customHeight="1">
      <c r="C229" s="22">
        <f t="shared" si="20"/>
        <v>22</v>
      </c>
      <c r="E229" s="56" t="str">
        <f t="shared" si="19"/>
        <v>E.UUID.22.</v>
      </c>
      <c r="F229" s="53" t="s">
        <v>803</v>
      </c>
      <c r="G229" s="53" t="s">
        <v>789</v>
      </c>
      <c r="H229" s="55" t="s">
        <v>13</v>
      </c>
      <c r="I229" s="53" t="s">
        <v>12</v>
      </c>
      <c r="J229" s="53" t="s">
        <v>11</v>
      </c>
      <c r="K229" s="53" t="s">
        <v>10</v>
      </c>
      <c r="L229" s="53" t="str">
        <f>"Demandé si pour question " &amp;$E$228&amp; ", Réponse = 1"</f>
        <v>Demandé si pour question E.UUID.21., Réponse = 1</v>
      </c>
      <c r="M229" s="55" t="s">
        <v>7</v>
      </c>
      <c r="N229" s="55" t="s">
        <v>783</v>
      </c>
      <c r="O229" s="55" t="s">
        <v>782</v>
      </c>
      <c r="P229" s="55" t="s">
        <v>24</v>
      </c>
      <c r="Q229" s="55" t="s">
        <v>24</v>
      </c>
      <c r="R229" s="54" t="s">
        <v>799</v>
      </c>
      <c r="S229" s="54" t="s">
        <v>802</v>
      </c>
      <c r="T229" s="54" t="s">
        <v>801</v>
      </c>
      <c r="U229" s="53" t="s">
        <v>3</v>
      </c>
      <c r="V229" s="52" t="s">
        <v>2</v>
      </c>
    </row>
    <row r="230" spans="3:22" ht="50" customHeight="1">
      <c r="C230" s="22">
        <f t="shared" si="20"/>
        <v>23</v>
      </c>
      <c r="E230" s="56" t="str">
        <f t="shared" si="19"/>
        <v>E.UUID.23.</v>
      </c>
      <c r="F230" s="53" t="s">
        <v>800</v>
      </c>
      <c r="G230" s="53" t="s">
        <v>789</v>
      </c>
      <c r="H230" s="55" t="s">
        <v>13</v>
      </c>
      <c r="I230" s="53" t="s">
        <v>12</v>
      </c>
      <c r="J230" s="53" t="s">
        <v>11</v>
      </c>
      <c r="K230" s="53" t="s">
        <v>10</v>
      </c>
      <c r="L230" s="53" t="str">
        <f>"Demandé si pour question " &amp;$E$228&amp; ", Réponse = 1"</f>
        <v>Demandé si pour question E.UUID.21., Réponse = 1</v>
      </c>
      <c r="M230" s="55" t="s">
        <v>7</v>
      </c>
      <c r="N230" s="55" t="s">
        <v>783</v>
      </c>
      <c r="O230" s="55" t="s">
        <v>782</v>
      </c>
      <c r="P230" s="55" t="s">
        <v>24</v>
      </c>
      <c r="Q230" s="55" t="s">
        <v>24</v>
      </c>
      <c r="R230" s="54" t="s">
        <v>799</v>
      </c>
      <c r="S230" s="54" t="s">
        <v>798</v>
      </c>
      <c r="T230" s="54" t="s">
        <v>81</v>
      </c>
      <c r="U230" s="53" t="s">
        <v>17</v>
      </c>
      <c r="V230" s="52" t="s">
        <v>2</v>
      </c>
    </row>
    <row r="231" spans="3:22" ht="50" customHeight="1">
      <c r="C231" s="22">
        <f t="shared" si="20"/>
        <v>24</v>
      </c>
      <c r="E231" s="56" t="str">
        <f t="shared" si="19"/>
        <v>E.UUID.24.</v>
      </c>
      <c r="F231" s="53" t="s">
        <v>797</v>
      </c>
      <c r="G231" s="53" t="s">
        <v>789</v>
      </c>
      <c r="H231" s="55" t="s">
        <v>13</v>
      </c>
      <c r="I231" s="53" t="s">
        <v>12</v>
      </c>
      <c r="J231" s="53" t="s">
        <v>11</v>
      </c>
      <c r="K231" s="53" t="s">
        <v>10</v>
      </c>
      <c r="L231" s="53" t="str">
        <f>"Demandé si pour question " &amp;$E$230&amp; ", Réponse = 1"</f>
        <v>Demandé si pour question E.UUID.23., Réponse = 1</v>
      </c>
      <c r="M231" s="55" t="s">
        <v>7</v>
      </c>
      <c r="N231" s="55" t="s">
        <v>783</v>
      </c>
      <c r="O231" s="55" t="s">
        <v>782</v>
      </c>
      <c r="P231" s="55" t="s">
        <v>24</v>
      </c>
      <c r="Q231" s="55" t="s">
        <v>24</v>
      </c>
      <c r="R231" s="54" t="s">
        <v>796</v>
      </c>
      <c r="S231" s="54" t="s">
        <v>795</v>
      </c>
      <c r="T231" s="54" t="s">
        <v>794</v>
      </c>
      <c r="U231" s="53" t="s">
        <v>17</v>
      </c>
      <c r="V231" s="52" t="s">
        <v>2</v>
      </c>
    </row>
    <row r="232" spans="3:22" ht="50" customHeight="1">
      <c r="C232" s="22">
        <f t="shared" si="20"/>
        <v>25</v>
      </c>
      <c r="E232" s="56" t="str">
        <f t="shared" si="19"/>
        <v>E.UUID.25.</v>
      </c>
      <c r="F232" s="53" t="s">
        <v>793</v>
      </c>
      <c r="G232" s="53" t="s">
        <v>789</v>
      </c>
      <c r="H232" s="55" t="s">
        <v>13</v>
      </c>
      <c r="I232" s="53" t="s">
        <v>12</v>
      </c>
      <c r="J232" s="53" t="s">
        <v>11</v>
      </c>
      <c r="K232" s="53" t="s">
        <v>10</v>
      </c>
      <c r="L232" s="53" t="str">
        <f>"Demandé si pour question " &amp;$E$218&amp; ", Réponse &gt; 0"</f>
        <v>Demandé si pour question E.UUID.14., Réponse &gt; 0</v>
      </c>
      <c r="M232" s="55" t="s">
        <v>7</v>
      </c>
      <c r="N232" s="55" t="s">
        <v>783</v>
      </c>
      <c r="O232" s="55" t="s">
        <v>782</v>
      </c>
      <c r="P232" s="55" t="s">
        <v>24</v>
      </c>
      <c r="Q232" s="55" t="s">
        <v>24</v>
      </c>
      <c r="R232" s="54" t="s">
        <v>792</v>
      </c>
      <c r="S232" s="54" t="s">
        <v>791</v>
      </c>
      <c r="T232" s="54" t="s">
        <v>81</v>
      </c>
      <c r="U232" s="53" t="s">
        <v>17</v>
      </c>
      <c r="V232" s="52" t="s">
        <v>2</v>
      </c>
    </row>
    <row r="233" spans="3:22" ht="50" customHeight="1">
      <c r="C233" s="22">
        <f t="shared" si="20"/>
        <v>26</v>
      </c>
      <c r="E233" s="56" t="str">
        <f t="shared" si="19"/>
        <v>E.UUID.26.</v>
      </c>
      <c r="F233" s="53" t="s">
        <v>790</v>
      </c>
      <c r="G233" s="53" t="s">
        <v>789</v>
      </c>
      <c r="H233" s="55" t="s">
        <v>13</v>
      </c>
      <c r="I233" s="53" t="s">
        <v>12</v>
      </c>
      <c r="J233" s="53" t="s">
        <v>11</v>
      </c>
      <c r="K233" s="53" t="s">
        <v>10</v>
      </c>
      <c r="L233" s="53" t="str">
        <f>"Demandé si pour question "&amp;$E$218&amp;", Réponse &gt; 0"</f>
        <v>Demandé si pour question E.UUID.14., Réponse &gt; 0</v>
      </c>
      <c r="M233" s="55" t="s">
        <v>7</v>
      </c>
      <c r="N233" s="55" t="s">
        <v>783</v>
      </c>
      <c r="O233" s="55" t="s">
        <v>782</v>
      </c>
      <c r="P233" s="55" t="s">
        <v>24</v>
      </c>
      <c r="Q233" s="55" t="s">
        <v>24</v>
      </c>
      <c r="R233" s="54" t="s">
        <v>788</v>
      </c>
      <c r="S233" s="54" t="s">
        <v>787</v>
      </c>
      <c r="T233" s="54" t="s">
        <v>786</v>
      </c>
      <c r="U233" s="53" t="s">
        <v>17</v>
      </c>
      <c r="V233" s="52" t="s">
        <v>2</v>
      </c>
    </row>
    <row r="234" spans="3:22" ht="50" customHeight="1" thickBot="1">
      <c r="C234" s="22">
        <f t="shared" si="20"/>
        <v>27</v>
      </c>
      <c r="E234" s="51" t="str">
        <f t="shared" si="19"/>
        <v>E.UUID.27.</v>
      </c>
      <c r="F234" s="48" t="s">
        <v>785</v>
      </c>
      <c r="G234" s="48" t="s">
        <v>784</v>
      </c>
      <c r="H234" s="50" t="s">
        <v>13</v>
      </c>
      <c r="I234" s="48" t="s">
        <v>12</v>
      </c>
      <c r="J234" s="48" t="s">
        <v>11</v>
      </c>
      <c r="K234" s="48" t="s">
        <v>10</v>
      </c>
      <c r="L234" s="48" t="str">
        <f>"Demandé si pour question "&amp;$E$228&amp;", réponse= 1 ET si pour question "&amp;$E$54&amp;", pour au moins 1 membre de ménage, réponse &lt; 5 ET si pour question "&amp;$E$55&amp;", réponse = NA OR &gt;= 6 "</f>
        <v xml:space="preserve">Demandé si pour question E.UUID.21., réponse= 1 ET si pour question B.UUID.23., pour au moins 1 membre de ménage, réponse &lt; 5 ET si pour question B.UUID.24., réponse = NA OR &gt;= 6 </v>
      </c>
      <c r="M234" s="50" t="s">
        <v>7</v>
      </c>
      <c r="N234" s="50" t="s">
        <v>783</v>
      </c>
      <c r="O234" s="50" t="s">
        <v>782</v>
      </c>
      <c r="P234" s="50" t="s">
        <v>24</v>
      </c>
      <c r="Q234" s="50" t="s">
        <v>24</v>
      </c>
      <c r="R234" s="49" t="s">
        <v>781</v>
      </c>
      <c r="S234" s="49" t="s">
        <v>780</v>
      </c>
      <c r="T234" s="49" t="s">
        <v>779</v>
      </c>
      <c r="U234" s="48" t="s">
        <v>17</v>
      </c>
      <c r="V234" s="47" t="s">
        <v>2</v>
      </c>
    </row>
    <row r="235" spans="3:22" ht="20" customHeight="1" thickBot="1">
      <c r="C235" s="91"/>
      <c r="E235" s="88"/>
      <c r="F235" s="88"/>
      <c r="G235" s="88"/>
      <c r="H235" s="90"/>
      <c r="I235" s="88"/>
      <c r="J235" s="88"/>
      <c r="K235" s="88"/>
      <c r="L235" s="88"/>
      <c r="M235" s="90"/>
      <c r="N235" s="90"/>
      <c r="O235" s="90"/>
      <c r="P235" s="90"/>
      <c r="Q235" s="90"/>
      <c r="R235" s="89"/>
      <c r="S235" s="89"/>
      <c r="T235" s="89"/>
      <c r="U235" s="88"/>
      <c r="V235" s="88"/>
    </row>
    <row r="236" spans="3:22" s="2" customFormat="1" ht="15" thickBot="1">
      <c r="E236" s="77" t="s">
        <v>778</v>
      </c>
      <c r="F236" s="76"/>
      <c r="G236" s="76"/>
      <c r="H236" s="76"/>
      <c r="I236" s="76"/>
      <c r="J236" s="76"/>
      <c r="K236" s="76"/>
      <c r="L236" s="76"/>
      <c r="M236" s="76"/>
      <c r="N236" s="76"/>
      <c r="O236" s="76"/>
      <c r="P236" s="76"/>
      <c r="Q236" s="76"/>
      <c r="R236" s="76"/>
      <c r="S236" s="76"/>
      <c r="T236" s="76"/>
      <c r="U236" s="76"/>
      <c r="V236" s="75"/>
    </row>
    <row r="237" spans="3:22" s="2" customFormat="1" ht="2" customHeight="1">
      <c r="E237" s="16"/>
      <c r="F237" s="15"/>
      <c r="G237" s="15"/>
      <c r="H237" s="15"/>
      <c r="I237" s="15"/>
      <c r="J237" s="15"/>
      <c r="K237" s="15"/>
      <c r="L237" s="15"/>
      <c r="M237" s="15"/>
      <c r="N237" s="15"/>
      <c r="O237" s="15"/>
      <c r="P237" s="15"/>
      <c r="Q237" s="14"/>
      <c r="R237" s="14"/>
      <c r="S237" s="14"/>
      <c r="T237" s="14"/>
      <c r="U237" s="14"/>
      <c r="V237" s="13"/>
    </row>
    <row r="238" spans="3:22" s="2" customFormat="1">
      <c r="E238" s="12" t="s">
        <v>1</v>
      </c>
      <c r="F238" s="11" t="s">
        <v>777</v>
      </c>
      <c r="G238" s="10"/>
      <c r="H238" s="10"/>
      <c r="I238" s="10"/>
      <c r="J238" s="10"/>
      <c r="K238" s="10"/>
      <c r="L238" s="10"/>
      <c r="M238" s="10"/>
      <c r="N238" s="10"/>
      <c r="O238" s="10"/>
      <c r="P238" s="10"/>
      <c r="Q238" s="9"/>
      <c r="R238" s="9"/>
      <c r="S238" s="9"/>
      <c r="T238" s="9"/>
      <c r="U238" s="9"/>
      <c r="V238" s="8"/>
    </row>
    <row r="239" spans="3:22" s="2" customFormat="1" ht="2" customHeight="1" thickBot="1">
      <c r="E239" s="16"/>
      <c r="F239" s="15"/>
      <c r="G239" s="15"/>
      <c r="H239" s="15"/>
      <c r="I239" s="15"/>
      <c r="J239" s="15"/>
      <c r="K239" s="15"/>
      <c r="L239" s="15"/>
      <c r="M239" s="15"/>
      <c r="N239" s="15"/>
      <c r="O239" s="15"/>
      <c r="P239" s="15"/>
      <c r="Q239" s="14"/>
      <c r="R239" s="14"/>
      <c r="S239" s="14"/>
      <c r="T239" s="14"/>
      <c r="U239" s="14"/>
      <c r="V239" s="13"/>
    </row>
    <row r="240" spans="3:22" s="2" customFormat="1" ht="15" thickBot="1">
      <c r="E240" s="74" t="s">
        <v>199</v>
      </c>
      <c r="F240" s="74" t="s">
        <v>198</v>
      </c>
      <c r="G240" s="74" t="s">
        <v>197</v>
      </c>
      <c r="H240" s="74" t="s">
        <v>196</v>
      </c>
      <c r="I240" s="74" t="s">
        <v>195</v>
      </c>
      <c r="J240" s="74" t="s">
        <v>194</v>
      </c>
      <c r="K240" s="74" t="s">
        <v>193</v>
      </c>
      <c r="L240" s="74" t="s">
        <v>192</v>
      </c>
      <c r="M240" s="74" t="s">
        <v>191</v>
      </c>
      <c r="N240" s="74" t="s">
        <v>190</v>
      </c>
      <c r="O240" s="74" t="s">
        <v>189</v>
      </c>
      <c r="P240" s="74" t="s">
        <v>188</v>
      </c>
      <c r="Q240" s="74" t="s">
        <v>187</v>
      </c>
      <c r="R240" s="74" t="s">
        <v>186</v>
      </c>
      <c r="S240" s="74" t="s">
        <v>185</v>
      </c>
      <c r="T240" s="74" t="s">
        <v>184</v>
      </c>
      <c r="U240" s="74" t="s">
        <v>183</v>
      </c>
      <c r="V240" s="74" t="s">
        <v>182</v>
      </c>
    </row>
    <row r="241" spans="3:22" ht="50.15" customHeight="1">
      <c r="C241" s="22">
        <f t="shared" ref="C241:C272" si="21">C240+1</f>
        <v>1</v>
      </c>
      <c r="E241" s="61" t="str">
        <f t="shared" ref="E241:E272" si="22">CONCATENATE(LEFT($E$236,1),".UUID.",$C241,".")</f>
        <v>F.UUID.1.</v>
      </c>
      <c r="F241" s="59" t="s">
        <v>776</v>
      </c>
      <c r="G241" s="60" t="s">
        <v>639</v>
      </c>
      <c r="H241" s="60" t="s">
        <v>13</v>
      </c>
      <c r="I241" s="58" t="s">
        <v>12</v>
      </c>
      <c r="J241" s="58" t="s">
        <v>11</v>
      </c>
      <c r="K241" s="58" t="s">
        <v>10</v>
      </c>
      <c r="L241" s="58" t="s">
        <v>9</v>
      </c>
      <c r="M241" s="60" t="s">
        <v>7</v>
      </c>
      <c r="N241" s="60" t="s">
        <v>638</v>
      </c>
      <c r="O241" s="60" t="s">
        <v>646</v>
      </c>
      <c r="P241" s="60" t="s">
        <v>7</v>
      </c>
      <c r="Q241" s="60" t="s">
        <v>637</v>
      </c>
      <c r="R241" s="59" t="s">
        <v>765</v>
      </c>
      <c r="S241" s="59" t="s">
        <v>775</v>
      </c>
      <c r="T241" s="59" t="s">
        <v>774</v>
      </c>
      <c r="U241" s="58" t="s">
        <v>17</v>
      </c>
      <c r="V241" s="57" t="s">
        <v>2</v>
      </c>
    </row>
    <row r="242" spans="3:22" ht="50.15" customHeight="1">
      <c r="C242" s="22">
        <f t="shared" si="21"/>
        <v>2</v>
      </c>
      <c r="E242" s="56" t="str">
        <f t="shared" si="22"/>
        <v>F.UUID.2.</v>
      </c>
      <c r="F242" s="54" t="s">
        <v>773</v>
      </c>
      <c r="G242" s="55" t="s">
        <v>639</v>
      </c>
      <c r="H242" s="55" t="s">
        <v>13</v>
      </c>
      <c r="I242" s="53" t="s">
        <v>12</v>
      </c>
      <c r="J242" s="53" t="s">
        <v>11</v>
      </c>
      <c r="K242" s="53" t="s">
        <v>10</v>
      </c>
      <c r="L242" s="53" t="str">
        <f>"Demandé si pour question " &amp;$E$241&amp; ", Réponse = 10"</f>
        <v>Demandé si pour question F.UUID.1., Réponse = 10</v>
      </c>
      <c r="M242" s="55" t="s">
        <v>7</v>
      </c>
      <c r="N242" s="55" t="s">
        <v>638</v>
      </c>
      <c r="O242" s="55" t="s">
        <v>646</v>
      </c>
      <c r="P242" s="55" t="s">
        <v>24</v>
      </c>
      <c r="Q242" s="55" t="s">
        <v>24</v>
      </c>
      <c r="R242" s="54" t="s">
        <v>765</v>
      </c>
      <c r="S242" s="54" t="s">
        <v>22</v>
      </c>
      <c r="T242" s="54" t="s">
        <v>4</v>
      </c>
      <c r="U242" s="53" t="s">
        <v>3</v>
      </c>
      <c r="V242" s="52" t="s">
        <v>2</v>
      </c>
    </row>
    <row r="243" spans="3:22" ht="50.15" customHeight="1">
      <c r="C243" s="22">
        <f t="shared" si="21"/>
        <v>3</v>
      </c>
      <c r="E243" s="56" t="str">
        <f t="shared" si="22"/>
        <v>F.UUID.3.</v>
      </c>
      <c r="F243" s="54" t="s">
        <v>772</v>
      </c>
      <c r="G243" s="55" t="s">
        <v>639</v>
      </c>
      <c r="H243" s="55" t="s">
        <v>13</v>
      </c>
      <c r="I243" s="53" t="s">
        <v>12</v>
      </c>
      <c r="J243" s="53" t="s">
        <v>11</v>
      </c>
      <c r="K243" s="53" t="s">
        <v>10</v>
      </c>
      <c r="L243" s="53" t="str">
        <f>"Demandé si pour question " &amp;$E$241&amp; ", Réponse = 1, 2, ou 3"</f>
        <v>Demandé si pour question F.UUID.1., Réponse = 1, 2, ou 3</v>
      </c>
      <c r="M243" s="55" t="s">
        <v>7</v>
      </c>
      <c r="N243" s="55" t="s">
        <v>638</v>
      </c>
      <c r="O243" s="55" t="s">
        <v>646</v>
      </c>
      <c r="P243" s="55" t="s">
        <v>24</v>
      </c>
      <c r="Q243" s="55" t="s">
        <v>24</v>
      </c>
      <c r="R243" s="54" t="s">
        <v>765</v>
      </c>
      <c r="S243" s="54" t="s">
        <v>771</v>
      </c>
      <c r="T243" s="54" t="s">
        <v>770</v>
      </c>
      <c r="U243" s="53" t="s">
        <v>17</v>
      </c>
      <c r="V243" s="52" t="s">
        <v>2</v>
      </c>
    </row>
    <row r="244" spans="3:22" ht="50.15" customHeight="1">
      <c r="C244" s="22">
        <f t="shared" si="21"/>
        <v>4</v>
      </c>
      <c r="E244" s="56" t="str">
        <f t="shared" si="22"/>
        <v>F.UUID.4.</v>
      </c>
      <c r="F244" s="54" t="s">
        <v>769</v>
      </c>
      <c r="G244" s="55" t="s">
        <v>639</v>
      </c>
      <c r="H244" s="55" t="s">
        <v>13</v>
      </c>
      <c r="I244" s="53" t="s">
        <v>12</v>
      </c>
      <c r="J244" s="53" t="s">
        <v>11</v>
      </c>
      <c r="K244" s="53" t="s">
        <v>10</v>
      </c>
      <c r="L244" s="53" t="str">
        <f>"Demandé si pour question " &amp;$E$241&amp; ", Réponse = 4"</f>
        <v>Demandé si pour question F.UUID.1., Réponse = 4</v>
      </c>
      <c r="M244" s="55" t="s">
        <v>7</v>
      </c>
      <c r="N244" s="55" t="s">
        <v>638</v>
      </c>
      <c r="O244" s="55" t="s">
        <v>646</v>
      </c>
      <c r="P244" s="55" t="s">
        <v>24</v>
      </c>
      <c r="Q244" s="55" t="s">
        <v>24</v>
      </c>
      <c r="R244" s="54" t="s">
        <v>765</v>
      </c>
      <c r="S244" s="54" t="s">
        <v>768</v>
      </c>
      <c r="T244" s="54" t="s">
        <v>767</v>
      </c>
      <c r="U244" s="53" t="s">
        <v>17</v>
      </c>
      <c r="V244" s="52" t="s">
        <v>2</v>
      </c>
    </row>
    <row r="245" spans="3:22" ht="50.15" customHeight="1" thickBot="1">
      <c r="C245" s="22">
        <f t="shared" si="21"/>
        <v>5</v>
      </c>
      <c r="E245" s="51" t="str">
        <f t="shared" si="22"/>
        <v>F.UUID.5.</v>
      </c>
      <c r="F245" s="49" t="s">
        <v>766</v>
      </c>
      <c r="G245" s="50" t="s">
        <v>639</v>
      </c>
      <c r="H245" s="50" t="s">
        <v>13</v>
      </c>
      <c r="I245" s="48" t="s">
        <v>12</v>
      </c>
      <c r="J245" s="48" t="s">
        <v>11</v>
      </c>
      <c r="K245" s="48" t="s">
        <v>10</v>
      </c>
      <c r="L245" s="48" t="str">
        <f>"Demandé si pour question " &amp;$E$244&amp; ", Réponse = 4"</f>
        <v>Demandé si pour question F.UUID.4., Réponse = 4</v>
      </c>
      <c r="M245" s="50" t="s">
        <v>7</v>
      </c>
      <c r="N245" s="50" t="s">
        <v>638</v>
      </c>
      <c r="O245" s="50" t="s">
        <v>646</v>
      </c>
      <c r="P245" s="50" t="s">
        <v>24</v>
      </c>
      <c r="Q245" s="50" t="s">
        <v>24</v>
      </c>
      <c r="R245" s="49" t="s">
        <v>765</v>
      </c>
      <c r="S245" s="49" t="s">
        <v>22</v>
      </c>
      <c r="T245" s="49" t="s">
        <v>4</v>
      </c>
      <c r="U245" s="48" t="s">
        <v>3</v>
      </c>
      <c r="V245" s="47" t="s">
        <v>2</v>
      </c>
    </row>
    <row r="246" spans="3:22" ht="50.15" customHeight="1">
      <c r="C246" s="22">
        <f t="shared" si="21"/>
        <v>6</v>
      </c>
      <c r="E246" s="42" t="str">
        <f t="shared" si="22"/>
        <v>F.UUID.6.</v>
      </c>
      <c r="F246" s="40" t="s">
        <v>764</v>
      </c>
      <c r="G246" s="41" t="s">
        <v>639</v>
      </c>
      <c r="H246" s="41" t="s">
        <v>13</v>
      </c>
      <c r="I246" s="39" t="s">
        <v>12</v>
      </c>
      <c r="J246" s="39" t="s">
        <v>11</v>
      </c>
      <c r="K246" s="39" t="s">
        <v>10</v>
      </c>
      <c r="L246" s="39" t="s">
        <v>9</v>
      </c>
      <c r="M246" s="41" t="s">
        <v>7</v>
      </c>
      <c r="N246" s="41" t="s">
        <v>638</v>
      </c>
      <c r="O246" s="41" t="s">
        <v>646</v>
      </c>
      <c r="P246" s="41" t="s">
        <v>7</v>
      </c>
      <c r="Q246" s="41" t="s">
        <v>637</v>
      </c>
      <c r="R246" s="40" t="s">
        <v>760</v>
      </c>
      <c r="S246" s="40" t="s">
        <v>763</v>
      </c>
      <c r="T246" s="40" t="s">
        <v>762</v>
      </c>
      <c r="U246" s="39" t="s">
        <v>73</v>
      </c>
      <c r="V246" s="38" t="s">
        <v>2</v>
      </c>
    </row>
    <row r="247" spans="3:22" ht="50.15" customHeight="1">
      <c r="C247" s="22">
        <f t="shared" si="21"/>
        <v>7</v>
      </c>
      <c r="E247" s="37" t="str">
        <f t="shared" si="22"/>
        <v>F.UUID.7.</v>
      </c>
      <c r="F247" s="35" t="s">
        <v>761</v>
      </c>
      <c r="G247" s="36" t="s">
        <v>639</v>
      </c>
      <c r="H247" s="36" t="s">
        <v>13</v>
      </c>
      <c r="I247" s="34" t="s">
        <v>12</v>
      </c>
      <c r="J247" s="34" t="s">
        <v>11</v>
      </c>
      <c r="K247" s="34" t="s">
        <v>10</v>
      </c>
      <c r="L247" s="34" t="str">
        <f>"Demandé si pour question " &amp;$E$246&amp; ", Réponse = 15"</f>
        <v>Demandé si pour question F.UUID.6., Réponse = 15</v>
      </c>
      <c r="M247" s="36" t="s">
        <v>7</v>
      </c>
      <c r="N247" s="36" t="s">
        <v>638</v>
      </c>
      <c r="O247" s="36" t="s">
        <v>646</v>
      </c>
      <c r="P247" s="36" t="s">
        <v>24</v>
      </c>
      <c r="Q247" s="36" t="s">
        <v>24</v>
      </c>
      <c r="R247" s="35" t="s">
        <v>760</v>
      </c>
      <c r="S247" s="35" t="s">
        <v>22</v>
      </c>
      <c r="T247" s="35" t="s">
        <v>4</v>
      </c>
      <c r="U247" s="34" t="s">
        <v>3</v>
      </c>
      <c r="V247" s="33" t="s">
        <v>2</v>
      </c>
    </row>
    <row r="248" spans="3:22" ht="50.15" customHeight="1">
      <c r="C248" s="22">
        <f t="shared" si="21"/>
        <v>8</v>
      </c>
      <c r="E248" s="37" t="str">
        <f t="shared" si="22"/>
        <v>F.UUID.8.</v>
      </c>
      <c r="F248" s="35" t="s">
        <v>759</v>
      </c>
      <c r="G248" s="36" t="s">
        <v>639</v>
      </c>
      <c r="H248" s="36" t="s">
        <v>13</v>
      </c>
      <c r="I248" s="34" t="s">
        <v>12</v>
      </c>
      <c r="J248" s="34" t="s">
        <v>11</v>
      </c>
      <c r="K248" s="34" t="s">
        <v>10</v>
      </c>
      <c r="L248" s="34" t="str">
        <f>"Demandé si pour question " &amp;$E$246&amp; ", Réponse = 3, 11, ou 14"</f>
        <v>Demandé si pour question F.UUID.6., Réponse = 3, 11, ou 14</v>
      </c>
      <c r="M248" s="36" t="s">
        <v>7</v>
      </c>
      <c r="N248" s="36" t="s">
        <v>638</v>
      </c>
      <c r="O248" s="36" t="s">
        <v>646</v>
      </c>
      <c r="P248" s="36" t="s">
        <v>24</v>
      </c>
      <c r="Q248" s="36" t="s">
        <v>24</v>
      </c>
      <c r="R248" s="35" t="s">
        <v>755</v>
      </c>
      <c r="S248" s="35" t="s">
        <v>758</v>
      </c>
      <c r="T248" s="35" t="s">
        <v>757</v>
      </c>
      <c r="U248" s="34" t="s">
        <v>17</v>
      </c>
      <c r="V248" s="33" t="s">
        <v>2</v>
      </c>
    </row>
    <row r="249" spans="3:22" ht="50.15" customHeight="1">
      <c r="C249" s="22">
        <f t="shared" si="21"/>
        <v>9</v>
      </c>
      <c r="E249" s="37" t="str">
        <f t="shared" si="22"/>
        <v>F.UUID.9.</v>
      </c>
      <c r="F249" s="35" t="s">
        <v>756</v>
      </c>
      <c r="G249" s="36" t="s">
        <v>639</v>
      </c>
      <c r="H249" s="36" t="s">
        <v>13</v>
      </c>
      <c r="I249" s="34" t="s">
        <v>12</v>
      </c>
      <c r="J249" s="34" t="s">
        <v>11</v>
      </c>
      <c r="K249" s="34" t="s">
        <v>10</v>
      </c>
      <c r="L249" s="34" t="str">
        <f>"Demandé si pour question " &amp;$E$246&amp; ", Réponse = 15"</f>
        <v>Demandé si pour question F.UUID.6., Réponse = 15</v>
      </c>
      <c r="M249" s="36" t="s">
        <v>7</v>
      </c>
      <c r="N249" s="36" t="s">
        <v>638</v>
      </c>
      <c r="O249" s="36" t="s">
        <v>646</v>
      </c>
      <c r="P249" s="36" t="s">
        <v>24</v>
      </c>
      <c r="Q249" s="36" t="s">
        <v>24</v>
      </c>
      <c r="R249" s="35" t="s">
        <v>755</v>
      </c>
      <c r="S249" s="35" t="s">
        <v>22</v>
      </c>
      <c r="T249" s="35" t="s">
        <v>4</v>
      </c>
      <c r="U249" s="34" t="s">
        <v>3</v>
      </c>
      <c r="V249" s="33" t="s">
        <v>2</v>
      </c>
    </row>
    <row r="250" spans="3:22" ht="50.15" customHeight="1">
      <c r="C250" s="22">
        <f t="shared" si="21"/>
        <v>10</v>
      </c>
      <c r="E250" s="37" t="str">
        <f t="shared" si="22"/>
        <v>F.UUID.10.</v>
      </c>
      <c r="F250" s="35" t="s">
        <v>754</v>
      </c>
      <c r="G250" s="36" t="s">
        <v>639</v>
      </c>
      <c r="H250" s="36" t="s">
        <v>13</v>
      </c>
      <c r="I250" s="34" t="s">
        <v>12</v>
      </c>
      <c r="J250" s="34" t="s">
        <v>11</v>
      </c>
      <c r="K250" s="34" t="s">
        <v>10</v>
      </c>
      <c r="L250" s="34" t="str">
        <f>"Demandé si pour question " &amp;$E$246&amp; ", Réponse inclus 4, 6, 7, 12, 13, ou 14."</f>
        <v>Demandé si pour question F.UUID.6., Réponse inclus 4, 6, 7, 12, 13, ou 14.</v>
      </c>
      <c r="M250" s="36" t="s">
        <v>7</v>
      </c>
      <c r="N250" s="36" t="s">
        <v>638</v>
      </c>
      <c r="O250" s="36" t="s">
        <v>646</v>
      </c>
      <c r="P250" s="36" t="s">
        <v>24</v>
      </c>
      <c r="Q250" s="36" t="s">
        <v>24</v>
      </c>
      <c r="R250" s="35" t="s">
        <v>750</v>
      </c>
      <c r="S250" s="35" t="s">
        <v>753</v>
      </c>
      <c r="T250" s="35" t="s">
        <v>752</v>
      </c>
      <c r="U250" s="34" t="s">
        <v>17</v>
      </c>
      <c r="V250" s="33" t="s">
        <v>2</v>
      </c>
    </row>
    <row r="251" spans="3:22" ht="50.15" customHeight="1" thickBot="1">
      <c r="C251" s="22">
        <f t="shared" si="21"/>
        <v>11</v>
      </c>
      <c r="E251" s="32" t="str">
        <f t="shared" si="22"/>
        <v>F.UUID.11.</v>
      </c>
      <c r="F251" s="30" t="s">
        <v>751</v>
      </c>
      <c r="G251" s="31" t="s">
        <v>639</v>
      </c>
      <c r="H251" s="31" t="s">
        <v>13</v>
      </c>
      <c r="I251" s="29" t="s">
        <v>12</v>
      </c>
      <c r="J251" s="29" t="s">
        <v>11</v>
      </c>
      <c r="K251" s="29" t="s">
        <v>10</v>
      </c>
      <c r="L251" s="29" t="str">
        <f>"Demandé si pour question " &amp;$E$250&amp; ", Réponse = 8"</f>
        <v>Demandé si pour question F.UUID.10., Réponse = 8</v>
      </c>
      <c r="M251" s="31" t="s">
        <v>7</v>
      </c>
      <c r="N251" s="31" t="s">
        <v>638</v>
      </c>
      <c r="O251" s="31" t="s">
        <v>646</v>
      </c>
      <c r="P251" s="31" t="s">
        <v>24</v>
      </c>
      <c r="Q251" s="31" t="s">
        <v>24</v>
      </c>
      <c r="R251" s="30" t="s">
        <v>750</v>
      </c>
      <c r="S251" s="30" t="s">
        <v>22</v>
      </c>
      <c r="T251" s="30" t="s">
        <v>4</v>
      </c>
      <c r="U251" s="29" t="s">
        <v>3</v>
      </c>
      <c r="V251" s="28" t="s">
        <v>2</v>
      </c>
    </row>
    <row r="252" spans="3:22" ht="50.15" customHeight="1">
      <c r="C252" s="22">
        <f t="shared" si="21"/>
        <v>12</v>
      </c>
      <c r="E252" s="61" t="str">
        <f t="shared" si="22"/>
        <v>F.UUID.12.</v>
      </c>
      <c r="F252" s="59" t="s">
        <v>749</v>
      </c>
      <c r="G252" s="60" t="s">
        <v>639</v>
      </c>
      <c r="H252" s="60" t="s">
        <v>13</v>
      </c>
      <c r="I252" s="58" t="s">
        <v>12</v>
      </c>
      <c r="J252" s="58" t="s">
        <v>11</v>
      </c>
      <c r="K252" s="58" t="s">
        <v>10</v>
      </c>
      <c r="L252" s="58" t="s">
        <v>9</v>
      </c>
      <c r="M252" s="60" t="s">
        <v>7</v>
      </c>
      <c r="N252" s="60" t="s">
        <v>638</v>
      </c>
      <c r="O252" s="60" t="s">
        <v>646</v>
      </c>
      <c r="P252" s="60" t="s">
        <v>7</v>
      </c>
      <c r="Q252" s="60" t="s">
        <v>637</v>
      </c>
      <c r="R252" s="72" t="s">
        <v>744</v>
      </c>
      <c r="S252" s="59" t="s">
        <v>748</v>
      </c>
      <c r="T252" s="59" t="s">
        <v>315</v>
      </c>
      <c r="U252" s="58" t="s">
        <v>721</v>
      </c>
      <c r="V252" s="57" t="s">
        <v>721</v>
      </c>
    </row>
    <row r="253" spans="3:22" ht="50.15" customHeight="1">
      <c r="C253" s="22">
        <f t="shared" si="21"/>
        <v>13</v>
      </c>
      <c r="E253" s="56" t="str">
        <f t="shared" si="22"/>
        <v>F.UUID.13.</v>
      </c>
      <c r="F253" s="54" t="s">
        <v>747</v>
      </c>
      <c r="G253" s="55" t="s">
        <v>639</v>
      </c>
      <c r="H253" s="55" t="s">
        <v>13</v>
      </c>
      <c r="I253" s="53" t="s">
        <v>12</v>
      </c>
      <c r="J253" s="53" t="s">
        <v>11</v>
      </c>
      <c r="K253" s="53" t="s">
        <v>10</v>
      </c>
      <c r="L253" s="53" t="s">
        <v>9</v>
      </c>
      <c r="M253" s="55" t="s">
        <v>7</v>
      </c>
      <c r="N253" s="55" t="s">
        <v>638</v>
      </c>
      <c r="O253" s="55" t="s">
        <v>646</v>
      </c>
      <c r="P253" s="55" t="s">
        <v>7</v>
      </c>
      <c r="Q253" s="55" t="s">
        <v>637</v>
      </c>
      <c r="R253" s="68" t="s">
        <v>744</v>
      </c>
      <c r="S253" s="68" t="s">
        <v>746</v>
      </c>
      <c r="T253" s="68" t="s">
        <v>315</v>
      </c>
      <c r="U253" s="53" t="s">
        <v>721</v>
      </c>
      <c r="V253" s="52" t="s">
        <v>721</v>
      </c>
    </row>
    <row r="254" spans="3:22" ht="50.15" customHeight="1" thickBot="1">
      <c r="C254" s="22">
        <f t="shared" si="21"/>
        <v>14</v>
      </c>
      <c r="E254" s="51" t="str">
        <f t="shared" si="22"/>
        <v>F.UUID.14.</v>
      </c>
      <c r="F254" s="49" t="s">
        <v>745</v>
      </c>
      <c r="G254" s="50" t="s">
        <v>639</v>
      </c>
      <c r="H254" s="50" t="s">
        <v>13</v>
      </c>
      <c r="I254" s="48" t="s">
        <v>12</v>
      </c>
      <c r="J254" s="48" t="s">
        <v>11</v>
      </c>
      <c r="K254" s="48" t="s">
        <v>10</v>
      </c>
      <c r="L254" s="48" t="s">
        <v>9</v>
      </c>
      <c r="M254" s="50" t="s">
        <v>7</v>
      </c>
      <c r="N254" s="50" t="s">
        <v>638</v>
      </c>
      <c r="O254" s="50" t="s">
        <v>646</v>
      </c>
      <c r="P254" s="50" t="s">
        <v>7</v>
      </c>
      <c r="Q254" s="50" t="s">
        <v>637</v>
      </c>
      <c r="R254" s="64" t="s">
        <v>744</v>
      </c>
      <c r="S254" s="64" t="s">
        <v>743</v>
      </c>
      <c r="T254" s="64" t="s">
        <v>315</v>
      </c>
      <c r="U254" s="48" t="s">
        <v>721</v>
      </c>
      <c r="V254" s="47" t="s">
        <v>721</v>
      </c>
    </row>
    <row r="255" spans="3:22" ht="50.15" customHeight="1">
      <c r="C255" s="22">
        <f t="shared" si="21"/>
        <v>15</v>
      </c>
      <c r="E255" s="42" t="str">
        <f t="shared" si="22"/>
        <v>F.UUID.15.</v>
      </c>
      <c r="F255" s="40" t="s">
        <v>742</v>
      </c>
      <c r="G255" s="41" t="s">
        <v>639</v>
      </c>
      <c r="H255" s="41" t="s">
        <v>13</v>
      </c>
      <c r="I255" s="39" t="s">
        <v>12</v>
      </c>
      <c r="J255" s="39" t="s">
        <v>11</v>
      </c>
      <c r="K255" s="39" t="s">
        <v>10</v>
      </c>
      <c r="L255" s="39" t="s">
        <v>9</v>
      </c>
      <c r="M255" s="41" t="s">
        <v>7</v>
      </c>
      <c r="N255" s="41" t="s">
        <v>638</v>
      </c>
      <c r="O255" s="41" t="s">
        <v>646</v>
      </c>
      <c r="P255" s="41" t="s">
        <v>7</v>
      </c>
      <c r="Q255" s="41" t="s">
        <v>637</v>
      </c>
      <c r="R255" s="40" t="s">
        <v>712</v>
      </c>
      <c r="S255" s="40" t="s">
        <v>741</v>
      </c>
      <c r="T255" s="40" t="s">
        <v>722</v>
      </c>
      <c r="U255" s="39" t="s">
        <v>721</v>
      </c>
      <c r="V255" s="38" t="s">
        <v>721</v>
      </c>
    </row>
    <row r="256" spans="3:22" ht="50.15" customHeight="1">
      <c r="C256" s="22">
        <f t="shared" si="21"/>
        <v>16</v>
      </c>
      <c r="E256" s="37" t="str">
        <f t="shared" si="22"/>
        <v>F.UUID.16.</v>
      </c>
      <c r="F256" s="35" t="s">
        <v>740</v>
      </c>
      <c r="G256" s="36" t="s">
        <v>639</v>
      </c>
      <c r="H256" s="36" t="s">
        <v>13</v>
      </c>
      <c r="I256" s="34" t="s">
        <v>12</v>
      </c>
      <c r="J256" s="34" t="s">
        <v>11</v>
      </c>
      <c r="K256" s="34" t="s">
        <v>10</v>
      </c>
      <c r="L256" s="34" t="str">
        <f>"Demandé si pour question " &amp;$E$255&amp; ", Réponse pour I (Cuisiner) = 2 ou 3"</f>
        <v>Demandé si pour question F.UUID.15., Réponse pour I (Cuisiner) = 2 ou 3</v>
      </c>
      <c r="M256" s="36" t="s">
        <v>7</v>
      </c>
      <c r="N256" s="36" t="s">
        <v>638</v>
      </c>
      <c r="O256" s="36" t="s">
        <v>646</v>
      </c>
      <c r="P256" s="36" t="s">
        <v>24</v>
      </c>
      <c r="Q256" s="36" t="s">
        <v>24</v>
      </c>
      <c r="R256" s="35" t="s">
        <v>712</v>
      </c>
      <c r="S256" s="35" t="s">
        <v>739</v>
      </c>
      <c r="T256" s="35" t="s">
        <v>738</v>
      </c>
      <c r="U256" s="34" t="s">
        <v>73</v>
      </c>
      <c r="V256" s="33" t="s">
        <v>2</v>
      </c>
    </row>
    <row r="257" spans="3:25" ht="50.15" customHeight="1">
      <c r="C257" s="22">
        <f t="shared" si="21"/>
        <v>17</v>
      </c>
      <c r="E257" s="37" t="str">
        <f t="shared" si="22"/>
        <v>F.UUID.17.</v>
      </c>
      <c r="F257" s="35" t="s">
        <v>737</v>
      </c>
      <c r="G257" s="36" t="s">
        <v>639</v>
      </c>
      <c r="H257" s="36" t="s">
        <v>13</v>
      </c>
      <c r="I257" s="34" t="s">
        <v>12</v>
      </c>
      <c r="J257" s="34" t="s">
        <v>11</v>
      </c>
      <c r="K257" s="34" t="s">
        <v>10</v>
      </c>
      <c r="L257" s="34" t="str">
        <f>"Demandé si pour question " &amp;$E$256&amp; ", Réponse = 5"</f>
        <v>Demandé si pour question F.UUID.16., Réponse = 5</v>
      </c>
      <c r="M257" s="36" t="s">
        <v>7</v>
      </c>
      <c r="N257" s="36" t="s">
        <v>638</v>
      </c>
      <c r="O257" s="36" t="s">
        <v>646</v>
      </c>
      <c r="P257" s="36" t="s">
        <v>24</v>
      </c>
      <c r="Q257" s="36" t="s">
        <v>24</v>
      </c>
      <c r="R257" s="35" t="s">
        <v>712</v>
      </c>
      <c r="S257" s="35" t="s">
        <v>22</v>
      </c>
      <c r="T257" s="35" t="s">
        <v>4</v>
      </c>
      <c r="U257" s="34" t="s">
        <v>3</v>
      </c>
      <c r="V257" s="33" t="s">
        <v>2</v>
      </c>
    </row>
    <row r="258" spans="3:25" ht="50.15" customHeight="1">
      <c r="C258" s="22">
        <f t="shared" si="21"/>
        <v>18</v>
      </c>
      <c r="E258" s="37" t="str">
        <f t="shared" si="22"/>
        <v>F.UUID.18.</v>
      </c>
      <c r="F258" s="35" t="s">
        <v>736</v>
      </c>
      <c r="G258" s="36" t="s">
        <v>639</v>
      </c>
      <c r="H258" s="36" t="s">
        <v>13</v>
      </c>
      <c r="I258" s="34" t="s">
        <v>12</v>
      </c>
      <c r="J258" s="34" t="s">
        <v>11</v>
      </c>
      <c r="K258" s="34" t="s">
        <v>10</v>
      </c>
      <c r="L258" s="34" t="s">
        <v>9</v>
      </c>
      <c r="M258" s="36" t="s">
        <v>7</v>
      </c>
      <c r="N258" s="36" t="s">
        <v>638</v>
      </c>
      <c r="O258" s="36" t="s">
        <v>646</v>
      </c>
      <c r="P258" s="36" t="s">
        <v>7</v>
      </c>
      <c r="Q258" s="36" t="s">
        <v>637</v>
      </c>
      <c r="R258" s="35" t="s">
        <v>712</v>
      </c>
      <c r="S258" s="35" t="s">
        <v>735</v>
      </c>
      <c r="T258" s="35" t="s">
        <v>722</v>
      </c>
      <c r="U258" s="34" t="s">
        <v>721</v>
      </c>
      <c r="V258" s="33" t="s">
        <v>721</v>
      </c>
    </row>
    <row r="259" spans="3:25" ht="50.15" customHeight="1">
      <c r="C259" s="22">
        <f t="shared" si="21"/>
        <v>19</v>
      </c>
      <c r="E259" s="37" t="str">
        <f t="shared" si="22"/>
        <v>F.UUID.19.</v>
      </c>
      <c r="F259" s="35" t="s">
        <v>734</v>
      </c>
      <c r="G259" s="36" t="s">
        <v>639</v>
      </c>
      <c r="H259" s="36" t="s">
        <v>13</v>
      </c>
      <c r="I259" s="34" t="s">
        <v>12</v>
      </c>
      <c r="J259" s="34" t="s">
        <v>11</v>
      </c>
      <c r="K259" s="34" t="s">
        <v>10</v>
      </c>
      <c r="L259" s="34" t="str">
        <f>"Demandé si pour question " &amp;$E$255&amp; ", Réponse pour II (Dormir) = 2 ou 3"</f>
        <v>Demandé si pour question F.UUID.15., Réponse pour II (Dormir) = 2 ou 3</v>
      </c>
      <c r="M259" s="36" t="s">
        <v>7</v>
      </c>
      <c r="N259" s="36" t="s">
        <v>638</v>
      </c>
      <c r="O259" s="36" t="s">
        <v>646</v>
      </c>
      <c r="P259" s="36" t="s">
        <v>24</v>
      </c>
      <c r="Q259" s="36" t="s">
        <v>24</v>
      </c>
      <c r="R259" s="35" t="s">
        <v>712</v>
      </c>
      <c r="S259" s="35" t="s">
        <v>733</v>
      </c>
      <c r="T259" s="35" t="s">
        <v>732</v>
      </c>
      <c r="U259" s="34" t="s">
        <v>73</v>
      </c>
      <c r="V259" s="33" t="s">
        <v>2</v>
      </c>
    </row>
    <row r="260" spans="3:25" ht="50.15" customHeight="1">
      <c r="C260" s="22">
        <f t="shared" si="21"/>
        <v>20</v>
      </c>
      <c r="E260" s="37" t="str">
        <f t="shared" si="22"/>
        <v>F.UUID.20.</v>
      </c>
      <c r="F260" s="35" t="s">
        <v>731</v>
      </c>
      <c r="G260" s="36" t="s">
        <v>639</v>
      </c>
      <c r="H260" s="36" t="s">
        <v>13</v>
      </c>
      <c r="I260" s="34" t="s">
        <v>12</v>
      </c>
      <c r="J260" s="34" t="s">
        <v>11</v>
      </c>
      <c r="K260" s="34" t="s">
        <v>10</v>
      </c>
      <c r="L260" s="34" t="str">
        <f>"Demandé si pour question " &amp;$E$259&amp; ", Réponse = 4"</f>
        <v>Demandé si pour question F.UUID.19., Réponse = 4</v>
      </c>
      <c r="M260" s="36" t="s">
        <v>7</v>
      </c>
      <c r="N260" s="36" t="s">
        <v>638</v>
      </c>
      <c r="O260" s="36" t="s">
        <v>646</v>
      </c>
      <c r="P260" s="36" t="s">
        <v>24</v>
      </c>
      <c r="Q260" s="36" t="s">
        <v>24</v>
      </c>
      <c r="R260" s="35" t="s">
        <v>712</v>
      </c>
      <c r="S260" s="35" t="s">
        <v>22</v>
      </c>
      <c r="T260" s="35" t="s">
        <v>4</v>
      </c>
      <c r="U260" s="34" t="s">
        <v>3</v>
      </c>
      <c r="V260" s="33" t="s">
        <v>2</v>
      </c>
    </row>
    <row r="261" spans="3:25" ht="50.15" customHeight="1">
      <c r="C261" s="22">
        <f t="shared" si="21"/>
        <v>21</v>
      </c>
      <c r="E261" s="37" t="str">
        <f t="shared" si="22"/>
        <v>F.UUID.21.</v>
      </c>
      <c r="F261" s="35" t="s">
        <v>730</v>
      </c>
      <c r="G261" s="36" t="s">
        <v>639</v>
      </c>
      <c r="H261" s="36" t="s">
        <v>13</v>
      </c>
      <c r="I261" s="34" t="s">
        <v>12</v>
      </c>
      <c r="J261" s="34" t="s">
        <v>11</v>
      </c>
      <c r="K261" s="34" t="s">
        <v>10</v>
      </c>
      <c r="L261" s="34" t="s">
        <v>9</v>
      </c>
      <c r="M261" s="36" t="s">
        <v>7</v>
      </c>
      <c r="N261" s="36" t="s">
        <v>638</v>
      </c>
      <c r="O261" s="36" t="s">
        <v>646</v>
      </c>
      <c r="P261" s="36" t="s">
        <v>7</v>
      </c>
      <c r="Q261" s="36" t="s">
        <v>637</v>
      </c>
      <c r="R261" s="35" t="s">
        <v>712</v>
      </c>
      <c r="S261" s="35" t="s">
        <v>729</v>
      </c>
      <c r="T261" s="35" t="s">
        <v>722</v>
      </c>
      <c r="U261" s="34" t="s">
        <v>721</v>
      </c>
      <c r="V261" s="33" t="s">
        <v>721</v>
      </c>
    </row>
    <row r="262" spans="3:25" ht="50.15" customHeight="1">
      <c r="C262" s="22">
        <f t="shared" si="21"/>
        <v>22</v>
      </c>
      <c r="E262" s="37" t="str">
        <f t="shared" si="22"/>
        <v>F.UUID.22.</v>
      </c>
      <c r="F262" s="35" t="s">
        <v>728</v>
      </c>
      <c r="G262" s="36" t="s">
        <v>639</v>
      </c>
      <c r="H262" s="36" t="s">
        <v>13</v>
      </c>
      <c r="I262" s="34" t="s">
        <v>12</v>
      </c>
      <c r="J262" s="34" t="s">
        <v>11</v>
      </c>
      <c r="K262" s="34" t="s">
        <v>10</v>
      </c>
      <c r="L262" s="34" t="str">
        <f>"Demandé si pour question " &amp;$E$255&amp; ", Réponse pour III (Stockage de la nourriture et de l'eau) = 2 ou 3"</f>
        <v>Demandé si pour question F.UUID.15., Réponse pour III (Stockage de la nourriture et de l'eau) = 2 ou 3</v>
      </c>
      <c r="M262" s="36" t="s">
        <v>7</v>
      </c>
      <c r="N262" s="36" t="s">
        <v>638</v>
      </c>
      <c r="O262" s="36" t="s">
        <v>646</v>
      </c>
      <c r="P262" s="36" t="s">
        <v>24</v>
      </c>
      <c r="Q262" s="36" t="s">
        <v>24</v>
      </c>
      <c r="R262" s="35" t="s">
        <v>712</v>
      </c>
      <c r="S262" s="35" t="s">
        <v>727</v>
      </c>
      <c r="T262" s="35" t="s">
        <v>726</v>
      </c>
      <c r="U262" s="34" t="s">
        <v>73</v>
      </c>
      <c r="V262" s="33" t="s">
        <v>2</v>
      </c>
    </row>
    <row r="263" spans="3:25" ht="50.15" customHeight="1">
      <c r="C263" s="22">
        <f t="shared" si="21"/>
        <v>23</v>
      </c>
      <c r="E263" s="37" t="str">
        <f t="shared" si="22"/>
        <v>F.UUID.23.</v>
      </c>
      <c r="F263" s="35" t="s">
        <v>725</v>
      </c>
      <c r="G263" s="36" t="s">
        <v>639</v>
      </c>
      <c r="H263" s="36" t="s">
        <v>13</v>
      </c>
      <c r="I263" s="34" t="s">
        <v>12</v>
      </c>
      <c r="J263" s="34" t="s">
        <v>11</v>
      </c>
      <c r="K263" s="34" t="s">
        <v>10</v>
      </c>
      <c r="L263" s="34" t="str">
        <f>"Demandé si pour question " &amp;$E$262&amp; ", Réponse = 6"</f>
        <v>Demandé si pour question F.UUID.22., Réponse = 6</v>
      </c>
      <c r="M263" s="36" t="s">
        <v>7</v>
      </c>
      <c r="N263" s="36" t="s">
        <v>638</v>
      </c>
      <c r="O263" s="36" t="s">
        <v>646</v>
      </c>
      <c r="P263" s="36" t="s">
        <v>24</v>
      </c>
      <c r="Q263" s="36" t="s">
        <v>24</v>
      </c>
      <c r="R263" s="35" t="s">
        <v>712</v>
      </c>
      <c r="S263" s="35" t="s">
        <v>22</v>
      </c>
      <c r="T263" s="35" t="s">
        <v>4</v>
      </c>
      <c r="U263" s="34" t="s">
        <v>3</v>
      </c>
      <c r="V263" s="33" t="s">
        <v>2</v>
      </c>
    </row>
    <row r="264" spans="3:25" ht="50.15" customHeight="1">
      <c r="C264" s="22">
        <f t="shared" si="21"/>
        <v>24</v>
      </c>
      <c r="E264" s="37" t="str">
        <f t="shared" si="22"/>
        <v>F.UUID.24.</v>
      </c>
      <c r="F264" s="35" t="s">
        <v>724</v>
      </c>
      <c r="G264" s="36" t="s">
        <v>639</v>
      </c>
      <c r="H264" s="36" t="s">
        <v>13</v>
      </c>
      <c r="I264" s="34" t="s">
        <v>12</v>
      </c>
      <c r="J264" s="34" t="s">
        <v>11</v>
      </c>
      <c r="K264" s="34" t="s">
        <v>10</v>
      </c>
      <c r="L264" s="34" t="s">
        <v>9</v>
      </c>
      <c r="M264" s="36" t="s">
        <v>7</v>
      </c>
      <c r="N264" s="36" t="s">
        <v>638</v>
      </c>
      <c r="O264" s="36" t="s">
        <v>646</v>
      </c>
      <c r="P264" s="36" t="s">
        <v>7</v>
      </c>
      <c r="Q264" s="36" t="s">
        <v>637</v>
      </c>
      <c r="R264" s="35" t="s">
        <v>712</v>
      </c>
      <c r="S264" s="35" t="s">
        <v>723</v>
      </c>
      <c r="T264" s="35" t="s">
        <v>722</v>
      </c>
      <c r="U264" s="34" t="s">
        <v>721</v>
      </c>
      <c r="V264" s="33" t="s">
        <v>721</v>
      </c>
    </row>
    <row r="265" spans="3:25" ht="50.15" customHeight="1">
      <c r="C265" s="22">
        <f t="shared" si="21"/>
        <v>25</v>
      </c>
      <c r="E265" s="37" t="str">
        <f t="shared" si="22"/>
        <v>F.UUID.25.</v>
      </c>
      <c r="F265" s="35" t="s">
        <v>720</v>
      </c>
      <c r="G265" s="36" t="s">
        <v>639</v>
      </c>
      <c r="H265" s="36" t="s">
        <v>13</v>
      </c>
      <c r="I265" s="34" t="s">
        <v>12</v>
      </c>
      <c r="J265" s="34" t="s">
        <v>11</v>
      </c>
      <c r="K265" s="34" t="s">
        <v>10</v>
      </c>
      <c r="L265" s="34" t="str">
        <f>"Demandé si pour question " &amp;$E$255&amp; ", Réponse pour IV (Electricité) = 2 ou 3"</f>
        <v>Demandé si pour question F.UUID.15., Réponse pour IV (Electricité) = 2 ou 3</v>
      </c>
      <c r="M265" s="36" t="s">
        <v>7</v>
      </c>
      <c r="N265" s="36" t="s">
        <v>638</v>
      </c>
      <c r="O265" s="36" t="s">
        <v>646</v>
      </c>
      <c r="P265" s="36" t="s">
        <v>24</v>
      </c>
      <c r="Q265" s="36" t="s">
        <v>24</v>
      </c>
      <c r="R265" s="35" t="s">
        <v>712</v>
      </c>
      <c r="S265" s="35" t="s">
        <v>719</v>
      </c>
      <c r="T265" s="35" t="s">
        <v>718</v>
      </c>
      <c r="U265" s="34" t="s">
        <v>73</v>
      </c>
      <c r="V265" s="33" t="s">
        <v>2</v>
      </c>
    </row>
    <row r="266" spans="3:25" ht="50.15" customHeight="1" thickBot="1">
      <c r="C266" s="22">
        <f t="shared" si="21"/>
        <v>26</v>
      </c>
      <c r="E266" s="32" t="str">
        <f t="shared" si="22"/>
        <v>F.UUID.26.</v>
      </c>
      <c r="F266" s="30" t="s">
        <v>717</v>
      </c>
      <c r="G266" s="31" t="s">
        <v>639</v>
      </c>
      <c r="H266" s="31" t="s">
        <v>13</v>
      </c>
      <c r="I266" s="29" t="s">
        <v>12</v>
      </c>
      <c r="J266" s="29" t="s">
        <v>11</v>
      </c>
      <c r="K266" s="29" t="s">
        <v>10</v>
      </c>
      <c r="L266" s="29" t="str">
        <f>"Demandé si pour question " &amp;$E$265&amp; ", Réponse = 3"</f>
        <v>Demandé si pour question F.UUID.25., Réponse = 3</v>
      </c>
      <c r="M266" s="31" t="s">
        <v>7</v>
      </c>
      <c r="N266" s="31" t="s">
        <v>638</v>
      </c>
      <c r="O266" s="31" t="s">
        <v>646</v>
      </c>
      <c r="P266" s="31" t="s">
        <v>24</v>
      </c>
      <c r="Q266" s="31" t="s">
        <v>24</v>
      </c>
      <c r="R266" s="30" t="s">
        <v>712</v>
      </c>
      <c r="S266" s="30" t="s">
        <v>22</v>
      </c>
      <c r="T266" s="30" t="s">
        <v>4</v>
      </c>
      <c r="U266" s="29" t="s">
        <v>3</v>
      </c>
      <c r="V266" s="28" t="s">
        <v>2</v>
      </c>
    </row>
    <row r="267" spans="3:25" ht="50.15" customHeight="1">
      <c r="C267" s="22">
        <f t="shared" si="21"/>
        <v>27</v>
      </c>
      <c r="E267" s="61" t="str">
        <f t="shared" si="22"/>
        <v>F.UUID.27.</v>
      </c>
      <c r="F267" s="59" t="s">
        <v>716</v>
      </c>
      <c r="G267" s="60" t="s">
        <v>639</v>
      </c>
      <c r="H267" s="60" t="s">
        <v>13</v>
      </c>
      <c r="I267" s="58" t="s">
        <v>12</v>
      </c>
      <c r="J267" s="58" t="s">
        <v>11</v>
      </c>
      <c r="K267" s="58" t="s">
        <v>10</v>
      </c>
      <c r="L267" s="58" t="s">
        <v>9</v>
      </c>
      <c r="M267" s="60" t="s">
        <v>7</v>
      </c>
      <c r="N267" s="60" t="s">
        <v>638</v>
      </c>
      <c r="O267" s="60" t="s">
        <v>658</v>
      </c>
      <c r="P267" s="60" t="s">
        <v>7</v>
      </c>
      <c r="Q267" s="60" t="s">
        <v>637</v>
      </c>
      <c r="R267" s="59" t="s">
        <v>712</v>
      </c>
      <c r="S267" s="59" t="s">
        <v>715</v>
      </c>
      <c r="T267" s="59" t="s">
        <v>714</v>
      </c>
      <c r="U267" s="58" t="s">
        <v>73</v>
      </c>
      <c r="V267" s="57" t="s">
        <v>2</v>
      </c>
    </row>
    <row r="268" spans="3:25" ht="50.15" customHeight="1">
      <c r="C268" s="22">
        <f t="shared" si="21"/>
        <v>28</v>
      </c>
      <c r="E268" s="56" t="str">
        <f t="shared" si="22"/>
        <v>F.UUID.28.</v>
      </c>
      <c r="F268" s="54" t="s">
        <v>713</v>
      </c>
      <c r="G268" s="55" t="s">
        <v>639</v>
      </c>
      <c r="H268" s="55" t="s">
        <v>13</v>
      </c>
      <c r="I268" s="53" t="s">
        <v>12</v>
      </c>
      <c r="J268" s="53" t="s">
        <v>11</v>
      </c>
      <c r="K268" s="53" t="s">
        <v>10</v>
      </c>
      <c r="L268" s="53" t="str">
        <f>"Demandé si pour question " &amp;$E$267&amp; ", Réponse = 16"</f>
        <v>Demandé si pour question F.UUID.27., Réponse = 16</v>
      </c>
      <c r="M268" s="55" t="s">
        <v>7</v>
      </c>
      <c r="N268" s="55" t="s">
        <v>638</v>
      </c>
      <c r="O268" s="55" t="s">
        <v>658</v>
      </c>
      <c r="P268" s="55" t="s">
        <v>24</v>
      </c>
      <c r="Q268" s="55" t="s">
        <v>24</v>
      </c>
      <c r="R268" s="54" t="s">
        <v>712</v>
      </c>
      <c r="S268" s="54" t="s">
        <v>22</v>
      </c>
      <c r="T268" s="54" t="s">
        <v>4</v>
      </c>
      <c r="U268" s="53" t="s">
        <v>3</v>
      </c>
      <c r="V268" s="52" t="s">
        <v>2</v>
      </c>
    </row>
    <row r="269" spans="3:25" ht="50.15" customHeight="1">
      <c r="C269" s="22">
        <f t="shared" si="21"/>
        <v>29</v>
      </c>
      <c r="E269" s="56" t="str">
        <f t="shared" si="22"/>
        <v>F.UUID.29.</v>
      </c>
      <c r="F269" s="54" t="s">
        <v>711</v>
      </c>
      <c r="G269" s="55" t="s">
        <v>639</v>
      </c>
      <c r="H269" s="55" t="s">
        <v>13</v>
      </c>
      <c r="I269" s="53" t="s">
        <v>12</v>
      </c>
      <c r="J269" s="53" t="s">
        <v>11</v>
      </c>
      <c r="K269" s="53" t="s">
        <v>10</v>
      </c>
      <c r="L269" s="53" t="s">
        <v>9</v>
      </c>
      <c r="M269" s="55" t="s">
        <v>7</v>
      </c>
      <c r="N269" s="55" t="s">
        <v>638</v>
      </c>
      <c r="O269" s="55" t="s">
        <v>658</v>
      </c>
      <c r="P269" s="55" t="s">
        <v>7</v>
      </c>
      <c r="Q269" s="55" t="s">
        <v>637</v>
      </c>
      <c r="R269" s="54" t="s">
        <v>657</v>
      </c>
      <c r="S269" s="54" t="s">
        <v>710</v>
      </c>
      <c r="T269" s="54" t="s">
        <v>81</v>
      </c>
      <c r="U269" s="53" t="s">
        <v>655</v>
      </c>
      <c r="V269" s="52" t="s">
        <v>2</v>
      </c>
      <c r="Y269" s="87"/>
    </row>
    <row r="270" spans="3:25" ht="50.15" customHeight="1">
      <c r="C270" s="22">
        <f t="shared" si="21"/>
        <v>30</v>
      </c>
      <c r="E270" s="56" t="str">
        <f t="shared" si="22"/>
        <v>F.UUID.30.</v>
      </c>
      <c r="F270" s="54" t="s">
        <v>709</v>
      </c>
      <c r="G270" s="55" t="s">
        <v>639</v>
      </c>
      <c r="H270" s="55" t="s">
        <v>13</v>
      </c>
      <c r="I270" s="53" t="s">
        <v>12</v>
      </c>
      <c r="J270" s="53" t="s">
        <v>11</v>
      </c>
      <c r="K270" s="53" t="s">
        <v>10</v>
      </c>
      <c r="L270" s="53" t="s">
        <v>9</v>
      </c>
      <c r="M270" s="55" t="s">
        <v>7</v>
      </c>
      <c r="N270" s="55" t="s">
        <v>638</v>
      </c>
      <c r="O270" s="55" t="s">
        <v>658</v>
      </c>
      <c r="P270" s="55" t="s">
        <v>7</v>
      </c>
      <c r="Q270" s="55" t="s">
        <v>637</v>
      </c>
      <c r="R270" s="54" t="s">
        <v>657</v>
      </c>
      <c r="S270" s="54" t="s">
        <v>708</v>
      </c>
      <c r="T270" s="54" t="s">
        <v>81</v>
      </c>
      <c r="U270" s="53" t="s">
        <v>655</v>
      </c>
      <c r="V270" s="52" t="s">
        <v>2</v>
      </c>
    </row>
    <row r="271" spans="3:25" ht="50.15" customHeight="1">
      <c r="C271" s="22">
        <f t="shared" si="21"/>
        <v>31</v>
      </c>
      <c r="E271" s="56" t="str">
        <f t="shared" si="22"/>
        <v>F.UUID.31.</v>
      </c>
      <c r="F271" s="54" t="s">
        <v>707</v>
      </c>
      <c r="G271" s="55" t="s">
        <v>639</v>
      </c>
      <c r="H271" s="55" t="s">
        <v>13</v>
      </c>
      <c r="I271" s="53" t="s">
        <v>12</v>
      </c>
      <c r="J271" s="53" t="s">
        <v>11</v>
      </c>
      <c r="K271" s="53" t="s">
        <v>10</v>
      </c>
      <c r="L271" s="53" t="s">
        <v>9</v>
      </c>
      <c r="M271" s="55" t="s">
        <v>7</v>
      </c>
      <c r="N271" s="55" t="s">
        <v>638</v>
      </c>
      <c r="O271" s="55" t="s">
        <v>658</v>
      </c>
      <c r="P271" s="55" t="s">
        <v>7</v>
      </c>
      <c r="Q271" s="55" t="s">
        <v>637</v>
      </c>
      <c r="R271" s="54" t="s">
        <v>657</v>
      </c>
      <c r="S271" s="54" t="s">
        <v>706</v>
      </c>
      <c r="T271" s="54" t="s">
        <v>81</v>
      </c>
      <c r="U271" s="53" t="s">
        <v>655</v>
      </c>
      <c r="V271" s="52" t="s">
        <v>2</v>
      </c>
    </row>
    <row r="272" spans="3:25" ht="50.15" customHeight="1">
      <c r="C272" s="22">
        <f t="shared" si="21"/>
        <v>32</v>
      </c>
      <c r="E272" s="56" t="str">
        <f t="shared" si="22"/>
        <v>F.UUID.32.</v>
      </c>
      <c r="F272" s="54" t="s">
        <v>705</v>
      </c>
      <c r="G272" s="55" t="s">
        <v>639</v>
      </c>
      <c r="H272" s="55" t="s">
        <v>13</v>
      </c>
      <c r="I272" s="53" t="s">
        <v>12</v>
      </c>
      <c r="J272" s="53" t="s">
        <v>11</v>
      </c>
      <c r="K272" s="53" t="s">
        <v>10</v>
      </c>
      <c r="L272" s="53" t="s">
        <v>9</v>
      </c>
      <c r="M272" s="55" t="s">
        <v>7</v>
      </c>
      <c r="N272" s="55" t="s">
        <v>638</v>
      </c>
      <c r="O272" s="55" t="s">
        <v>658</v>
      </c>
      <c r="P272" s="55" t="s">
        <v>7</v>
      </c>
      <c r="Q272" s="55" t="s">
        <v>637</v>
      </c>
      <c r="R272" s="54" t="s">
        <v>657</v>
      </c>
      <c r="S272" s="54" t="s">
        <v>704</v>
      </c>
      <c r="T272" s="54" t="s">
        <v>81</v>
      </c>
      <c r="U272" s="53" t="s">
        <v>655</v>
      </c>
      <c r="V272" s="52" t="s">
        <v>2</v>
      </c>
    </row>
    <row r="273" spans="3:25" ht="50.15" customHeight="1">
      <c r="C273" s="22">
        <f t="shared" ref="C273:C300" si="23">C272+1</f>
        <v>33</v>
      </c>
      <c r="E273" s="56" t="str">
        <f t="shared" ref="E273:E300" si="24">CONCATENATE(LEFT($E$236,1),".UUID.",$C273,".")</f>
        <v>F.UUID.33.</v>
      </c>
      <c r="F273" s="54" t="s">
        <v>703</v>
      </c>
      <c r="G273" s="55" t="s">
        <v>639</v>
      </c>
      <c r="H273" s="55" t="s">
        <v>13</v>
      </c>
      <c r="I273" s="53" t="s">
        <v>12</v>
      </c>
      <c r="J273" s="53" t="s">
        <v>11</v>
      </c>
      <c r="K273" s="53" t="s">
        <v>10</v>
      </c>
      <c r="L273" s="53" t="s">
        <v>9</v>
      </c>
      <c r="M273" s="55" t="s">
        <v>7</v>
      </c>
      <c r="N273" s="55" t="s">
        <v>638</v>
      </c>
      <c r="O273" s="55" t="s">
        <v>658</v>
      </c>
      <c r="P273" s="55" t="s">
        <v>7</v>
      </c>
      <c r="Q273" s="55" t="s">
        <v>637</v>
      </c>
      <c r="R273" s="54" t="s">
        <v>657</v>
      </c>
      <c r="S273" s="54" t="s">
        <v>702</v>
      </c>
      <c r="T273" s="54" t="s">
        <v>81</v>
      </c>
      <c r="U273" s="53" t="s">
        <v>655</v>
      </c>
      <c r="V273" s="52" t="s">
        <v>2</v>
      </c>
    </row>
    <row r="274" spans="3:25" ht="50.15" customHeight="1">
      <c r="C274" s="22">
        <f t="shared" si="23"/>
        <v>34</v>
      </c>
      <c r="E274" s="56" t="str">
        <f t="shared" si="24"/>
        <v>F.UUID.34.</v>
      </c>
      <c r="F274" s="54" t="s">
        <v>701</v>
      </c>
      <c r="G274" s="55" t="s">
        <v>639</v>
      </c>
      <c r="H274" s="55" t="s">
        <v>13</v>
      </c>
      <c r="I274" s="53" t="s">
        <v>12</v>
      </c>
      <c r="J274" s="53" t="s">
        <v>11</v>
      </c>
      <c r="K274" s="53" t="s">
        <v>10</v>
      </c>
      <c r="L274" s="53" t="s">
        <v>9</v>
      </c>
      <c r="M274" s="55" t="s">
        <v>7</v>
      </c>
      <c r="N274" s="55" t="s">
        <v>638</v>
      </c>
      <c r="O274" s="55" t="s">
        <v>658</v>
      </c>
      <c r="P274" s="55" t="s">
        <v>7</v>
      </c>
      <c r="Q274" s="55" t="s">
        <v>637</v>
      </c>
      <c r="R274" s="54" t="s">
        <v>657</v>
      </c>
      <c r="S274" s="54" t="s">
        <v>700</v>
      </c>
      <c r="T274" s="54" t="s">
        <v>81</v>
      </c>
      <c r="U274" s="53" t="s">
        <v>655</v>
      </c>
      <c r="V274" s="52" t="s">
        <v>2</v>
      </c>
      <c r="Y274" s="87"/>
    </row>
    <row r="275" spans="3:25" ht="50.15" customHeight="1">
      <c r="C275" s="22">
        <f t="shared" si="23"/>
        <v>35</v>
      </c>
      <c r="E275" s="56" t="str">
        <f t="shared" si="24"/>
        <v>F.UUID.35.</v>
      </c>
      <c r="F275" s="54" t="s">
        <v>699</v>
      </c>
      <c r="G275" s="55" t="s">
        <v>639</v>
      </c>
      <c r="H275" s="55" t="s">
        <v>13</v>
      </c>
      <c r="I275" s="53" t="s">
        <v>12</v>
      </c>
      <c r="J275" s="53" t="s">
        <v>11</v>
      </c>
      <c r="K275" s="53" t="s">
        <v>10</v>
      </c>
      <c r="L275" s="53" t="s">
        <v>9</v>
      </c>
      <c r="M275" s="55" t="s">
        <v>7</v>
      </c>
      <c r="N275" s="55" t="s">
        <v>638</v>
      </c>
      <c r="O275" s="55" t="s">
        <v>658</v>
      </c>
      <c r="P275" s="55" t="s">
        <v>7</v>
      </c>
      <c r="Q275" s="55" t="s">
        <v>637</v>
      </c>
      <c r="R275" s="54" t="s">
        <v>657</v>
      </c>
      <c r="S275" s="54" t="s">
        <v>698</v>
      </c>
      <c r="T275" s="54" t="s">
        <v>81</v>
      </c>
      <c r="U275" s="53" t="s">
        <v>655</v>
      </c>
      <c r="V275" s="52" t="s">
        <v>2</v>
      </c>
      <c r="Y275" s="87"/>
    </row>
    <row r="276" spans="3:25" ht="50.15" customHeight="1">
      <c r="C276" s="22">
        <f t="shared" si="23"/>
        <v>36</v>
      </c>
      <c r="E276" s="56" t="str">
        <f t="shared" si="24"/>
        <v>F.UUID.36.</v>
      </c>
      <c r="F276" s="54" t="s">
        <v>697</v>
      </c>
      <c r="G276" s="55" t="s">
        <v>639</v>
      </c>
      <c r="H276" s="55" t="s">
        <v>13</v>
      </c>
      <c r="I276" s="53" t="s">
        <v>12</v>
      </c>
      <c r="J276" s="53" t="s">
        <v>11</v>
      </c>
      <c r="K276" s="53" t="s">
        <v>10</v>
      </c>
      <c r="L276" s="53" t="s">
        <v>9</v>
      </c>
      <c r="M276" s="55" t="s">
        <v>7</v>
      </c>
      <c r="N276" s="55" t="s">
        <v>638</v>
      </c>
      <c r="O276" s="55" t="s">
        <v>658</v>
      </c>
      <c r="P276" s="55" t="s">
        <v>7</v>
      </c>
      <c r="Q276" s="55" t="s">
        <v>637</v>
      </c>
      <c r="R276" s="54" t="s">
        <v>657</v>
      </c>
      <c r="S276" s="54" t="s">
        <v>696</v>
      </c>
      <c r="T276" s="54" t="s">
        <v>81</v>
      </c>
      <c r="U276" s="53" t="s">
        <v>655</v>
      </c>
      <c r="V276" s="52" t="s">
        <v>2</v>
      </c>
      <c r="Y276" s="87"/>
    </row>
    <row r="277" spans="3:25" ht="50.15" customHeight="1">
      <c r="C277" s="22">
        <f t="shared" si="23"/>
        <v>37</v>
      </c>
      <c r="E277" s="56" t="str">
        <f t="shared" si="24"/>
        <v>F.UUID.37.</v>
      </c>
      <c r="F277" s="54" t="s">
        <v>695</v>
      </c>
      <c r="G277" s="55" t="s">
        <v>639</v>
      </c>
      <c r="H277" s="55" t="s">
        <v>13</v>
      </c>
      <c r="I277" s="53" t="s">
        <v>12</v>
      </c>
      <c r="J277" s="53" t="s">
        <v>11</v>
      </c>
      <c r="K277" s="53" t="s">
        <v>10</v>
      </c>
      <c r="L277" s="53" t="s">
        <v>9</v>
      </c>
      <c r="M277" s="55" t="s">
        <v>7</v>
      </c>
      <c r="N277" s="55" t="s">
        <v>638</v>
      </c>
      <c r="O277" s="55" t="s">
        <v>658</v>
      </c>
      <c r="P277" s="55" t="s">
        <v>7</v>
      </c>
      <c r="Q277" s="55" t="s">
        <v>637</v>
      </c>
      <c r="R277" s="54" t="s">
        <v>657</v>
      </c>
      <c r="S277" s="54" t="s">
        <v>694</v>
      </c>
      <c r="T277" s="54" t="s">
        <v>81</v>
      </c>
      <c r="U277" s="53" t="s">
        <v>655</v>
      </c>
      <c r="V277" s="52" t="s">
        <v>2</v>
      </c>
    </row>
    <row r="278" spans="3:25" ht="50.15" customHeight="1">
      <c r="C278" s="22">
        <f t="shared" si="23"/>
        <v>38</v>
      </c>
      <c r="E278" s="56" t="str">
        <f t="shared" si="24"/>
        <v>F.UUID.38.</v>
      </c>
      <c r="F278" s="54" t="s">
        <v>693</v>
      </c>
      <c r="G278" s="55" t="s">
        <v>639</v>
      </c>
      <c r="H278" s="55" t="s">
        <v>13</v>
      </c>
      <c r="I278" s="53" t="s">
        <v>12</v>
      </c>
      <c r="J278" s="53" t="s">
        <v>11</v>
      </c>
      <c r="K278" s="53" t="s">
        <v>10</v>
      </c>
      <c r="L278" s="53" t="s">
        <v>9</v>
      </c>
      <c r="M278" s="55" t="s">
        <v>7</v>
      </c>
      <c r="N278" s="55" t="s">
        <v>638</v>
      </c>
      <c r="O278" s="55" t="s">
        <v>658</v>
      </c>
      <c r="P278" s="55" t="s">
        <v>7</v>
      </c>
      <c r="Q278" s="55" t="s">
        <v>637</v>
      </c>
      <c r="R278" s="54" t="s">
        <v>657</v>
      </c>
      <c r="S278" s="54" t="s">
        <v>692</v>
      </c>
      <c r="T278" s="54" t="s">
        <v>81</v>
      </c>
      <c r="U278" s="53" t="s">
        <v>655</v>
      </c>
      <c r="V278" s="52" t="s">
        <v>2</v>
      </c>
      <c r="Y278" s="87"/>
    </row>
    <row r="279" spans="3:25" ht="50.15" customHeight="1">
      <c r="C279" s="22">
        <f t="shared" si="23"/>
        <v>39</v>
      </c>
      <c r="E279" s="56" t="str">
        <f t="shared" si="24"/>
        <v>F.UUID.39.</v>
      </c>
      <c r="F279" s="54" t="s">
        <v>691</v>
      </c>
      <c r="G279" s="55" t="s">
        <v>639</v>
      </c>
      <c r="H279" s="55" t="s">
        <v>13</v>
      </c>
      <c r="I279" s="53" t="s">
        <v>12</v>
      </c>
      <c r="J279" s="53" t="s">
        <v>11</v>
      </c>
      <c r="K279" s="53" t="s">
        <v>10</v>
      </c>
      <c r="L279" s="53" t="s">
        <v>9</v>
      </c>
      <c r="M279" s="55" t="s">
        <v>7</v>
      </c>
      <c r="N279" s="55" t="s">
        <v>638</v>
      </c>
      <c r="O279" s="55" t="s">
        <v>658</v>
      </c>
      <c r="P279" s="55" t="s">
        <v>7</v>
      </c>
      <c r="Q279" s="55" t="s">
        <v>637</v>
      </c>
      <c r="R279" s="54" t="s">
        <v>657</v>
      </c>
      <c r="S279" s="54" t="s">
        <v>690</v>
      </c>
      <c r="T279" s="54" t="s">
        <v>81</v>
      </c>
      <c r="U279" s="53" t="s">
        <v>655</v>
      </c>
      <c r="V279" s="52" t="s">
        <v>2</v>
      </c>
      <c r="Y279" s="87"/>
    </row>
    <row r="280" spans="3:25" ht="50.15" customHeight="1">
      <c r="C280" s="22">
        <f t="shared" si="23"/>
        <v>40</v>
      </c>
      <c r="E280" s="56" t="str">
        <f t="shared" si="24"/>
        <v>F.UUID.40.</v>
      </c>
      <c r="F280" s="54" t="s">
        <v>689</v>
      </c>
      <c r="G280" s="55" t="s">
        <v>639</v>
      </c>
      <c r="H280" s="55" t="s">
        <v>13</v>
      </c>
      <c r="I280" s="53" t="s">
        <v>12</v>
      </c>
      <c r="J280" s="53" t="s">
        <v>11</v>
      </c>
      <c r="K280" s="53" t="s">
        <v>10</v>
      </c>
      <c r="L280" s="53" t="s">
        <v>9</v>
      </c>
      <c r="M280" s="55" t="s">
        <v>7</v>
      </c>
      <c r="N280" s="55" t="s">
        <v>638</v>
      </c>
      <c r="O280" s="55" t="s">
        <v>658</v>
      </c>
      <c r="P280" s="55" t="s">
        <v>7</v>
      </c>
      <c r="Q280" s="55" t="s">
        <v>637</v>
      </c>
      <c r="R280" s="54" t="s">
        <v>657</v>
      </c>
      <c r="S280" s="54" t="s">
        <v>688</v>
      </c>
      <c r="T280" s="54" t="s">
        <v>81</v>
      </c>
      <c r="U280" s="53" t="s">
        <v>655</v>
      </c>
      <c r="V280" s="52" t="s">
        <v>2</v>
      </c>
      <c r="Y280" s="87"/>
    </row>
    <row r="281" spans="3:25" ht="50.15" customHeight="1">
      <c r="C281" s="22">
        <f t="shared" si="23"/>
        <v>41</v>
      </c>
      <c r="E281" s="56" t="str">
        <f t="shared" si="24"/>
        <v>F.UUID.41.</v>
      </c>
      <c r="F281" s="54" t="s">
        <v>687</v>
      </c>
      <c r="G281" s="55" t="s">
        <v>639</v>
      </c>
      <c r="H281" s="55" t="s">
        <v>13</v>
      </c>
      <c r="I281" s="53" t="s">
        <v>12</v>
      </c>
      <c r="J281" s="53" t="s">
        <v>11</v>
      </c>
      <c r="K281" s="53" t="s">
        <v>10</v>
      </c>
      <c r="L281" s="53" t="s">
        <v>9</v>
      </c>
      <c r="M281" s="55" t="s">
        <v>7</v>
      </c>
      <c r="N281" s="55" t="s">
        <v>638</v>
      </c>
      <c r="O281" s="55" t="s">
        <v>658</v>
      </c>
      <c r="P281" s="55" t="s">
        <v>7</v>
      </c>
      <c r="Q281" s="55" t="s">
        <v>637</v>
      </c>
      <c r="R281" s="54" t="s">
        <v>657</v>
      </c>
      <c r="S281" s="54" t="s">
        <v>686</v>
      </c>
      <c r="T281" s="54" t="s">
        <v>81</v>
      </c>
      <c r="U281" s="53" t="s">
        <v>655</v>
      </c>
      <c r="V281" s="52" t="s">
        <v>2</v>
      </c>
      <c r="Y281" s="87"/>
    </row>
    <row r="282" spans="3:25" ht="50.15" customHeight="1">
      <c r="C282" s="22">
        <f t="shared" si="23"/>
        <v>42</v>
      </c>
      <c r="E282" s="56" t="str">
        <f t="shared" si="24"/>
        <v>F.UUID.42.</v>
      </c>
      <c r="F282" s="54" t="s">
        <v>685</v>
      </c>
      <c r="G282" s="55" t="s">
        <v>639</v>
      </c>
      <c r="H282" s="55" t="s">
        <v>13</v>
      </c>
      <c r="I282" s="53" t="s">
        <v>12</v>
      </c>
      <c r="J282" s="53" t="s">
        <v>11</v>
      </c>
      <c r="K282" s="53" t="s">
        <v>10</v>
      </c>
      <c r="L282" s="53" t="s">
        <v>9</v>
      </c>
      <c r="M282" s="55" t="s">
        <v>7</v>
      </c>
      <c r="N282" s="55" t="s">
        <v>638</v>
      </c>
      <c r="O282" s="55" t="s">
        <v>658</v>
      </c>
      <c r="P282" s="55" t="s">
        <v>7</v>
      </c>
      <c r="Q282" s="55" t="s">
        <v>637</v>
      </c>
      <c r="R282" s="54" t="s">
        <v>657</v>
      </c>
      <c r="S282" s="54" t="s">
        <v>684</v>
      </c>
      <c r="T282" s="54" t="s">
        <v>81</v>
      </c>
      <c r="U282" s="53" t="s">
        <v>655</v>
      </c>
      <c r="V282" s="52" t="s">
        <v>2</v>
      </c>
      <c r="Y282" s="87"/>
    </row>
    <row r="283" spans="3:25" ht="50.15" customHeight="1">
      <c r="C283" s="22">
        <f t="shared" si="23"/>
        <v>43</v>
      </c>
      <c r="E283" s="56" t="str">
        <f t="shared" si="24"/>
        <v>F.UUID.43.</v>
      </c>
      <c r="F283" s="54" t="s">
        <v>683</v>
      </c>
      <c r="G283" s="55" t="s">
        <v>639</v>
      </c>
      <c r="H283" s="55" t="s">
        <v>13</v>
      </c>
      <c r="I283" s="53" t="s">
        <v>12</v>
      </c>
      <c r="J283" s="53" t="s">
        <v>11</v>
      </c>
      <c r="K283" s="53" t="s">
        <v>10</v>
      </c>
      <c r="L283" s="53" t="s">
        <v>9</v>
      </c>
      <c r="M283" s="55" t="s">
        <v>7</v>
      </c>
      <c r="N283" s="55" t="s">
        <v>638</v>
      </c>
      <c r="O283" s="55" t="s">
        <v>658</v>
      </c>
      <c r="P283" s="55" t="s">
        <v>7</v>
      </c>
      <c r="Q283" s="55" t="s">
        <v>637</v>
      </c>
      <c r="R283" s="54" t="s">
        <v>657</v>
      </c>
      <c r="S283" s="54" t="s">
        <v>682</v>
      </c>
      <c r="T283" s="54" t="s">
        <v>81</v>
      </c>
      <c r="U283" s="53" t="s">
        <v>655</v>
      </c>
      <c r="V283" s="52" t="s">
        <v>2</v>
      </c>
      <c r="Y283" s="87"/>
    </row>
    <row r="284" spans="3:25" ht="50.15" customHeight="1">
      <c r="C284" s="22">
        <f t="shared" si="23"/>
        <v>44</v>
      </c>
      <c r="E284" s="56" t="str">
        <f t="shared" si="24"/>
        <v>F.UUID.44.</v>
      </c>
      <c r="F284" s="54" t="s">
        <v>681</v>
      </c>
      <c r="G284" s="55" t="s">
        <v>639</v>
      </c>
      <c r="H284" s="55" t="s">
        <v>13</v>
      </c>
      <c r="I284" s="53" t="s">
        <v>12</v>
      </c>
      <c r="J284" s="53" t="s">
        <v>11</v>
      </c>
      <c r="K284" s="53" t="s">
        <v>10</v>
      </c>
      <c r="L284" s="53" t="s">
        <v>9</v>
      </c>
      <c r="M284" s="55" t="s">
        <v>7</v>
      </c>
      <c r="N284" s="55" t="s">
        <v>638</v>
      </c>
      <c r="O284" s="55" t="s">
        <v>658</v>
      </c>
      <c r="P284" s="55" t="s">
        <v>7</v>
      </c>
      <c r="Q284" s="55" t="s">
        <v>637</v>
      </c>
      <c r="R284" s="54" t="s">
        <v>657</v>
      </c>
      <c r="S284" s="54" t="s">
        <v>680</v>
      </c>
      <c r="T284" s="54" t="s">
        <v>81</v>
      </c>
      <c r="U284" s="53" t="s">
        <v>655</v>
      </c>
      <c r="V284" s="52" t="s">
        <v>2</v>
      </c>
      <c r="Y284" s="87"/>
    </row>
    <row r="285" spans="3:25" ht="50.15" customHeight="1">
      <c r="C285" s="22">
        <f t="shared" si="23"/>
        <v>45</v>
      </c>
      <c r="E285" s="56" t="str">
        <f t="shared" si="24"/>
        <v>F.UUID.45.</v>
      </c>
      <c r="F285" s="54" t="s">
        <v>679</v>
      </c>
      <c r="G285" s="55" t="s">
        <v>639</v>
      </c>
      <c r="H285" s="55" t="s">
        <v>13</v>
      </c>
      <c r="I285" s="53" t="s">
        <v>12</v>
      </c>
      <c r="J285" s="53" t="s">
        <v>11</v>
      </c>
      <c r="K285" s="53" t="s">
        <v>10</v>
      </c>
      <c r="L285" s="53" t="s">
        <v>9</v>
      </c>
      <c r="M285" s="55" t="s">
        <v>7</v>
      </c>
      <c r="N285" s="55" t="s">
        <v>638</v>
      </c>
      <c r="O285" s="55" t="s">
        <v>658</v>
      </c>
      <c r="P285" s="55" t="s">
        <v>7</v>
      </c>
      <c r="Q285" s="55" t="s">
        <v>637</v>
      </c>
      <c r="R285" s="54" t="s">
        <v>657</v>
      </c>
      <c r="S285" s="54" t="s">
        <v>678</v>
      </c>
      <c r="T285" s="54" t="s">
        <v>81</v>
      </c>
      <c r="U285" s="53" t="s">
        <v>655</v>
      </c>
      <c r="V285" s="52" t="s">
        <v>2</v>
      </c>
      <c r="Y285" s="87"/>
    </row>
    <row r="286" spans="3:25" ht="50.15" customHeight="1">
      <c r="C286" s="22">
        <f t="shared" si="23"/>
        <v>46</v>
      </c>
      <c r="E286" s="56" t="str">
        <f t="shared" si="24"/>
        <v>F.UUID.46.</v>
      </c>
      <c r="F286" s="54" t="s">
        <v>677</v>
      </c>
      <c r="G286" s="55" t="s">
        <v>639</v>
      </c>
      <c r="H286" s="55" t="s">
        <v>13</v>
      </c>
      <c r="I286" s="53" t="s">
        <v>12</v>
      </c>
      <c r="J286" s="53" t="s">
        <v>11</v>
      </c>
      <c r="K286" s="53" t="s">
        <v>10</v>
      </c>
      <c r="L286" s="53" t="s">
        <v>9</v>
      </c>
      <c r="M286" s="55" t="s">
        <v>7</v>
      </c>
      <c r="N286" s="55" t="s">
        <v>638</v>
      </c>
      <c r="O286" s="55" t="s">
        <v>658</v>
      </c>
      <c r="P286" s="55" t="s">
        <v>7</v>
      </c>
      <c r="Q286" s="55" t="s">
        <v>637</v>
      </c>
      <c r="R286" s="54" t="s">
        <v>657</v>
      </c>
      <c r="S286" s="54" t="s">
        <v>676</v>
      </c>
      <c r="T286" s="54" t="s">
        <v>81</v>
      </c>
      <c r="U286" s="53" t="s">
        <v>655</v>
      </c>
      <c r="V286" s="52" t="s">
        <v>2</v>
      </c>
    </row>
    <row r="287" spans="3:25" ht="50.15" customHeight="1">
      <c r="C287" s="22">
        <f t="shared" si="23"/>
        <v>47</v>
      </c>
      <c r="E287" s="56" t="str">
        <f t="shared" si="24"/>
        <v>F.UUID.47.</v>
      </c>
      <c r="F287" s="54" t="s">
        <v>675</v>
      </c>
      <c r="G287" s="55" t="s">
        <v>639</v>
      </c>
      <c r="H287" s="55" t="s">
        <v>13</v>
      </c>
      <c r="I287" s="53" t="s">
        <v>12</v>
      </c>
      <c r="J287" s="53" t="s">
        <v>11</v>
      </c>
      <c r="K287" s="53" t="s">
        <v>10</v>
      </c>
      <c r="L287" s="53" t="s">
        <v>9</v>
      </c>
      <c r="M287" s="55" t="s">
        <v>7</v>
      </c>
      <c r="N287" s="55" t="s">
        <v>638</v>
      </c>
      <c r="O287" s="55" t="s">
        <v>658</v>
      </c>
      <c r="P287" s="55" t="s">
        <v>7</v>
      </c>
      <c r="Q287" s="55" t="s">
        <v>637</v>
      </c>
      <c r="R287" s="54" t="s">
        <v>657</v>
      </c>
      <c r="S287" s="54" t="s">
        <v>674</v>
      </c>
      <c r="T287" s="54" t="s">
        <v>81</v>
      </c>
      <c r="U287" s="53" t="s">
        <v>655</v>
      </c>
      <c r="V287" s="52" t="s">
        <v>2</v>
      </c>
      <c r="Y287" s="87"/>
    </row>
    <row r="288" spans="3:25" ht="50.15" customHeight="1">
      <c r="C288" s="22">
        <f t="shared" si="23"/>
        <v>48</v>
      </c>
      <c r="E288" s="56" t="str">
        <f t="shared" si="24"/>
        <v>F.UUID.48.</v>
      </c>
      <c r="F288" s="54" t="s">
        <v>673</v>
      </c>
      <c r="G288" s="55" t="s">
        <v>639</v>
      </c>
      <c r="H288" s="55" t="s">
        <v>13</v>
      </c>
      <c r="I288" s="53" t="s">
        <v>12</v>
      </c>
      <c r="J288" s="53" t="s">
        <v>11</v>
      </c>
      <c r="K288" s="53" t="s">
        <v>10</v>
      </c>
      <c r="L288" s="53" t="s">
        <v>9</v>
      </c>
      <c r="M288" s="55" t="s">
        <v>7</v>
      </c>
      <c r="N288" s="55" t="s">
        <v>638</v>
      </c>
      <c r="O288" s="55" t="s">
        <v>658</v>
      </c>
      <c r="P288" s="55" t="s">
        <v>7</v>
      </c>
      <c r="Q288" s="55" t="s">
        <v>637</v>
      </c>
      <c r="R288" s="54" t="s">
        <v>657</v>
      </c>
      <c r="S288" s="54" t="s">
        <v>672</v>
      </c>
      <c r="T288" s="54" t="s">
        <v>81</v>
      </c>
      <c r="U288" s="53" t="s">
        <v>655</v>
      </c>
      <c r="V288" s="52" t="s">
        <v>2</v>
      </c>
      <c r="Y288" s="87"/>
    </row>
    <row r="289" spans="3:25" ht="50.15" customHeight="1">
      <c r="C289" s="22">
        <f t="shared" si="23"/>
        <v>49</v>
      </c>
      <c r="E289" s="56" t="str">
        <f t="shared" si="24"/>
        <v>F.UUID.49.</v>
      </c>
      <c r="F289" s="54" t="s">
        <v>671</v>
      </c>
      <c r="G289" s="55" t="s">
        <v>639</v>
      </c>
      <c r="H289" s="55" t="s">
        <v>13</v>
      </c>
      <c r="I289" s="53" t="s">
        <v>12</v>
      </c>
      <c r="J289" s="53" t="s">
        <v>11</v>
      </c>
      <c r="K289" s="53" t="s">
        <v>10</v>
      </c>
      <c r="L289" s="53" t="s">
        <v>9</v>
      </c>
      <c r="M289" s="55" t="s">
        <v>7</v>
      </c>
      <c r="N289" s="55" t="s">
        <v>638</v>
      </c>
      <c r="O289" s="55" t="s">
        <v>658</v>
      </c>
      <c r="P289" s="55" t="s">
        <v>7</v>
      </c>
      <c r="Q289" s="55" t="s">
        <v>637</v>
      </c>
      <c r="R289" s="54" t="s">
        <v>657</v>
      </c>
      <c r="S289" s="54" t="s">
        <v>670</v>
      </c>
      <c r="T289" s="54" t="s">
        <v>81</v>
      </c>
      <c r="U289" s="53" t="s">
        <v>655</v>
      </c>
      <c r="V289" s="52" t="s">
        <v>2</v>
      </c>
      <c r="Y289" s="87"/>
    </row>
    <row r="290" spans="3:25" ht="50.15" customHeight="1">
      <c r="C290" s="22">
        <f t="shared" si="23"/>
        <v>50</v>
      </c>
      <c r="E290" s="56" t="str">
        <f t="shared" si="24"/>
        <v>F.UUID.50.</v>
      </c>
      <c r="F290" s="54" t="s">
        <v>669</v>
      </c>
      <c r="G290" s="55" t="s">
        <v>639</v>
      </c>
      <c r="H290" s="55" t="s">
        <v>13</v>
      </c>
      <c r="I290" s="53" t="s">
        <v>12</v>
      </c>
      <c r="J290" s="53" t="s">
        <v>11</v>
      </c>
      <c r="K290" s="53" t="s">
        <v>10</v>
      </c>
      <c r="L290" s="53" t="s">
        <v>9</v>
      </c>
      <c r="M290" s="55" t="s">
        <v>7</v>
      </c>
      <c r="N290" s="55" t="s">
        <v>638</v>
      </c>
      <c r="O290" s="55" t="s">
        <v>658</v>
      </c>
      <c r="P290" s="55" t="s">
        <v>7</v>
      </c>
      <c r="Q290" s="55" t="s">
        <v>637</v>
      </c>
      <c r="R290" s="54" t="s">
        <v>657</v>
      </c>
      <c r="S290" s="54" t="s">
        <v>668</v>
      </c>
      <c r="T290" s="54" t="s">
        <v>81</v>
      </c>
      <c r="U290" s="53" t="s">
        <v>655</v>
      </c>
      <c r="V290" s="52" t="s">
        <v>2</v>
      </c>
      <c r="Y290" s="87"/>
    </row>
    <row r="291" spans="3:25" ht="50.15" customHeight="1">
      <c r="C291" s="22">
        <f t="shared" si="23"/>
        <v>51</v>
      </c>
      <c r="E291" s="56" t="str">
        <f t="shared" si="24"/>
        <v>F.UUID.51.</v>
      </c>
      <c r="F291" s="54" t="s">
        <v>667</v>
      </c>
      <c r="G291" s="55" t="s">
        <v>639</v>
      </c>
      <c r="H291" s="55" t="s">
        <v>13</v>
      </c>
      <c r="I291" s="53" t="s">
        <v>12</v>
      </c>
      <c r="J291" s="53" t="s">
        <v>11</v>
      </c>
      <c r="K291" s="53" t="s">
        <v>10</v>
      </c>
      <c r="L291" s="53" t="s">
        <v>9</v>
      </c>
      <c r="M291" s="55" t="s">
        <v>7</v>
      </c>
      <c r="N291" s="55" t="s">
        <v>638</v>
      </c>
      <c r="O291" s="55" t="s">
        <v>658</v>
      </c>
      <c r="P291" s="55" t="s">
        <v>7</v>
      </c>
      <c r="Q291" s="55" t="s">
        <v>637</v>
      </c>
      <c r="R291" s="54" t="s">
        <v>657</v>
      </c>
      <c r="S291" s="54" t="s">
        <v>666</v>
      </c>
      <c r="T291" s="54" t="s">
        <v>81</v>
      </c>
      <c r="U291" s="53" t="s">
        <v>655</v>
      </c>
      <c r="V291" s="52" t="s">
        <v>2</v>
      </c>
      <c r="Y291" s="87"/>
    </row>
    <row r="292" spans="3:25" ht="50.15" customHeight="1">
      <c r="C292" s="22">
        <f t="shared" si="23"/>
        <v>52</v>
      </c>
      <c r="E292" s="56" t="str">
        <f t="shared" si="24"/>
        <v>F.UUID.52.</v>
      </c>
      <c r="F292" s="54" t="s">
        <v>665</v>
      </c>
      <c r="G292" s="55" t="s">
        <v>639</v>
      </c>
      <c r="H292" s="55" t="s">
        <v>13</v>
      </c>
      <c r="I292" s="53" t="s">
        <v>12</v>
      </c>
      <c r="J292" s="53" t="s">
        <v>11</v>
      </c>
      <c r="K292" s="53" t="s">
        <v>10</v>
      </c>
      <c r="L292" s="53" t="s">
        <v>9</v>
      </c>
      <c r="M292" s="55" t="s">
        <v>7</v>
      </c>
      <c r="N292" s="55" t="s">
        <v>638</v>
      </c>
      <c r="O292" s="55" t="s">
        <v>658</v>
      </c>
      <c r="P292" s="55" t="s">
        <v>7</v>
      </c>
      <c r="Q292" s="55" t="s">
        <v>637</v>
      </c>
      <c r="R292" s="54" t="s">
        <v>657</v>
      </c>
      <c r="S292" s="54" t="s">
        <v>664</v>
      </c>
      <c r="T292" s="54" t="s">
        <v>81</v>
      </c>
      <c r="U292" s="53" t="s">
        <v>655</v>
      </c>
      <c r="V292" s="52" t="s">
        <v>2</v>
      </c>
      <c r="Y292" s="87"/>
    </row>
    <row r="293" spans="3:25" ht="50.15" customHeight="1">
      <c r="C293" s="22">
        <f t="shared" si="23"/>
        <v>53</v>
      </c>
      <c r="E293" s="56" t="str">
        <f t="shared" si="24"/>
        <v>F.UUID.53.</v>
      </c>
      <c r="F293" s="54" t="s">
        <v>663</v>
      </c>
      <c r="G293" s="55" t="s">
        <v>639</v>
      </c>
      <c r="H293" s="55" t="s">
        <v>13</v>
      </c>
      <c r="I293" s="53" t="s">
        <v>12</v>
      </c>
      <c r="J293" s="53" t="s">
        <v>11</v>
      </c>
      <c r="K293" s="53" t="s">
        <v>10</v>
      </c>
      <c r="L293" s="53" t="s">
        <v>9</v>
      </c>
      <c r="M293" s="55" t="s">
        <v>7</v>
      </c>
      <c r="N293" s="55" t="s">
        <v>638</v>
      </c>
      <c r="O293" s="55" t="s">
        <v>658</v>
      </c>
      <c r="P293" s="55" t="s">
        <v>7</v>
      </c>
      <c r="Q293" s="55" t="s">
        <v>637</v>
      </c>
      <c r="R293" s="54" t="s">
        <v>657</v>
      </c>
      <c r="S293" s="54" t="s">
        <v>662</v>
      </c>
      <c r="T293" s="54" t="s">
        <v>81</v>
      </c>
      <c r="U293" s="53" t="s">
        <v>655</v>
      </c>
      <c r="V293" s="52" t="s">
        <v>2</v>
      </c>
      <c r="Y293" s="87"/>
    </row>
    <row r="294" spans="3:25" ht="50.15" customHeight="1">
      <c r="C294" s="22">
        <f t="shared" si="23"/>
        <v>54</v>
      </c>
      <c r="E294" s="56" t="str">
        <f t="shared" si="24"/>
        <v>F.UUID.54.</v>
      </c>
      <c r="F294" s="54" t="s">
        <v>661</v>
      </c>
      <c r="G294" s="55" t="s">
        <v>639</v>
      </c>
      <c r="H294" s="55" t="s">
        <v>13</v>
      </c>
      <c r="I294" s="53" t="s">
        <v>12</v>
      </c>
      <c r="J294" s="53" t="s">
        <v>11</v>
      </c>
      <c r="K294" s="53" t="s">
        <v>10</v>
      </c>
      <c r="L294" s="53" t="s">
        <v>9</v>
      </c>
      <c r="M294" s="55" t="s">
        <v>7</v>
      </c>
      <c r="N294" s="55" t="s">
        <v>638</v>
      </c>
      <c r="O294" s="55" t="s">
        <v>658</v>
      </c>
      <c r="P294" s="55" t="s">
        <v>7</v>
      </c>
      <c r="Q294" s="55" t="s">
        <v>637</v>
      </c>
      <c r="R294" s="54" t="s">
        <v>657</v>
      </c>
      <c r="S294" s="54" t="s">
        <v>660</v>
      </c>
      <c r="T294" s="54" t="s">
        <v>81</v>
      </c>
      <c r="U294" s="53" t="s">
        <v>655</v>
      </c>
      <c r="V294" s="52" t="s">
        <v>2</v>
      </c>
      <c r="Y294" s="87"/>
    </row>
    <row r="295" spans="3:25" ht="50.15" customHeight="1" thickBot="1">
      <c r="C295" s="22">
        <f t="shared" si="23"/>
        <v>55</v>
      </c>
      <c r="E295" s="51" t="str">
        <f t="shared" si="24"/>
        <v>F.UUID.55.</v>
      </c>
      <c r="F295" s="49" t="s">
        <v>659</v>
      </c>
      <c r="G295" s="50" t="s">
        <v>639</v>
      </c>
      <c r="H295" s="50" t="s">
        <v>13</v>
      </c>
      <c r="I295" s="48" t="s">
        <v>12</v>
      </c>
      <c r="J295" s="48" t="s">
        <v>11</v>
      </c>
      <c r="K295" s="48" t="s">
        <v>10</v>
      </c>
      <c r="L295" s="48" t="s">
        <v>9</v>
      </c>
      <c r="M295" s="50" t="s">
        <v>7</v>
      </c>
      <c r="N295" s="50" t="s">
        <v>638</v>
      </c>
      <c r="O295" s="50" t="s">
        <v>658</v>
      </c>
      <c r="P295" s="50" t="s">
        <v>7</v>
      </c>
      <c r="Q295" s="50" t="s">
        <v>637</v>
      </c>
      <c r="R295" s="49" t="s">
        <v>657</v>
      </c>
      <c r="S295" s="49" t="s">
        <v>656</v>
      </c>
      <c r="T295" s="49" t="s">
        <v>81</v>
      </c>
      <c r="U295" s="48" t="s">
        <v>655</v>
      </c>
      <c r="V295" s="47" t="s">
        <v>2</v>
      </c>
    </row>
    <row r="296" spans="3:25" ht="50.15" customHeight="1" thickBot="1">
      <c r="C296" s="22">
        <f t="shared" si="23"/>
        <v>56</v>
      </c>
      <c r="E296" s="21" t="str">
        <f t="shared" si="24"/>
        <v>F.UUID.56.</v>
      </c>
      <c r="F296" s="19" t="s">
        <v>654</v>
      </c>
      <c r="G296" s="20" t="s">
        <v>639</v>
      </c>
      <c r="H296" s="20" t="s">
        <v>13</v>
      </c>
      <c r="I296" s="18" t="s">
        <v>12</v>
      </c>
      <c r="J296" s="18" t="s">
        <v>11</v>
      </c>
      <c r="K296" s="18" t="s">
        <v>10</v>
      </c>
      <c r="L296" s="18" t="s">
        <v>9</v>
      </c>
      <c r="M296" s="20" t="s">
        <v>7</v>
      </c>
      <c r="N296" s="20" t="s">
        <v>638</v>
      </c>
      <c r="O296" s="20" t="s">
        <v>646</v>
      </c>
      <c r="P296" s="20" t="s">
        <v>7</v>
      </c>
      <c r="Q296" s="20" t="s">
        <v>637</v>
      </c>
      <c r="R296" s="19" t="s">
        <v>653</v>
      </c>
      <c r="S296" s="19" t="s">
        <v>652</v>
      </c>
      <c r="T296" s="19" t="s">
        <v>81</v>
      </c>
      <c r="U296" s="18" t="s">
        <v>17</v>
      </c>
      <c r="V296" s="17" t="s">
        <v>651</v>
      </c>
    </row>
    <row r="297" spans="3:25" ht="50.15" customHeight="1">
      <c r="C297" s="22">
        <f t="shared" si="23"/>
        <v>57</v>
      </c>
      <c r="E297" s="61" t="str">
        <f t="shared" si="24"/>
        <v>F.UUID.57.</v>
      </c>
      <c r="F297" s="59" t="s">
        <v>650</v>
      </c>
      <c r="G297" s="60" t="s">
        <v>639</v>
      </c>
      <c r="H297" s="60" t="s">
        <v>13</v>
      </c>
      <c r="I297" s="58" t="s">
        <v>12</v>
      </c>
      <c r="J297" s="58" t="s">
        <v>11</v>
      </c>
      <c r="K297" s="58" t="s">
        <v>10</v>
      </c>
      <c r="L297" s="58" t="s">
        <v>9</v>
      </c>
      <c r="M297" s="60" t="s">
        <v>7</v>
      </c>
      <c r="N297" s="60" t="s">
        <v>638</v>
      </c>
      <c r="O297" s="60" t="s">
        <v>646</v>
      </c>
      <c r="P297" s="60" t="s">
        <v>7</v>
      </c>
      <c r="Q297" s="60" t="s">
        <v>637</v>
      </c>
      <c r="R297" s="59" t="s">
        <v>645</v>
      </c>
      <c r="S297" s="59" t="s">
        <v>649</v>
      </c>
      <c r="T297" s="59" t="s">
        <v>648</v>
      </c>
      <c r="U297" s="58" t="s">
        <v>17</v>
      </c>
      <c r="V297" s="57" t="s">
        <v>2</v>
      </c>
    </row>
    <row r="298" spans="3:25" ht="50.15" customHeight="1">
      <c r="C298" s="22">
        <f t="shared" si="23"/>
        <v>58</v>
      </c>
      <c r="E298" s="56" t="str">
        <f t="shared" si="24"/>
        <v>F.UUID.58.</v>
      </c>
      <c r="F298" s="54" t="s">
        <v>647</v>
      </c>
      <c r="G298" s="55" t="s">
        <v>639</v>
      </c>
      <c r="H298" s="55" t="s">
        <v>13</v>
      </c>
      <c r="I298" s="53" t="s">
        <v>12</v>
      </c>
      <c r="J298" s="53" t="s">
        <v>11</v>
      </c>
      <c r="K298" s="53" t="s">
        <v>10</v>
      </c>
      <c r="L298" s="53" t="str">
        <f>"Demandé si pour question " &amp;$E$297&amp; ", Réponse = 6"</f>
        <v>Demandé si pour question F.UUID.57., Réponse = 6</v>
      </c>
      <c r="M298" s="55" t="s">
        <v>7</v>
      </c>
      <c r="N298" s="55" t="s">
        <v>638</v>
      </c>
      <c r="O298" s="55" t="s">
        <v>646</v>
      </c>
      <c r="P298" s="55" t="s">
        <v>24</v>
      </c>
      <c r="Q298" s="55" t="s">
        <v>24</v>
      </c>
      <c r="R298" s="54" t="s">
        <v>645</v>
      </c>
      <c r="S298" s="54" t="s">
        <v>22</v>
      </c>
      <c r="T298" s="54" t="s">
        <v>4</v>
      </c>
      <c r="U298" s="53" t="s">
        <v>3</v>
      </c>
      <c r="V298" s="52" t="s">
        <v>2</v>
      </c>
    </row>
    <row r="299" spans="3:25" ht="50.15" customHeight="1">
      <c r="C299" s="22">
        <f t="shared" si="23"/>
        <v>59</v>
      </c>
      <c r="E299" s="56" t="str">
        <f t="shared" si="24"/>
        <v>F.UUID.59.</v>
      </c>
      <c r="F299" s="54" t="s">
        <v>644</v>
      </c>
      <c r="G299" s="55" t="s">
        <v>639</v>
      </c>
      <c r="H299" s="55" t="s">
        <v>13</v>
      </c>
      <c r="I299" s="53" t="s">
        <v>12</v>
      </c>
      <c r="J299" s="53" t="s">
        <v>11</v>
      </c>
      <c r="K299" s="53" t="s">
        <v>10</v>
      </c>
      <c r="L299" s="53" t="str">
        <f>"Demandé si pour question " &amp;$E$297&amp; ", Réponse = 1"</f>
        <v>Demandé si pour question F.UUID.57., Réponse = 1</v>
      </c>
      <c r="M299" s="55" t="s">
        <v>7</v>
      </c>
      <c r="N299" s="55" t="s">
        <v>638</v>
      </c>
      <c r="O299" s="55" t="s">
        <v>318</v>
      </c>
      <c r="P299" s="55" t="s">
        <v>24</v>
      </c>
      <c r="Q299" s="55" t="s">
        <v>24</v>
      </c>
      <c r="R299" s="54" t="s">
        <v>643</v>
      </c>
      <c r="S299" s="54" t="s">
        <v>642</v>
      </c>
      <c r="T299" s="54" t="s">
        <v>641</v>
      </c>
      <c r="U299" s="53" t="s">
        <v>17</v>
      </c>
      <c r="V299" s="52" t="s">
        <v>2</v>
      </c>
    </row>
    <row r="300" spans="3:25" ht="50.15" customHeight="1" thickBot="1">
      <c r="C300" s="22">
        <f t="shared" si="23"/>
        <v>60</v>
      </c>
      <c r="E300" s="51" t="str">
        <f t="shared" si="24"/>
        <v>F.UUID.60.</v>
      </c>
      <c r="F300" s="49" t="s">
        <v>640</v>
      </c>
      <c r="G300" s="50" t="s">
        <v>639</v>
      </c>
      <c r="H300" s="50" t="s">
        <v>13</v>
      </c>
      <c r="I300" s="48" t="s">
        <v>12</v>
      </c>
      <c r="J300" s="48" t="s">
        <v>11</v>
      </c>
      <c r="K300" s="48" t="s">
        <v>10</v>
      </c>
      <c r="L300" s="48" t="s">
        <v>9</v>
      </c>
      <c r="M300" s="50" t="s">
        <v>7</v>
      </c>
      <c r="N300" s="50" t="s">
        <v>638</v>
      </c>
      <c r="O300" s="50" t="s">
        <v>318</v>
      </c>
      <c r="P300" s="50" t="s">
        <v>7</v>
      </c>
      <c r="Q300" s="50" t="s">
        <v>637</v>
      </c>
      <c r="R300" s="49" t="s">
        <v>636</v>
      </c>
      <c r="S300" s="49" t="s">
        <v>635</v>
      </c>
      <c r="T300" s="49" t="s">
        <v>81</v>
      </c>
      <c r="U300" s="48" t="s">
        <v>17</v>
      </c>
      <c r="V300" s="47" t="s">
        <v>2</v>
      </c>
    </row>
    <row r="301" spans="3:25" ht="20" customHeight="1" thickBot="1">
      <c r="K301" s="86"/>
      <c r="L301" s="86"/>
      <c r="M301" s="86"/>
      <c r="N301" s="86"/>
      <c r="O301" s="86"/>
      <c r="P301" s="86"/>
      <c r="Q301" s="86"/>
    </row>
    <row r="302" spans="3:25" s="2" customFormat="1" ht="15" thickBot="1">
      <c r="E302" s="84" t="s">
        <v>634</v>
      </c>
      <c r="F302" s="83"/>
      <c r="G302" s="83"/>
      <c r="H302" s="83"/>
      <c r="I302" s="83"/>
      <c r="J302" s="83"/>
      <c r="K302" s="83"/>
      <c r="L302" s="83"/>
      <c r="M302" s="83"/>
      <c r="N302" s="83"/>
      <c r="O302" s="83"/>
      <c r="P302" s="83"/>
      <c r="Q302" s="83"/>
      <c r="R302" s="83"/>
      <c r="S302" s="83"/>
      <c r="T302" s="83"/>
      <c r="U302" s="83"/>
      <c r="V302" s="198"/>
    </row>
    <row r="303" spans="3:25" s="2" customFormat="1" ht="2" customHeight="1">
      <c r="E303" s="46"/>
      <c r="F303" s="45"/>
      <c r="G303" s="45"/>
      <c r="H303" s="45"/>
      <c r="I303" s="45"/>
      <c r="J303" s="45"/>
      <c r="K303" s="45"/>
      <c r="L303" s="45"/>
      <c r="M303" s="45"/>
      <c r="N303" s="45"/>
      <c r="O303" s="45"/>
      <c r="P303" s="45"/>
      <c r="Q303" s="44"/>
      <c r="R303" s="44"/>
      <c r="S303" s="44"/>
      <c r="T303" s="44"/>
      <c r="U303" s="44"/>
      <c r="V303" s="43"/>
    </row>
    <row r="304" spans="3:25" s="2" customFormat="1">
      <c r="E304" s="12" t="s">
        <v>1</v>
      </c>
      <c r="F304" s="11" t="s">
        <v>633</v>
      </c>
      <c r="G304" s="10"/>
      <c r="H304" s="10"/>
      <c r="I304" s="10"/>
      <c r="J304" s="10"/>
      <c r="K304" s="10"/>
      <c r="L304" s="10"/>
      <c r="M304" s="10"/>
      <c r="N304" s="10"/>
      <c r="O304" s="10"/>
      <c r="P304" s="10"/>
      <c r="Q304" s="9"/>
      <c r="R304" s="9"/>
      <c r="S304" s="9"/>
      <c r="T304" s="9"/>
      <c r="U304" s="9"/>
      <c r="V304" s="8"/>
    </row>
    <row r="305" spans="3:22" s="2" customFormat="1" ht="2" customHeight="1" thickBot="1">
      <c r="E305" s="7"/>
      <c r="F305" s="6"/>
      <c r="G305" s="6"/>
      <c r="H305" s="6"/>
      <c r="I305" s="6"/>
      <c r="J305" s="6"/>
      <c r="K305" s="6"/>
      <c r="L305" s="6"/>
      <c r="M305" s="6"/>
      <c r="N305" s="6"/>
      <c r="O305" s="6"/>
      <c r="P305" s="6"/>
      <c r="Q305" s="5"/>
      <c r="R305" s="5"/>
      <c r="S305" s="5"/>
      <c r="T305" s="5"/>
      <c r="U305" s="5"/>
      <c r="V305" s="4"/>
    </row>
    <row r="306" spans="3:22" s="2" customFormat="1" ht="15" thickBot="1">
      <c r="E306" s="82" t="s">
        <v>199</v>
      </c>
      <c r="F306" s="82" t="s">
        <v>198</v>
      </c>
      <c r="G306" s="82" t="s">
        <v>197</v>
      </c>
      <c r="H306" s="82" t="s">
        <v>196</v>
      </c>
      <c r="I306" s="82" t="s">
        <v>195</v>
      </c>
      <c r="J306" s="82" t="s">
        <v>194</v>
      </c>
      <c r="K306" s="82" t="s">
        <v>193</v>
      </c>
      <c r="L306" s="82" t="s">
        <v>192</v>
      </c>
      <c r="M306" s="82" t="s">
        <v>191</v>
      </c>
      <c r="N306" s="82" t="s">
        <v>190</v>
      </c>
      <c r="O306" s="82" t="s">
        <v>189</v>
      </c>
      <c r="P306" s="82" t="s">
        <v>188</v>
      </c>
      <c r="Q306" s="82" t="s">
        <v>187</v>
      </c>
      <c r="R306" s="82" t="s">
        <v>186</v>
      </c>
      <c r="S306" s="82" t="s">
        <v>185</v>
      </c>
      <c r="T306" s="82" t="s">
        <v>184</v>
      </c>
      <c r="U306" s="82" t="s">
        <v>183</v>
      </c>
      <c r="V306" s="199" t="s">
        <v>182</v>
      </c>
    </row>
    <row r="307" spans="3:22" ht="50" customHeight="1">
      <c r="C307" s="22">
        <f t="shared" ref="C307:C346" si="25">C306+1</f>
        <v>1</v>
      </c>
      <c r="E307" s="61" t="str">
        <f t="shared" ref="E307:E346" si="26">CONCATENATE(LEFT($E$302,1),".UUID.",$C307,".")</f>
        <v>G.UUID.1.</v>
      </c>
      <c r="F307" s="59" t="s">
        <v>632</v>
      </c>
      <c r="G307" s="60" t="s">
        <v>514</v>
      </c>
      <c r="H307" s="60" t="s">
        <v>13</v>
      </c>
      <c r="I307" s="58" t="s">
        <v>12</v>
      </c>
      <c r="J307" s="58" t="s">
        <v>11</v>
      </c>
      <c r="K307" s="58" t="s">
        <v>10</v>
      </c>
      <c r="L307" s="58" t="s">
        <v>9</v>
      </c>
      <c r="M307" s="60" t="s">
        <v>7</v>
      </c>
      <c r="N307" s="60" t="s">
        <v>513</v>
      </c>
      <c r="O307" s="60" t="s">
        <v>585</v>
      </c>
      <c r="P307" s="60" t="s">
        <v>7</v>
      </c>
      <c r="Q307" s="60" t="s">
        <v>7</v>
      </c>
      <c r="R307" s="59" t="s">
        <v>628</v>
      </c>
      <c r="S307" s="59" t="s">
        <v>631</v>
      </c>
      <c r="T307" s="59" t="s">
        <v>630</v>
      </c>
      <c r="U307" s="58" t="s">
        <v>17</v>
      </c>
      <c r="V307" s="57" t="s">
        <v>2</v>
      </c>
    </row>
    <row r="308" spans="3:22" ht="50" customHeight="1">
      <c r="C308" s="22">
        <f t="shared" si="25"/>
        <v>2</v>
      </c>
      <c r="E308" s="56" t="str">
        <f t="shared" si="26"/>
        <v>G.UUID.2.</v>
      </c>
      <c r="F308" s="54" t="s">
        <v>629</v>
      </c>
      <c r="G308" s="55" t="s">
        <v>514</v>
      </c>
      <c r="H308" s="55" t="s">
        <v>13</v>
      </c>
      <c r="I308" s="53" t="s">
        <v>12</v>
      </c>
      <c r="J308" s="53" t="s">
        <v>11</v>
      </c>
      <c r="K308" s="53" t="s">
        <v>10</v>
      </c>
      <c r="L308" s="53" t="str">
        <f>"Demandé si pour question " &amp;$E$307&amp; ", Réponse =14"</f>
        <v>Demandé si pour question G.UUID.1., Réponse =14</v>
      </c>
      <c r="M308" s="55" t="s">
        <v>7</v>
      </c>
      <c r="N308" s="55" t="s">
        <v>513</v>
      </c>
      <c r="O308" s="55" t="s">
        <v>585</v>
      </c>
      <c r="P308" s="55" t="s">
        <v>7</v>
      </c>
      <c r="Q308" s="55" t="s">
        <v>7</v>
      </c>
      <c r="R308" s="54" t="s">
        <v>628</v>
      </c>
      <c r="S308" s="54" t="s">
        <v>22</v>
      </c>
      <c r="T308" s="54" t="s">
        <v>4</v>
      </c>
      <c r="U308" s="53" t="s">
        <v>3</v>
      </c>
      <c r="V308" s="52" t="s">
        <v>2</v>
      </c>
    </row>
    <row r="309" spans="3:22" ht="50" customHeight="1">
      <c r="C309" s="22">
        <f t="shared" si="25"/>
        <v>3</v>
      </c>
      <c r="E309" s="56" t="str">
        <f t="shared" si="26"/>
        <v>G.UUID.3.</v>
      </c>
      <c r="F309" s="54" t="s">
        <v>627</v>
      </c>
      <c r="G309" s="55" t="s">
        <v>514</v>
      </c>
      <c r="H309" s="55" t="s">
        <v>13</v>
      </c>
      <c r="I309" s="53" t="s">
        <v>12</v>
      </c>
      <c r="J309" s="53" t="s">
        <v>11</v>
      </c>
      <c r="K309" s="53" t="s">
        <v>10</v>
      </c>
      <c r="L309" s="53" t="str">
        <f>"Demandé si pour question " &amp;$E$307&amp; ", Réponse =/= 3, 18 ou 19"</f>
        <v>Demandé si pour question G.UUID.1., Réponse =/= 3, 18 ou 19</v>
      </c>
      <c r="M309" s="55" t="s">
        <v>7</v>
      </c>
      <c r="N309" s="55" t="s">
        <v>513</v>
      </c>
      <c r="O309" s="55" t="s">
        <v>585</v>
      </c>
      <c r="P309" s="55" t="s">
        <v>24</v>
      </c>
      <c r="Q309" s="55" t="s">
        <v>24</v>
      </c>
      <c r="R309" s="54" t="s">
        <v>623</v>
      </c>
      <c r="S309" s="68" t="s">
        <v>626</v>
      </c>
      <c r="T309" s="68" t="s">
        <v>625</v>
      </c>
      <c r="U309" s="67" t="s">
        <v>17</v>
      </c>
      <c r="V309" s="66" t="s">
        <v>2</v>
      </c>
    </row>
    <row r="310" spans="3:22" ht="50" customHeight="1" thickBot="1">
      <c r="C310" s="22">
        <f t="shared" si="25"/>
        <v>4</v>
      </c>
      <c r="E310" s="51" t="str">
        <f t="shared" si="26"/>
        <v>G.UUID.4.</v>
      </c>
      <c r="F310" s="49" t="s">
        <v>624</v>
      </c>
      <c r="G310" s="50" t="s">
        <v>514</v>
      </c>
      <c r="H310" s="50" t="s">
        <v>13</v>
      </c>
      <c r="I310" s="48" t="s">
        <v>12</v>
      </c>
      <c r="J310" s="48" t="s">
        <v>11</v>
      </c>
      <c r="K310" s="48" t="s">
        <v>10</v>
      </c>
      <c r="L310" s="48" t="str">
        <f>"Demandé si pour question " &amp;$E$309&amp; ", Réponse = 2"</f>
        <v>Demandé si pour question G.UUID.3., Réponse = 2</v>
      </c>
      <c r="M310" s="50" t="s">
        <v>7</v>
      </c>
      <c r="N310" s="50" t="s">
        <v>513</v>
      </c>
      <c r="O310" s="50" t="s">
        <v>585</v>
      </c>
      <c r="P310" s="50" t="s">
        <v>24</v>
      </c>
      <c r="Q310" s="50" t="s">
        <v>24</v>
      </c>
      <c r="R310" s="49" t="s">
        <v>623</v>
      </c>
      <c r="S310" s="64" t="s">
        <v>622</v>
      </c>
      <c r="T310" s="64" t="s">
        <v>621</v>
      </c>
      <c r="U310" s="63" t="s">
        <v>17</v>
      </c>
      <c r="V310" s="62" t="s">
        <v>2</v>
      </c>
    </row>
    <row r="311" spans="3:22" ht="50" customHeight="1">
      <c r="C311" s="22">
        <f t="shared" si="25"/>
        <v>5</v>
      </c>
      <c r="E311" s="42" t="str">
        <f t="shared" si="26"/>
        <v>G.UUID.5.</v>
      </c>
      <c r="F311" s="40" t="s">
        <v>620</v>
      </c>
      <c r="G311" s="41" t="s">
        <v>514</v>
      </c>
      <c r="H311" s="41" t="s">
        <v>13</v>
      </c>
      <c r="I311" s="39" t="s">
        <v>12</v>
      </c>
      <c r="J311" s="39" t="s">
        <v>11</v>
      </c>
      <c r="K311" s="39" t="s">
        <v>10</v>
      </c>
      <c r="L311" s="39" t="str">
        <f>"Demandé si pour question " &amp;$E$307&amp; ", Réponse inclus 1, 2, 3, 4, 5,8, 9,10, 11, 12"</f>
        <v>Demandé si pour question G.UUID.1., Réponse inclus 1, 2, 3, 4, 5,8, 9,10, 11, 12</v>
      </c>
      <c r="M311" s="41" t="s">
        <v>7</v>
      </c>
      <c r="N311" s="41" t="s">
        <v>513</v>
      </c>
      <c r="O311" s="41" t="s">
        <v>585</v>
      </c>
      <c r="P311" s="41" t="s">
        <v>24</v>
      </c>
      <c r="Q311" s="41" t="s">
        <v>24</v>
      </c>
      <c r="R311" s="40" t="s">
        <v>619</v>
      </c>
      <c r="S311" s="40" t="s">
        <v>618</v>
      </c>
      <c r="T311" s="40" t="s">
        <v>18</v>
      </c>
      <c r="U311" s="39" t="s">
        <v>17</v>
      </c>
      <c r="V311" s="38" t="s">
        <v>2</v>
      </c>
    </row>
    <row r="312" spans="3:22" ht="50" customHeight="1">
      <c r="C312" s="22">
        <f t="shared" si="25"/>
        <v>6</v>
      </c>
      <c r="E312" s="37" t="str">
        <f t="shared" si="26"/>
        <v>G.UUID.6.</v>
      </c>
      <c r="F312" s="35" t="s">
        <v>617</v>
      </c>
      <c r="G312" s="36" t="s">
        <v>514</v>
      </c>
      <c r="H312" s="36" t="s">
        <v>13</v>
      </c>
      <c r="I312" s="34" t="s">
        <v>12</v>
      </c>
      <c r="J312" s="34" t="s">
        <v>11</v>
      </c>
      <c r="K312" s="34" t="s">
        <v>10</v>
      </c>
      <c r="L312" s="34" t="s">
        <v>9</v>
      </c>
      <c r="M312" s="36" t="s">
        <v>7</v>
      </c>
      <c r="N312" s="36" t="s">
        <v>513</v>
      </c>
      <c r="O312" s="36" t="s">
        <v>585</v>
      </c>
      <c r="P312" s="36" t="s">
        <v>7</v>
      </c>
      <c r="Q312" s="36" t="s">
        <v>7</v>
      </c>
      <c r="R312" s="35" t="s">
        <v>616</v>
      </c>
      <c r="S312" s="35" t="s">
        <v>615</v>
      </c>
      <c r="T312" s="35" t="s">
        <v>18</v>
      </c>
      <c r="U312" s="34" t="s">
        <v>17</v>
      </c>
      <c r="V312" s="33" t="s">
        <v>2</v>
      </c>
    </row>
    <row r="313" spans="3:22" ht="50" customHeight="1">
      <c r="C313" s="22">
        <f t="shared" si="25"/>
        <v>7</v>
      </c>
      <c r="E313" s="37" t="str">
        <f t="shared" si="26"/>
        <v>G.UUID.7.</v>
      </c>
      <c r="F313" s="35" t="s">
        <v>614</v>
      </c>
      <c r="G313" s="36" t="s">
        <v>514</v>
      </c>
      <c r="H313" s="36" t="s">
        <v>13</v>
      </c>
      <c r="I313" s="34" t="s">
        <v>12</v>
      </c>
      <c r="J313" s="34" t="s">
        <v>11</v>
      </c>
      <c r="K313" s="34" t="s">
        <v>10</v>
      </c>
      <c r="L313" s="34" t="s">
        <v>9</v>
      </c>
      <c r="M313" s="36" t="s">
        <v>7</v>
      </c>
      <c r="N313" s="36" t="s">
        <v>513</v>
      </c>
      <c r="O313" s="36" t="s">
        <v>585</v>
      </c>
      <c r="P313" s="36" t="s">
        <v>7</v>
      </c>
      <c r="Q313" s="36" t="s">
        <v>7</v>
      </c>
      <c r="R313" s="35" t="s">
        <v>613</v>
      </c>
      <c r="S313" s="35" t="s">
        <v>612</v>
      </c>
      <c r="T313" s="35" t="s">
        <v>611</v>
      </c>
      <c r="U313" s="34" t="s">
        <v>17</v>
      </c>
      <c r="V313" s="33" t="s">
        <v>2</v>
      </c>
    </row>
    <row r="314" spans="3:22" ht="50" customHeight="1">
      <c r="C314" s="22">
        <f t="shared" si="25"/>
        <v>8</v>
      </c>
      <c r="E314" s="37" t="str">
        <f t="shared" si="26"/>
        <v>G.UUID.8.</v>
      </c>
      <c r="F314" s="35" t="s">
        <v>610</v>
      </c>
      <c r="G314" s="36" t="s">
        <v>514</v>
      </c>
      <c r="H314" s="36" t="s">
        <v>13</v>
      </c>
      <c r="I314" s="34" t="s">
        <v>12</v>
      </c>
      <c r="J314" s="34" t="s">
        <v>11</v>
      </c>
      <c r="K314" s="34" t="s">
        <v>10</v>
      </c>
      <c r="L314" s="34" t="str">
        <f>"Demandé si pour question " &amp;$E$313&amp; ", Réponse = 1"</f>
        <v>Demandé si pour question G.UUID.7., Réponse = 1</v>
      </c>
      <c r="M314" s="36" t="s">
        <v>7</v>
      </c>
      <c r="N314" s="36" t="s">
        <v>513</v>
      </c>
      <c r="O314" s="36" t="s">
        <v>585</v>
      </c>
      <c r="P314" s="36" t="s">
        <v>24</v>
      </c>
      <c r="Q314" s="36" t="s">
        <v>24</v>
      </c>
      <c r="R314" s="35" t="s">
        <v>609</v>
      </c>
      <c r="S314" s="35" t="s">
        <v>608</v>
      </c>
      <c r="T314" s="35" t="s">
        <v>315</v>
      </c>
      <c r="U314" s="34" t="s">
        <v>3</v>
      </c>
      <c r="V314" s="33" t="s">
        <v>607</v>
      </c>
    </row>
    <row r="315" spans="3:22" ht="50" customHeight="1" thickBot="1">
      <c r="C315" s="22">
        <f t="shared" si="25"/>
        <v>9</v>
      </c>
      <c r="E315" s="32" t="str">
        <f t="shared" si="26"/>
        <v>G.UUID.9.</v>
      </c>
      <c r="F315" s="30" t="s">
        <v>606</v>
      </c>
      <c r="G315" s="31" t="s">
        <v>514</v>
      </c>
      <c r="H315" s="31" t="s">
        <v>13</v>
      </c>
      <c r="I315" s="29" t="s">
        <v>12</v>
      </c>
      <c r="J315" s="29" t="s">
        <v>11</v>
      </c>
      <c r="K315" s="29" t="s">
        <v>10</v>
      </c>
      <c r="L315" s="29" t="str">
        <f>"Demandé si pour question " &amp;$E$313&amp; ", Réponse = 1"</f>
        <v>Demandé si pour question G.UUID.7., Réponse = 1</v>
      </c>
      <c r="M315" s="31" t="s">
        <v>7</v>
      </c>
      <c r="N315" s="31" t="s">
        <v>513</v>
      </c>
      <c r="O315" s="31" t="s">
        <v>585</v>
      </c>
      <c r="P315" s="31" t="s">
        <v>24</v>
      </c>
      <c r="Q315" s="31" t="s">
        <v>24</v>
      </c>
      <c r="R315" s="30" t="s">
        <v>605</v>
      </c>
      <c r="S315" s="30" t="s">
        <v>604</v>
      </c>
      <c r="T315" s="30" t="s">
        <v>603</v>
      </c>
      <c r="U315" s="29" t="s">
        <v>17</v>
      </c>
      <c r="V315" s="28" t="s">
        <v>2</v>
      </c>
    </row>
    <row r="316" spans="3:22" ht="50" customHeight="1">
      <c r="C316" s="22">
        <f t="shared" si="25"/>
        <v>10</v>
      </c>
      <c r="E316" s="61" t="str">
        <f t="shared" si="26"/>
        <v>G.UUID.10.</v>
      </c>
      <c r="F316" s="59" t="s">
        <v>602</v>
      </c>
      <c r="G316" s="60" t="s">
        <v>514</v>
      </c>
      <c r="H316" s="60" t="s">
        <v>13</v>
      </c>
      <c r="I316" s="58" t="s">
        <v>12</v>
      </c>
      <c r="J316" s="58" t="s">
        <v>11</v>
      </c>
      <c r="K316" s="58" t="s">
        <v>10</v>
      </c>
      <c r="L316" s="58" t="s">
        <v>9</v>
      </c>
      <c r="M316" s="60" t="s">
        <v>7</v>
      </c>
      <c r="N316" s="60" t="s">
        <v>513</v>
      </c>
      <c r="O316" s="60" t="s">
        <v>585</v>
      </c>
      <c r="P316" s="60" t="s">
        <v>7</v>
      </c>
      <c r="Q316" s="60" t="s">
        <v>7</v>
      </c>
      <c r="R316" s="59" t="s">
        <v>601</v>
      </c>
      <c r="S316" s="59" t="s">
        <v>600</v>
      </c>
      <c r="T316" s="59" t="s">
        <v>18</v>
      </c>
      <c r="U316" s="58" t="s">
        <v>17</v>
      </c>
      <c r="V316" s="57" t="s">
        <v>2</v>
      </c>
    </row>
    <row r="317" spans="3:22" ht="50" customHeight="1">
      <c r="C317" s="22">
        <f t="shared" si="25"/>
        <v>11</v>
      </c>
      <c r="E317" s="56" t="str">
        <f t="shared" si="26"/>
        <v>G.UUID.11.</v>
      </c>
      <c r="F317" s="54" t="s">
        <v>599</v>
      </c>
      <c r="G317" s="55" t="s">
        <v>514</v>
      </c>
      <c r="H317" s="55" t="s">
        <v>13</v>
      </c>
      <c r="I317" s="53" t="s">
        <v>12</v>
      </c>
      <c r="J317" s="53" t="s">
        <v>11</v>
      </c>
      <c r="K317" s="53" t="s">
        <v>10</v>
      </c>
      <c r="L317" s="53" t="str">
        <f>"Demandé si pour question " &amp;$E$316&amp; ",S240 Réponse = 1"</f>
        <v>Demandé si pour question G.UUID.10.,S240 Réponse = 1</v>
      </c>
      <c r="M317" s="55" t="s">
        <v>7</v>
      </c>
      <c r="N317" s="55" t="s">
        <v>513</v>
      </c>
      <c r="O317" s="55" t="s">
        <v>585</v>
      </c>
      <c r="P317" s="55" t="s">
        <v>24</v>
      </c>
      <c r="Q317" s="55" t="s">
        <v>24</v>
      </c>
      <c r="R317" s="54" t="s">
        <v>595</v>
      </c>
      <c r="S317" s="54" t="s">
        <v>598</v>
      </c>
      <c r="T317" s="68" t="s">
        <v>597</v>
      </c>
      <c r="U317" s="53" t="s">
        <v>17</v>
      </c>
      <c r="V317" s="52" t="s">
        <v>2</v>
      </c>
    </row>
    <row r="318" spans="3:22" ht="50" customHeight="1" thickBot="1">
      <c r="C318" s="22">
        <f t="shared" si="25"/>
        <v>12</v>
      </c>
      <c r="E318" s="51" t="str">
        <f t="shared" si="26"/>
        <v>G.UUID.12.</v>
      </c>
      <c r="F318" s="49" t="s">
        <v>596</v>
      </c>
      <c r="G318" s="50" t="s">
        <v>514</v>
      </c>
      <c r="H318" s="50" t="s">
        <v>13</v>
      </c>
      <c r="I318" s="48" t="s">
        <v>12</v>
      </c>
      <c r="J318" s="48" t="s">
        <v>11</v>
      </c>
      <c r="K318" s="48" t="s">
        <v>10</v>
      </c>
      <c r="L318" s="48" t="str">
        <f>"Demandé si pour question " &amp;$E$317&amp; ", Réponse = 7"</f>
        <v>Demandé si pour question G.UUID.11., Réponse = 7</v>
      </c>
      <c r="M318" s="48" t="s">
        <v>7</v>
      </c>
      <c r="N318" s="48" t="s">
        <v>513</v>
      </c>
      <c r="O318" s="48" t="s">
        <v>585</v>
      </c>
      <c r="P318" s="48" t="s">
        <v>24</v>
      </c>
      <c r="Q318" s="48" t="s">
        <v>24</v>
      </c>
      <c r="R318" s="48" t="s">
        <v>595</v>
      </c>
      <c r="S318" s="48" t="s">
        <v>22</v>
      </c>
      <c r="T318" s="48" t="s">
        <v>4</v>
      </c>
      <c r="U318" s="48" t="s">
        <v>3</v>
      </c>
      <c r="V318" s="47" t="s">
        <v>2</v>
      </c>
    </row>
    <row r="319" spans="3:22" ht="50" customHeight="1" thickBot="1">
      <c r="C319" s="22">
        <f t="shared" si="25"/>
        <v>13</v>
      </c>
      <c r="E319" s="21" t="str">
        <f t="shared" si="26"/>
        <v>G.UUID.13.</v>
      </c>
      <c r="F319" s="19" t="s">
        <v>594</v>
      </c>
      <c r="G319" s="20" t="s">
        <v>514</v>
      </c>
      <c r="H319" s="20" t="s">
        <v>13</v>
      </c>
      <c r="I319" s="18" t="s">
        <v>12</v>
      </c>
      <c r="J319" s="18" t="s">
        <v>11</v>
      </c>
      <c r="K319" s="18" t="s">
        <v>10</v>
      </c>
      <c r="L319" s="18" t="s">
        <v>9</v>
      </c>
      <c r="M319" s="20" t="s">
        <v>7</v>
      </c>
      <c r="N319" s="20" t="s">
        <v>513</v>
      </c>
      <c r="O319" s="20" t="s">
        <v>585</v>
      </c>
      <c r="P319" s="20" t="s">
        <v>7</v>
      </c>
      <c r="Q319" s="20" t="s">
        <v>7</v>
      </c>
      <c r="R319" s="19" t="s">
        <v>593</v>
      </c>
      <c r="S319" s="19" t="s">
        <v>592</v>
      </c>
      <c r="T319" s="19" t="s">
        <v>81</v>
      </c>
      <c r="U319" s="18" t="s">
        <v>17</v>
      </c>
      <c r="V319" s="17" t="s">
        <v>2</v>
      </c>
    </row>
    <row r="320" spans="3:22" ht="50" customHeight="1">
      <c r="C320" s="22">
        <f t="shared" si="25"/>
        <v>14</v>
      </c>
      <c r="E320" s="61" t="str">
        <f t="shared" si="26"/>
        <v>G.UUID.14.</v>
      </c>
      <c r="F320" s="59" t="s">
        <v>591</v>
      </c>
      <c r="G320" s="60" t="s">
        <v>514</v>
      </c>
      <c r="H320" s="60" t="s">
        <v>13</v>
      </c>
      <c r="I320" s="58" t="s">
        <v>12</v>
      </c>
      <c r="J320" s="58" t="s">
        <v>11</v>
      </c>
      <c r="K320" s="58" t="s">
        <v>10</v>
      </c>
      <c r="L320" s="58" t="s">
        <v>9</v>
      </c>
      <c r="M320" s="60" t="s">
        <v>7</v>
      </c>
      <c r="N320" s="60" t="s">
        <v>513</v>
      </c>
      <c r="O320" s="60" t="s">
        <v>585</v>
      </c>
      <c r="P320" s="60" t="s">
        <v>7</v>
      </c>
      <c r="Q320" s="60" t="s">
        <v>7</v>
      </c>
      <c r="R320" s="59" t="s">
        <v>590</v>
      </c>
      <c r="S320" s="59" t="s">
        <v>589</v>
      </c>
      <c r="T320" s="59" t="s">
        <v>588</v>
      </c>
      <c r="U320" s="58" t="s">
        <v>17</v>
      </c>
      <c r="V320" s="57" t="s">
        <v>587</v>
      </c>
    </row>
    <row r="321" spans="3:22" ht="50" customHeight="1" thickBot="1">
      <c r="C321" s="22">
        <f t="shared" si="25"/>
        <v>15</v>
      </c>
      <c r="E321" s="51" t="str">
        <f t="shared" si="26"/>
        <v>G.UUID.15.</v>
      </c>
      <c r="F321" s="49" t="s">
        <v>586</v>
      </c>
      <c r="G321" s="50" t="s">
        <v>514</v>
      </c>
      <c r="H321" s="50" t="s">
        <v>13</v>
      </c>
      <c r="I321" s="48" t="s">
        <v>12</v>
      </c>
      <c r="J321" s="48" t="s">
        <v>11</v>
      </c>
      <c r="K321" s="48" t="s">
        <v>10</v>
      </c>
      <c r="L321" s="48" t="s">
        <v>9</v>
      </c>
      <c r="M321" s="50" t="s">
        <v>7</v>
      </c>
      <c r="N321" s="50" t="s">
        <v>513</v>
      </c>
      <c r="O321" s="50" t="s">
        <v>585</v>
      </c>
      <c r="P321" s="50" t="s">
        <v>7</v>
      </c>
      <c r="Q321" s="50" t="s">
        <v>7</v>
      </c>
      <c r="R321" s="49" t="s">
        <v>584</v>
      </c>
      <c r="S321" s="49" t="s">
        <v>583</v>
      </c>
      <c r="T321" s="49" t="s">
        <v>582</v>
      </c>
      <c r="U321" s="48" t="s">
        <v>73</v>
      </c>
      <c r="V321" s="47" t="s">
        <v>2</v>
      </c>
    </row>
    <row r="322" spans="3:22" ht="50" customHeight="1">
      <c r="C322" s="22">
        <f t="shared" si="25"/>
        <v>16</v>
      </c>
      <c r="E322" s="42" t="str">
        <f t="shared" si="26"/>
        <v>G.UUID.16.</v>
      </c>
      <c r="F322" s="40" t="s">
        <v>581</v>
      </c>
      <c r="G322" s="41" t="s">
        <v>514</v>
      </c>
      <c r="H322" s="41" t="s">
        <v>13</v>
      </c>
      <c r="I322" s="39" t="s">
        <v>12</v>
      </c>
      <c r="J322" s="39" t="s">
        <v>11</v>
      </c>
      <c r="K322" s="39" t="s">
        <v>10</v>
      </c>
      <c r="L322" s="39" t="s">
        <v>9</v>
      </c>
      <c r="M322" s="41" t="s">
        <v>7</v>
      </c>
      <c r="N322" s="41" t="s">
        <v>513</v>
      </c>
      <c r="O322" s="41" t="s">
        <v>512</v>
      </c>
      <c r="P322" s="41" t="s">
        <v>7</v>
      </c>
      <c r="Q322" s="41" t="s">
        <v>7</v>
      </c>
      <c r="R322" s="40" t="s">
        <v>577</v>
      </c>
      <c r="S322" s="40" t="s">
        <v>580</v>
      </c>
      <c r="T322" s="40" t="s">
        <v>579</v>
      </c>
      <c r="U322" s="39" t="s">
        <v>17</v>
      </c>
      <c r="V322" s="38" t="s">
        <v>2</v>
      </c>
    </row>
    <row r="323" spans="3:22" ht="50" customHeight="1">
      <c r="C323" s="22">
        <f t="shared" si="25"/>
        <v>17</v>
      </c>
      <c r="E323" s="37" t="str">
        <f t="shared" si="26"/>
        <v>G.UUID.17.</v>
      </c>
      <c r="F323" s="35" t="s">
        <v>578</v>
      </c>
      <c r="G323" s="36" t="s">
        <v>514</v>
      </c>
      <c r="H323" s="36" t="s">
        <v>13</v>
      </c>
      <c r="I323" s="34" t="s">
        <v>12</v>
      </c>
      <c r="J323" s="34" t="s">
        <v>11</v>
      </c>
      <c r="K323" s="34" t="s">
        <v>10</v>
      </c>
      <c r="L323" s="34" t="str">
        <f>"Demandé si pour question " &amp;$E$322&amp; ", Réponse = 17"</f>
        <v>Demandé si pour question G.UUID.16., Réponse = 17</v>
      </c>
      <c r="M323" s="36" t="s">
        <v>7</v>
      </c>
      <c r="N323" s="36" t="s">
        <v>513</v>
      </c>
      <c r="O323" s="36" t="s">
        <v>512</v>
      </c>
      <c r="P323" s="36" t="s">
        <v>24</v>
      </c>
      <c r="Q323" s="36" t="s">
        <v>24</v>
      </c>
      <c r="R323" s="35" t="s">
        <v>577</v>
      </c>
      <c r="S323" s="35" t="s">
        <v>22</v>
      </c>
      <c r="T323" s="35" t="s">
        <v>4</v>
      </c>
      <c r="U323" s="34" t="s">
        <v>3</v>
      </c>
      <c r="V323" s="33" t="s">
        <v>2</v>
      </c>
    </row>
    <row r="324" spans="3:22" ht="50" customHeight="1">
      <c r="C324" s="22">
        <f t="shared" si="25"/>
        <v>18</v>
      </c>
      <c r="E324" s="37" t="str">
        <f t="shared" si="26"/>
        <v>G.UUID.18.</v>
      </c>
      <c r="F324" s="35" t="s">
        <v>576</v>
      </c>
      <c r="G324" s="36" t="s">
        <v>514</v>
      </c>
      <c r="H324" s="36" t="s">
        <v>13</v>
      </c>
      <c r="I324" s="34" t="s">
        <v>12</v>
      </c>
      <c r="J324" s="34" t="s">
        <v>11</v>
      </c>
      <c r="K324" s="34" t="s">
        <v>10</v>
      </c>
      <c r="L324" s="36" t="s">
        <v>9</v>
      </c>
      <c r="M324" s="36" t="s">
        <v>7</v>
      </c>
      <c r="N324" s="36" t="s">
        <v>513</v>
      </c>
      <c r="O324" s="36" t="s">
        <v>512</v>
      </c>
      <c r="P324" s="36" t="s">
        <v>7</v>
      </c>
      <c r="Q324" s="36" t="s">
        <v>7</v>
      </c>
      <c r="R324" s="35" t="s">
        <v>571</v>
      </c>
      <c r="S324" s="35" t="s">
        <v>575</v>
      </c>
      <c r="T324" s="35" t="s">
        <v>574</v>
      </c>
      <c r="U324" s="34" t="s">
        <v>73</v>
      </c>
      <c r="V324" s="33" t="s">
        <v>573</v>
      </c>
    </row>
    <row r="325" spans="3:22" ht="50" customHeight="1" thickBot="1">
      <c r="C325" s="22">
        <f t="shared" si="25"/>
        <v>19</v>
      </c>
      <c r="E325" s="32" t="str">
        <f t="shared" si="26"/>
        <v>G.UUID.19.</v>
      </c>
      <c r="F325" s="30" t="s">
        <v>572</v>
      </c>
      <c r="G325" s="31" t="s">
        <v>514</v>
      </c>
      <c r="H325" s="31" t="s">
        <v>13</v>
      </c>
      <c r="I325" s="29" t="s">
        <v>12</v>
      </c>
      <c r="J325" s="29" t="s">
        <v>11</v>
      </c>
      <c r="K325" s="29" t="s">
        <v>10</v>
      </c>
      <c r="L325" s="29" t="str">
        <f>"Demandé si pour question " &amp;$E$324&amp; ", Réponse = 13"</f>
        <v>Demandé si pour question G.UUID.18., Réponse = 13</v>
      </c>
      <c r="M325" s="31" t="s">
        <v>7</v>
      </c>
      <c r="N325" s="31" t="s">
        <v>513</v>
      </c>
      <c r="O325" s="31" t="s">
        <v>512</v>
      </c>
      <c r="P325" s="31" t="s">
        <v>24</v>
      </c>
      <c r="Q325" s="31" t="s">
        <v>24</v>
      </c>
      <c r="R325" s="30" t="s">
        <v>571</v>
      </c>
      <c r="S325" s="30" t="s">
        <v>22</v>
      </c>
      <c r="T325" s="30" t="s">
        <v>4</v>
      </c>
      <c r="U325" s="29" t="s">
        <v>3</v>
      </c>
      <c r="V325" s="28" t="s">
        <v>2</v>
      </c>
    </row>
    <row r="326" spans="3:22" ht="50" customHeight="1">
      <c r="C326" s="22">
        <f t="shared" si="25"/>
        <v>20</v>
      </c>
      <c r="E326" s="61" t="str">
        <f t="shared" si="26"/>
        <v>G.UUID.20.</v>
      </c>
      <c r="F326" s="59" t="s">
        <v>570</v>
      </c>
      <c r="G326" s="60" t="s">
        <v>514</v>
      </c>
      <c r="H326" s="60" t="s">
        <v>13</v>
      </c>
      <c r="I326" s="58" t="s">
        <v>12</v>
      </c>
      <c r="J326" s="58" t="s">
        <v>11</v>
      </c>
      <c r="K326" s="58" t="s">
        <v>10</v>
      </c>
      <c r="L326" s="58" t="s">
        <v>9</v>
      </c>
      <c r="M326" s="60" t="s">
        <v>7</v>
      </c>
      <c r="N326" s="60" t="s">
        <v>513</v>
      </c>
      <c r="O326" s="60" t="s">
        <v>512</v>
      </c>
      <c r="P326" s="60" t="s">
        <v>7</v>
      </c>
      <c r="Q326" s="60" t="s">
        <v>7</v>
      </c>
      <c r="R326" s="59" t="s">
        <v>569</v>
      </c>
      <c r="S326" s="59" t="s">
        <v>568</v>
      </c>
      <c r="T326" s="59" t="s">
        <v>81</v>
      </c>
      <c r="U326" s="58" t="s">
        <v>17</v>
      </c>
      <c r="V326" s="57" t="s">
        <v>2</v>
      </c>
    </row>
    <row r="327" spans="3:22" ht="50" customHeight="1" thickBot="1">
      <c r="C327" s="22">
        <f t="shared" si="25"/>
        <v>21</v>
      </c>
      <c r="E327" s="51" t="str">
        <f t="shared" si="26"/>
        <v>G.UUID.21.</v>
      </c>
      <c r="F327" s="49" t="s">
        <v>567</v>
      </c>
      <c r="G327" s="50" t="s">
        <v>514</v>
      </c>
      <c r="H327" s="50" t="s">
        <v>13</v>
      </c>
      <c r="I327" s="48" t="s">
        <v>12</v>
      </c>
      <c r="J327" s="48" t="s">
        <v>11</v>
      </c>
      <c r="K327" s="48" t="s">
        <v>10</v>
      </c>
      <c r="L327" s="48" t="str">
        <f>"Demandé si pour question " &amp;$E$326&amp; ", Réponse = 1"</f>
        <v>Demandé si pour question G.UUID.20., Réponse = 1</v>
      </c>
      <c r="M327" s="50" t="s">
        <v>7</v>
      </c>
      <c r="N327" s="50" t="s">
        <v>513</v>
      </c>
      <c r="O327" s="50" t="s">
        <v>512</v>
      </c>
      <c r="P327" s="50" t="s">
        <v>24</v>
      </c>
      <c r="Q327" s="50" t="s">
        <v>24</v>
      </c>
      <c r="R327" s="49" t="s">
        <v>566</v>
      </c>
      <c r="S327" s="64" t="s">
        <v>565</v>
      </c>
      <c r="T327" s="64" t="s">
        <v>315</v>
      </c>
      <c r="U327" s="48" t="s">
        <v>314</v>
      </c>
      <c r="V327" s="47" t="s">
        <v>2</v>
      </c>
    </row>
    <row r="328" spans="3:22" ht="50" customHeight="1" thickBot="1">
      <c r="C328" s="22">
        <f t="shared" si="25"/>
        <v>22</v>
      </c>
      <c r="E328" s="21" t="str">
        <f t="shared" si="26"/>
        <v>G.UUID.22.</v>
      </c>
      <c r="F328" s="18" t="s">
        <v>564</v>
      </c>
      <c r="G328" s="18" t="s">
        <v>514</v>
      </c>
      <c r="H328" s="20" t="s">
        <v>13</v>
      </c>
      <c r="I328" s="18" t="s">
        <v>12</v>
      </c>
      <c r="J328" s="18" t="s">
        <v>11</v>
      </c>
      <c r="K328" s="18" t="s">
        <v>10</v>
      </c>
      <c r="L328" s="80" t="str">
        <f>"Demandé si pour les questions B.UUID.25., réponse &gt;59  et  B.UUID.17. à B.UUID.22., Réponse =3 ou 4 pour au moins 1 personne"</f>
        <v>Demandé si pour les questions B.UUID.25., réponse &gt;59  et  B.UUID.17. à B.UUID.22., Réponse =3 ou 4 pour au moins 1 personne</v>
      </c>
      <c r="M328" s="20" t="s">
        <v>7</v>
      </c>
      <c r="N328" s="20" t="s">
        <v>513</v>
      </c>
      <c r="O328" s="20" t="s">
        <v>512</v>
      </c>
      <c r="P328" s="20" t="s">
        <v>24</v>
      </c>
      <c r="Q328" s="20" t="s">
        <v>24</v>
      </c>
      <c r="R328" s="19" t="s">
        <v>563</v>
      </c>
      <c r="S328" s="81" t="s">
        <v>562</v>
      </c>
      <c r="T328" s="81" t="s">
        <v>81</v>
      </c>
      <c r="U328" s="18" t="s">
        <v>17</v>
      </c>
      <c r="V328" s="17" t="s">
        <v>2</v>
      </c>
    </row>
    <row r="329" spans="3:22" ht="50" customHeight="1">
      <c r="C329" s="22">
        <f t="shared" si="25"/>
        <v>23</v>
      </c>
      <c r="E329" s="61" t="str">
        <f t="shared" si="26"/>
        <v>G.UUID.23.</v>
      </c>
      <c r="F329" s="58" t="s">
        <v>561</v>
      </c>
      <c r="G329" s="60" t="s">
        <v>514</v>
      </c>
      <c r="H329" s="60" t="s">
        <v>13</v>
      </c>
      <c r="I329" s="58" t="s">
        <v>12</v>
      </c>
      <c r="J329" s="58" t="s">
        <v>11</v>
      </c>
      <c r="K329" s="58" t="s">
        <v>10</v>
      </c>
      <c r="L329" s="58" t="s">
        <v>9</v>
      </c>
      <c r="M329" s="60" t="s">
        <v>7</v>
      </c>
      <c r="N329" s="60" t="s">
        <v>513</v>
      </c>
      <c r="O329" s="60" t="s">
        <v>512</v>
      </c>
      <c r="P329" s="60" t="s">
        <v>7</v>
      </c>
      <c r="Q329" s="60" t="s">
        <v>7</v>
      </c>
      <c r="R329" s="59" t="s">
        <v>557</v>
      </c>
      <c r="S329" s="72" t="s">
        <v>560</v>
      </c>
      <c r="T329" s="59" t="s">
        <v>559</v>
      </c>
      <c r="U329" s="58" t="s">
        <v>17</v>
      </c>
      <c r="V329" s="57" t="s">
        <v>2</v>
      </c>
    </row>
    <row r="330" spans="3:22" ht="50" customHeight="1">
      <c r="C330" s="22">
        <f t="shared" si="25"/>
        <v>24</v>
      </c>
      <c r="E330" s="56" t="str">
        <f t="shared" si="26"/>
        <v>G.UUID.24.</v>
      </c>
      <c r="F330" s="53" t="s">
        <v>558</v>
      </c>
      <c r="G330" s="55" t="s">
        <v>514</v>
      </c>
      <c r="H330" s="55" t="s">
        <v>13</v>
      </c>
      <c r="I330" s="53" t="s">
        <v>12</v>
      </c>
      <c r="J330" s="53" t="s">
        <v>11</v>
      </c>
      <c r="K330" s="53" t="s">
        <v>10</v>
      </c>
      <c r="L330" s="53" t="str">
        <f>"Demandé si pour question " &amp;$E$329&amp; ", Réponse = 6"</f>
        <v>Demandé si pour question G.UUID.23., Réponse = 6</v>
      </c>
      <c r="M330" s="55" t="s">
        <v>7</v>
      </c>
      <c r="N330" s="55" t="s">
        <v>513</v>
      </c>
      <c r="O330" s="55" t="s">
        <v>512</v>
      </c>
      <c r="P330" s="55" t="s">
        <v>24</v>
      </c>
      <c r="Q330" s="55" t="s">
        <v>24</v>
      </c>
      <c r="R330" s="68" t="s">
        <v>557</v>
      </c>
      <c r="S330" s="68" t="s">
        <v>22</v>
      </c>
      <c r="T330" s="68" t="s">
        <v>4</v>
      </c>
      <c r="U330" s="67" t="s">
        <v>3</v>
      </c>
      <c r="V330" s="66" t="s">
        <v>2</v>
      </c>
    </row>
    <row r="331" spans="3:22" ht="50" customHeight="1">
      <c r="C331" s="22">
        <f t="shared" si="25"/>
        <v>25</v>
      </c>
      <c r="E331" s="56" t="str">
        <f t="shared" si="26"/>
        <v>G.UUID.25.</v>
      </c>
      <c r="F331" s="53" t="s">
        <v>556</v>
      </c>
      <c r="G331" s="55" t="s">
        <v>514</v>
      </c>
      <c r="H331" s="55" t="s">
        <v>13</v>
      </c>
      <c r="I331" s="53" t="s">
        <v>12</v>
      </c>
      <c r="J331" s="53" t="s">
        <v>11</v>
      </c>
      <c r="K331" s="53" t="s">
        <v>10</v>
      </c>
      <c r="L331" s="53" t="s">
        <v>9</v>
      </c>
      <c r="M331" s="55" t="s">
        <v>7</v>
      </c>
      <c r="N331" s="55" t="s">
        <v>513</v>
      </c>
      <c r="O331" s="55" t="s">
        <v>512</v>
      </c>
      <c r="P331" s="55" t="s">
        <v>7</v>
      </c>
      <c r="Q331" s="55" t="s">
        <v>7</v>
      </c>
      <c r="R331" s="68" t="s">
        <v>540</v>
      </c>
      <c r="S331" s="68" t="s">
        <v>555</v>
      </c>
      <c r="T331" s="68" t="s">
        <v>554</v>
      </c>
      <c r="U331" s="67" t="s">
        <v>73</v>
      </c>
      <c r="V331" s="66" t="s">
        <v>547</v>
      </c>
    </row>
    <row r="332" spans="3:22" ht="50" customHeight="1">
      <c r="C332" s="22">
        <f t="shared" si="25"/>
        <v>26</v>
      </c>
      <c r="E332" s="56" t="str">
        <f t="shared" si="26"/>
        <v>G.UUID.26.</v>
      </c>
      <c r="F332" s="53" t="s">
        <v>553</v>
      </c>
      <c r="G332" s="55" t="s">
        <v>514</v>
      </c>
      <c r="H332" s="55" t="s">
        <v>13</v>
      </c>
      <c r="I332" s="53" t="s">
        <v>12</v>
      </c>
      <c r="J332" s="53" t="s">
        <v>11</v>
      </c>
      <c r="K332" s="53" t="s">
        <v>10</v>
      </c>
      <c r="L332" s="53" t="s">
        <v>9</v>
      </c>
      <c r="M332" s="55" t="s">
        <v>7</v>
      </c>
      <c r="N332" s="55" t="s">
        <v>513</v>
      </c>
      <c r="O332" s="55" t="s">
        <v>512</v>
      </c>
      <c r="P332" s="55" t="s">
        <v>7</v>
      </c>
      <c r="Q332" s="55" t="s">
        <v>7</v>
      </c>
      <c r="R332" s="54" t="s">
        <v>540</v>
      </c>
      <c r="S332" s="68" t="s">
        <v>552</v>
      </c>
      <c r="T332" s="68" t="s">
        <v>551</v>
      </c>
      <c r="U332" s="67" t="s">
        <v>73</v>
      </c>
      <c r="V332" s="66" t="s">
        <v>547</v>
      </c>
    </row>
    <row r="333" spans="3:22" ht="50" customHeight="1">
      <c r="C333" s="22">
        <f t="shared" si="25"/>
        <v>27</v>
      </c>
      <c r="E333" s="56" t="str">
        <f t="shared" si="26"/>
        <v>G.UUID.27.</v>
      </c>
      <c r="F333" s="53" t="s">
        <v>550</v>
      </c>
      <c r="G333" s="55" t="s">
        <v>514</v>
      </c>
      <c r="H333" s="55" t="s">
        <v>13</v>
      </c>
      <c r="I333" s="53" t="s">
        <v>12</v>
      </c>
      <c r="J333" s="53" t="s">
        <v>11</v>
      </c>
      <c r="K333" s="53" t="s">
        <v>10</v>
      </c>
      <c r="L333" s="53" t="s">
        <v>9</v>
      </c>
      <c r="M333" s="55" t="s">
        <v>7</v>
      </c>
      <c r="N333" s="55" t="s">
        <v>513</v>
      </c>
      <c r="O333" s="55" t="s">
        <v>512</v>
      </c>
      <c r="P333" s="55" t="s">
        <v>7</v>
      </c>
      <c r="Q333" s="55" t="s">
        <v>7</v>
      </c>
      <c r="R333" s="54" t="s">
        <v>540</v>
      </c>
      <c r="S333" s="68" t="s">
        <v>549</v>
      </c>
      <c r="T333" s="68" t="s">
        <v>548</v>
      </c>
      <c r="U333" s="67" t="s">
        <v>73</v>
      </c>
      <c r="V333" s="66" t="s">
        <v>547</v>
      </c>
    </row>
    <row r="334" spans="3:22" ht="50" customHeight="1">
      <c r="C334" s="22">
        <f t="shared" si="25"/>
        <v>28</v>
      </c>
      <c r="E334" s="56" t="str">
        <f t="shared" si="26"/>
        <v>G.UUID.28.</v>
      </c>
      <c r="F334" s="53" t="s">
        <v>546</v>
      </c>
      <c r="G334" s="55" t="s">
        <v>514</v>
      </c>
      <c r="H334" s="55" t="s">
        <v>13</v>
      </c>
      <c r="I334" s="53" t="s">
        <v>12</v>
      </c>
      <c r="J334" s="53" t="s">
        <v>11</v>
      </c>
      <c r="K334" s="53" t="s">
        <v>10</v>
      </c>
      <c r="L334" s="53" t="str">
        <f>"Demandé si pour question " &amp;$E$331&amp; ", Réponse inclus I.4"</f>
        <v>Demandé si pour question G.UUID.25., Réponse inclus I.4</v>
      </c>
      <c r="M334" s="55" t="s">
        <v>7</v>
      </c>
      <c r="N334" s="55" t="s">
        <v>513</v>
      </c>
      <c r="O334" s="55" t="s">
        <v>512</v>
      </c>
      <c r="P334" s="55" t="s">
        <v>24</v>
      </c>
      <c r="Q334" s="55" t="s">
        <v>24</v>
      </c>
      <c r="R334" s="54" t="s">
        <v>540</v>
      </c>
      <c r="S334" s="54" t="s">
        <v>89</v>
      </c>
      <c r="T334" s="54" t="s">
        <v>4</v>
      </c>
      <c r="U334" s="53" t="s">
        <v>3</v>
      </c>
      <c r="V334" s="52" t="s">
        <v>2</v>
      </c>
    </row>
    <row r="335" spans="3:22" ht="50" customHeight="1">
      <c r="C335" s="22">
        <f t="shared" si="25"/>
        <v>29</v>
      </c>
      <c r="E335" s="56" t="str">
        <f t="shared" si="26"/>
        <v>G.UUID.29.</v>
      </c>
      <c r="F335" s="53" t="s">
        <v>545</v>
      </c>
      <c r="G335" s="55" t="s">
        <v>514</v>
      </c>
      <c r="H335" s="55" t="s">
        <v>13</v>
      </c>
      <c r="I335" s="53" t="s">
        <v>12</v>
      </c>
      <c r="J335" s="53" t="s">
        <v>11</v>
      </c>
      <c r="K335" s="53" t="s">
        <v>10</v>
      </c>
      <c r="L335" s="67" t="str">
        <f>"Demandé si pour question " &amp;$E$331&amp; ", Réponse inclus I.3"</f>
        <v>Demandé si pour question G.UUID.25., Réponse inclus I.3</v>
      </c>
      <c r="M335" s="55" t="s">
        <v>7</v>
      </c>
      <c r="N335" s="55" t="s">
        <v>513</v>
      </c>
      <c r="O335" s="55" t="s">
        <v>512</v>
      </c>
      <c r="P335" s="55" t="s">
        <v>24</v>
      </c>
      <c r="Q335" s="55" t="s">
        <v>24</v>
      </c>
      <c r="R335" s="54" t="s">
        <v>544</v>
      </c>
      <c r="S335" s="54" t="s">
        <v>543</v>
      </c>
      <c r="T335" s="54" t="s">
        <v>542</v>
      </c>
      <c r="U335" s="53" t="s">
        <v>17</v>
      </c>
      <c r="V335" s="52" t="s">
        <v>2</v>
      </c>
    </row>
    <row r="336" spans="3:22" ht="50" customHeight="1">
      <c r="C336" s="22">
        <f t="shared" si="25"/>
        <v>30</v>
      </c>
      <c r="E336" s="56" t="str">
        <f t="shared" si="26"/>
        <v>G.UUID.30.</v>
      </c>
      <c r="F336" s="53" t="s">
        <v>541</v>
      </c>
      <c r="G336" s="55" t="s">
        <v>514</v>
      </c>
      <c r="H336" s="55" t="s">
        <v>13</v>
      </c>
      <c r="I336" s="53" t="s">
        <v>12</v>
      </c>
      <c r="J336" s="53" t="s">
        <v>11</v>
      </c>
      <c r="K336" s="53" t="s">
        <v>10</v>
      </c>
      <c r="L336" s="67" t="str">
        <f>"Demandé si pour question " &amp;$E$335&amp; ", Réponse = 5"</f>
        <v>Demandé si pour question G.UUID.29., Réponse = 5</v>
      </c>
      <c r="M336" s="55" t="s">
        <v>7</v>
      </c>
      <c r="N336" s="55" t="s">
        <v>513</v>
      </c>
      <c r="O336" s="55" t="s">
        <v>512</v>
      </c>
      <c r="P336" s="55" t="s">
        <v>24</v>
      </c>
      <c r="Q336" s="55" t="s">
        <v>24</v>
      </c>
      <c r="R336" s="54" t="s">
        <v>540</v>
      </c>
      <c r="S336" s="54" t="s">
        <v>89</v>
      </c>
      <c r="T336" s="54" t="s">
        <v>4</v>
      </c>
      <c r="U336" s="53" t="s">
        <v>3</v>
      </c>
      <c r="V336" s="52" t="s">
        <v>2</v>
      </c>
    </row>
    <row r="337" spans="3:22" ht="50" customHeight="1">
      <c r="C337" s="22">
        <f t="shared" si="25"/>
        <v>31</v>
      </c>
      <c r="E337" s="56" t="str">
        <f t="shared" si="26"/>
        <v>G.UUID.31.</v>
      </c>
      <c r="F337" s="54" t="s">
        <v>539</v>
      </c>
      <c r="G337" s="55" t="s">
        <v>514</v>
      </c>
      <c r="H337" s="55" t="s">
        <v>13</v>
      </c>
      <c r="I337" s="53" t="s">
        <v>12</v>
      </c>
      <c r="J337" s="53" t="s">
        <v>11</v>
      </c>
      <c r="K337" s="53" t="s">
        <v>10</v>
      </c>
      <c r="L337" s="67" t="str">
        <f>"Demandé si pour question " &amp;$E$331&amp; ", Réponse inclus I.3"</f>
        <v>Demandé si pour question G.UUID.25., Réponse inclus I.3</v>
      </c>
      <c r="M337" s="55" t="s">
        <v>7</v>
      </c>
      <c r="N337" s="55" t="s">
        <v>513</v>
      </c>
      <c r="O337" s="55" t="s">
        <v>512</v>
      </c>
      <c r="P337" s="55" t="s">
        <v>24</v>
      </c>
      <c r="Q337" s="55" t="s">
        <v>24</v>
      </c>
      <c r="R337" s="54" t="s">
        <v>538</v>
      </c>
      <c r="S337" s="54" t="s">
        <v>537</v>
      </c>
      <c r="T337" s="54" t="s">
        <v>536</v>
      </c>
      <c r="U337" s="53" t="s">
        <v>17</v>
      </c>
      <c r="V337" s="52" t="s">
        <v>2</v>
      </c>
    </row>
    <row r="338" spans="3:22" ht="50" customHeight="1">
      <c r="C338" s="22">
        <f t="shared" si="25"/>
        <v>32</v>
      </c>
      <c r="E338" s="56" t="str">
        <f t="shared" si="26"/>
        <v>G.UUID.32.</v>
      </c>
      <c r="F338" s="54" t="s">
        <v>535</v>
      </c>
      <c r="G338" s="55" t="s">
        <v>514</v>
      </c>
      <c r="H338" s="55" t="s">
        <v>13</v>
      </c>
      <c r="I338" s="53" t="s">
        <v>12</v>
      </c>
      <c r="J338" s="53" t="s">
        <v>11</v>
      </c>
      <c r="K338" s="53" t="s">
        <v>10</v>
      </c>
      <c r="L338" s="67" t="str">
        <f>"Demandé si pour question " &amp;$E$331&amp; ", Réponse inclus I.3 et pour question " &amp;$E$337&amp; " Réponse = 2"</f>
        <v>Demandé si pour question G.UUID.25., Réponse inclus I.3 et pour question G.UUID.31. Réponse = 2</v>
      </c>
      <c r="M338" s="55" t="s">
        <v>7</v>
      </c>
      <c r="N338" s="55" t="s">
        <v>513</v>
      </c>
      <c r="O338" s="55" t="s">
        <v>512</v>
      </c>
      <c r="P338" s="55" t="s">
        <v>24</v>
      </c>
      <c r="Q338" s="55" t="s">
        <v>24</v>
      </c>
      <c r="R338" s="54" t="s">
        <v>528</v>
      </c>
      <c r="S338" s="54" t="s">
        <v>534</v>
      </c>
      <c r="T338" s="54" t="s">
        <v>530</v>
      </c>
      <c r="U338" s="53" t="s">
        <v>17</v>
      </c>
      <c r="V338" s="52" t="s">
        <v>2</v>
      </c>
    </row>
    <row r="339" spans="3:22" ht="50" customHeight="1">
      <c r="C339" s="22">
        <f t="shared" si="25"/>
        <v>33</v>
      </c>
      <c r="E339" s="56" t="str">
        <f t="shared" si="26"/>
        <v>G.UUID.33.</v>
      </c>
      <c r="F339" s="54" t="s">
        <v>533</v>
      </c>
      <c r="G339" s="55" t="s">
        <v>514</v>
      </c>
      <c r="H339" s="55" t="s">
        <v>13</v>
      </c>
      <c r="I339" s="53" t="s">
        <v>12</v>
      </c>
      <c r="J339" s="53" t="s">
        <v>11</v>
      </c>
      <c r="K339" s="53" t="s">
        <v>10</v>
      </c>
      <c r="L339" s="53" t="str">
        <f>"Demandé si pour question " &amp;$E$338&amp; ", Réponse = 4"</f>
        <v>Demandé si pour question G.UUID.32., Réponse = 4</v>
      </c>
      <c r="M339" s="55" t="s">
        <v>7</v>
      </c>
      <c r="N339" s="55" t="s">
        <v>513</v>
      </c>
      <c r="O339" s="55" t="s">
        <v>512</v>
      </c>
      <c r="P339" s="55" t="s">
        <v>24</v>
      </c>
      <c r="Q339" s="55" t="s">
        <v>24</v>
      </c>
      <c r="R339" s="54" t="s">
        <v>528</v>
      </c>
      <c r="S339" s="54" t="s">
        <v>22</v>
      </c>
      <c r="T339" s="54" t="s">
        <v>4</v>
      </c>
      <c r="U339" s="53" t="s">
        <v>3</v>
      </c>
      <c r="V339" s="52" t="s">
        <v>2</v>
      </c>
    </row>
    <row r="340" spans="3:22" ht="50" customHeight="1">
      <c r="C340" s="22">
        <f t="shared" si="25"/>
        <v>34</v>
      </c>
      <c r="E340" s="56" t="str">
        <f t="shared" si="26"/>
        <v>G.UUID.34.</v>
      </c>
      <c r="F340" s="54" t="s">
        <v>532</v>
      </c>
      <c r="G340" s="55" t="s">
        <v>514</v>
      </c>
      <c r="H340" s="55" t="s">
        <v>13</v>
      </c>
      <c r="I340" s="53" t="s">
        <v>12</v>
      </c>
      <c r="J340" s="53" t="s">
        <v>11</v>
      </c>
      <c r="K340" s="53" t="s">
        <v>10</v>
      </c>
      <c r="L340" s="53" t="str">
        <f>"Demandé si pour question " &amp;$E$331&amp; ", Réponse inclus I.3 et pour question " &amp;$E$337&amp; " Réponse = 3"</f>
        <v>Demandé si pour question G.UUID.25., Réponse inclus I.3 et pour question G.UUID.31. Réponse = 3</v>
      </c>
      <c r="M340" s="55" t="s">
        <v>7</v>
      </c>
      <c r="N340" s="55" t="s">
        <v>513</v>
      </c>
      <c r="O340" s="55" t="s">
        <v>512</v>
      </c>
      <c r="P340" s="55" t="s">
        <v>24</v>
      </c>
      <c r="Q340" s="55" t="s">
        <v>24</v>
      </c>
      <c r="R340" s="54" t="s">
        <v>528</v>
      </c>
      <c r="S340" s="54" t="s">
        <v>531</v>
      </c>
      <c r="T340" s="54" t="s">
        <v>530</v>
      </c>
      <c r="U340" s="53" t="s">
        <v>17</v>
      </c>
      <c r="V340" s="52" t="s">
        <v>2</v>
      </c>
    </row>
    <row r="341" spans="3:22" ht="50" customHeight="1">
      <c r="C341" s="22">
        <f t="shared" si="25"/>
        <v>35</v>
      </c>
      <c r="E341" s="56" t="str">
        <f t="shared" si="26"/>
        <v>G.UUID.35.</v>
      </c>
      <c r="F341" s="54" t="s">
        <v>529</v>
      </c>
      <c r="G341" s="55" t="s">
        <v>514</v>
      </c>
      <c r="H341" s="55" t="s">
        <v>13</v>
      </c>
      <c r="I341" s="53" t="s">
        <v>12</v>
      </c>
      <c r="J341" s="53" t="s">
        <v>11</v>
      </c>
      <c r="K341" s="53" t="s">
        <v>10</v>
      </c>
      <c r="L341" s="53" t="str">
        <f>"Demandé si pour question " &amp;$E$340&amp; ", Réponse = 4"</f>
        <v>Demandé si pour question G.UUID.34., Réponse = 4</v>
      </c>
      <c r="M341" s="55" t="s">
        <v>7</v>
      </c>
      <c r="N341" s="55" t="s">
        <v>513</v>
      </c>
      <c r="O341" s="55" t="s">
        <v>512</v>
      </c>
      <c r="P341" s="55" t="s">
        <v>24</v>
      </c>
      <c r="Q341" s="55" t="s">
        <v>24</v>
      </c>
      <c r="R341" s="68" t="s">
        <v>528</v>
      </c>
      <c r="S341" s="68" t="s">
        <v>22</v>
      </c>
      <c r="T341" s="68" t="s">
        <v>4</v>
      </c>
      <c r="U341" s="67" t="s">
        <v>3</v>
      </c>
      <c r="V341" s="66" t="s">
        <v>2</v>
      </c>
    </row>
    <row r="342" spans="3:22" ht="50" customHeight="1">
      <c r="C342" s="22">
        <f t="shared" si="25"/>
        <v>36</v>
      </c>
      <c r="E342" s="56" t="str">
        <f t="shared" si="26"/>
        <v>G.UUID.36.</v>
      </c>
      <c r="F342" s="53" t="s">
        <v>527</v>
      </c>
      <c r="G342" s="55" t="s">
        <v>514</v>
      </c>
      <c r="H342" s="55" t="s">
        <v>13</v>
      </c>
      <c r="I342" s="53" t="s">
        <v>12</v>
      </c>
      <c r="J342" s="53" t="s">
        <v>11</v>
      </c>
      <c r="K342" s="53" t="s">
        <v>10</v>
      </c>
      <c r="L342" s="53" t="s">
        <v>9</v>
      </c>
      <c r="M342" s="55" t="s">
        <v>7</v>
      </c>
      <c r="N342" s="55" t="s">
        <v>513</v>
      </c>
      <c r="O342" s="55" t="s">
        <v>512</v>
      </c>
      <c r="P342" s="55" t="s">
        <v>7</v>
      </c>
      <c r="Q342" s="55" t="s">
        <v>7</v>
      </c>
      <c r="R342" s="68" t="s">
        <v>526</v>
      </c>
      <c r="S342" s="68" t="s">
        <v>525</v>
      </c>
      <c r="T342" s="68" t="s">
        <v>524</v>
      </c>
      <c r="U342" s="67" t="s">
        <v>73</v>
      </c>
      <c r="V342" s="200" t="s">
        <v>523</v>
      </c>
    </row>
    <row r="343" spans="3:22" ht="50" customHeight="1">
      <c r="C343" s="22">
        <f t="shared" si="25"/>
        <v>37</v>
      </c>
      <c r="E343" s="56" t="str">
        <f t="shared" si="26"/>
        <v>G.UUID.37.</v>
      </c>
      <c r="F343" s="53" t="s">
        <v>522</v>
      </c>
      <c r="G343" s="55" t="s">
        <v>514</v>
      </c>
      <c r="H343" s="55" t="s">
        <v>13</v>
      </c>
      <c r="I343" s="53" t="s">
        <v>12</v>
      </c>
      <c r="J343" s="53" t="s">
        <v>11</v>
      </c>
      <c r="K343" s="53" t="s">
        <v>10</v>
      </c>
      <c r="L343" s="53" t="str">
        <f>"Demandé si pour question " &amp;$E$343&amp; ", Réponse = 8"</f>
        <v>Demandé si pour question G.UUID.37., Réponse = 8</v>
      </c>
      <c r="M343" s="55" t="s">
        <v>7</v>
      </c>
      <c r="N343" s="55" t="s">
        <v>513</v>
      </c>
      <c r="O343" s="55" t="s">
        <v>512</v>
      </c>
      <c r="P343" s="55" t="s">
        <v>24</v>
      </c>
      <c r="Q343" s="55" t="s">
        <v>24</v>
      </c>
      <c r="R343" s="54" t="s">
        <v>521</v>
      </c>
      <c r="S343" s="54" t="s">
        <v>22</v>
      </c>
      <c r="T343" s="54" t="s">
        <v>4</v>
      </c>
      <c r="U343" s="53" t="s">
        <v>3</v>
      </c>
      <c r="V343" s="52" t="s">
        <v>2</v>
      </c>
    </row>
    <row r="344" spans="3:22" ht="50" customHeight="1">
      <c r="C344" s="22">
        <f t="shared" si="25"/>
        <v>38</v>
      </c>
      <c r="E344" s="56" t="str">
        <f t="shared" si="26"/>
        <v>G.UUID.38.</v>
      </c>
      <c r="F344" s="53" t="s">
        <v>520</v>
      </c>
      <c r="G344" s="55" t="s">
        <v>514</v>
      </c>
      <c r="H344" s="55" t="s">
        <v>13</v>
      </c>
      <c r="I344" s="53" t="s">
        <v>12</v>
      </c>
      <c r="J344" s="53" t="s">
        <v>11</v>
      </c>
      <c r="K344" s="53" t="s">
        <v>10</v>
      </c>
      <c r="L344" s="53" t="str">
        <f>"Demandé si pour question " &amp;$E$342&amp; ", Réponse = 1"</f>
        <v>Demandé si pour question G.UUID.36., Réponse = 1</v>
      </c>
      <c r="M344" s="55" t="s">
        <v>7</v>
      </c>
      <c r="N344" s="55" t="s">
        <v>513</v>
      </c>
      <c r="O344" s="55" t="s">
        <v>512</v>
      </c>
      <c r="P344" s="55" t="s">
        <v>24</v>
      </c>
      <c r="Q344" s="55" t="s">
        <v>24</v>
      </c>
      <c r="R344" s="68" t="s">
        <v>516</v>
      </c>
      <c r="S344" s="68" t="s">
        <v>519</v>
      </c>
      <c r="T344" s="68" t="s">
        <v>518</v>
      </c>
      <c r="U344" s="67" t="s">
        <v>17</v>
      </c>
      <c r="V344" s="66" t="s">
        <v>2</v>
      </c>
    </row>
    <row r="345" spans="3:22" ht="50" customHeight="1" thickBot="1">
      <c r="C345" s="22">
        <f t="shared" si="25"/>
        <v>39</v>
      </c>
      <c r="E345" s="51" t="str">
        <f t="shared" si="26"/>
        <v>G.UUID.39.</v>
      </c>
      <c r="F345" s="48" t="s">
        <v>517</v>
      </c>
      <c r="G345" s="50" t="s">
        <v>514</v>
      </c>
      <c r="H345" s="50" t="s">
        <v>13</v>
      </c>
      <c r="I345" s="48" t="s">
        <v>12</v>
      </c>
      <c r="J345" s="48" t="s">
        <v>11</v>
      </c>
      <c r="K345" s="48" t="s">
        <v>10</v>
      </c>
      <c r="L345" s="48" t="str">
        <f>"Demandé si pour question " &amp;$E$344&amp; ", Réponse = 4"</f>
        <v>Demandé si pour question G.UUID.38., Réponse = 4</v>
      </c>
      <c r="M345" s="50" t="s">
        <v>7</v>
      </c>
      <c r="N345" s="50" t="s">
        <v>513</v>
      </c>
      <c r="O345" s="50" t="s">
        <v>512</v>
      </c>
      <c r="P345" s="50" t="s">
        <v>24</v>
      </c>
      <c r="Q345" s="50" t="s">
        <v>24</v>
      </c>
      <c r="R345" s="64" t="s">
        <v>516</v>
      </c>
      <c r="S345" s="64" t="s">
        <v>22</v>
      </c>
      <c r="T345" s="64" t="s">
        <v>4</v>
      </c>
      <c r="U345" s="63" t="s">
        <v>3</v>
      </c>
      <c r="V345" s="62" t="s">
        <v>2</v>
      </c>
    </row>
    <row r="346" spans="3:22" ht="50" customHeight="1" thickBot="1">
      <c r="C346" s="22">
        <f t="shared" si="25"/>
        <v>40</v>
      </c>
      <c r="E346" s="21" t="str">
        <f t="shared" si="26"/>
        <v>G.UUID.40.</v>
      </c>
      <c r="F346" s="18" t="s">
        <v>515</v>
      </c>
      <c r="G346" s="20" t="s">
        <v>514</v>
      </c>
      <c r="H346" s="20" t="s">
        <v>13</v>
      </c>
      <c r="I346" s="18" t="s">
        <v>461</v>
      </c>
      <c r="J346" s="18" t="s">
        <v>11</v>
      </c>
      <c r="K346" s="18" t="s">
        <v>10</v>
      </c>
      <c r="L346" s="18" t="str">
        <f>"Demandé si pour question " &amp;$E$54&amp; ", Réponse &lt;= 5"</f>
        <v>Demandé si pour question B.UUID.23., Réponse &lt;= 5</v>
      </c>
      <c r="M346" s="20" t="s">
        <v>7</v>
      </c>
      <c r="N346" s="20" t="s">
        <v>513</v>
      </c>
      <c r="O346" s="20" t="s">
        <v>512</v>
      </c>
      <c r="P346" s="20" t="s">
        <v>24</v>
      </c>
      <c r="Q346" s="20" t="s">
        <v>24</v>
      </c>
      <c r="R346" s="19" t="s">
        <v>511</v>
      </c>
      <c r="S346" s="19" t="s">
        <v>510</v>
      </c>
      <c r="T346" s="19" t="s">
        <v>81</v>
      </c>
      <c r="U346" s="18" t="s">
        <v>17</v>
      </c>
      <c r="V346" s="17" t="s">
        <v>509</v>
      </c>
    </row>
    <row r="347" spans="3:22" ht="20" customHeight="1" thickBot="1">
      <c r="K347" s="86"/>
      <c r="L347" s="86"/>
      <c r="M347" s="86"/>
      <c r="N347" s="86"/>
      <c r="O347" s="86"/>
      <c r="P347" s="86"/>
      <c r="Q347" s="86"/>
      <c r="T347" s="85"/>
    </row>
    <row r="348" spans="3:22" s="2" customFormat="1" ht="15" thickBot="1">
      <c r="E348" s="77" t="s">
        <v>508</v>
      </c>
      <c r="F348" s="76"/>
      <c r="G348" s="76"/>
      <c r="H348" s="76"/>
      <c r="I348" s="76"/>
      <c r="J348" s="76"/>
      <c r="K348" s="76"/>
      <c r="L348" s="76"/>
      <c r="M348" s="76"/>
      <c r="N348" s="76"/>
      <c r="O348" s="76"/>
      <c r="P348" s="76"/>
      <c r="Q348" s="76"/>
      <c r="R348" s="76"/>
      <c r="S348" s="76"/>
      <c r="T348" s="76"/>
      <c r="U348" s="76"/>
      <c r="V348" s="75"/>
    </row>
    <row r="349" spans="3:22" s="2" customFormat="1" ht="2" customHeight="1">
      <c r="E349" s="16"/>
      <c r="F349" s="15"/>
      <c r="G349" s="15"/>
      <c r="H349" s="15"/>
      <c r="I349" s="15"/>
      <c r="J349" s="15"/>
      <c r="K349" s="15"/>
      <c r="L349" s="15"/>
      <c r="M349" s="15"/>
      <c r="N349" s="15"/>
      <c r="O349" s="15"/>
      <c r="P349" s="15"/>
      <c r="Q349" s="14"/>
      <c r="R349" s="14"/>
      <c r="S349" s="14"/>
      <c r="T349" s="14"/>
      <c r="U349" s="14"/>
      <c r="V349" s="13"/>
    </row>
    <row r="350" spans="3:22" s="2" customFormat="1">
      <c r="E350" s="12" t="s">
        <v>1</v>
      </c>
      <c r="F350" s="11" t="s">
        <v>507</v>
      </c>
      <c r="G350" s="10"/>
      <c r="H350" s="10"/>
      <c r="I350" s="10"/>
      <c r="J350" s="10"/>
      <c r="K350" s="10"/>
      <c r="L350" s="10"/>
      <c r="M350" s="10"/>
      <c r="N350" s="10"/>
      <c r="O350" s="10"/>
      <c r="P350" s="10"/>
      <c r="Q350" s="9"/>
      <c r="R350" s="9"/>
      <c r="S350" s="9"/>
      <c r="T350" s="9"/>
      <c r="U350" s="9"/>
      <c r="V350" s="8"/>
    </row>
    <row r="351" spans="3:22" s="2" customFormat="1" ht="2" customHeight="1" thickBot="1">
      <c r="E351" s="16"/>
      <c r="F351" s="15"/>
      <c r="G351" s="15"/>
      <c r="H351" s="15"/>
      <c r="I351" s="15"/>
      <c r="J351" s="15"/>
      <c r="K351" s="15"/>
      <c r="L351" s="15"/>
      <c r="M351" s="15"/>
      <c r="N351" s="15"/>
      <c r="O351" s="15"/>
      <c r="P351" s="15"/>
      <c r="Q351" s="14"/>
      <c r="R351" s="14"/>
      <c r="S351" s="14"/>
      <c r="T351" s="14"/>
      <c r="U351" s="14"/>
      <c r="V351" s="13"/>
    </row>
    <row r="352" spans="3:22" s="2" customFormat="1" ht="15" thickBot="1">
      <c r="E352" s="74" t="s">
        <v>199</v>
      </c>
      <c r="F352" s="74" t="s">
        <v>198</v>
      </c>
      <c r="G352" s="74" t="s">
        <v>197</v>
      </c>
      <c r="H352" s="74" t="s">
        <v>196</v>
      </c>
      <c r="I352" s="74" t="s">
        <v>195</v>
      </c>
      <c r="J352" s="74" t="s">
        <v>194</v>
      </c>
      <c r="K352" s="74" t="s">
        <v>193</v>
      </c>
      <c r="L352" s="74" t="s">
        <v>192</v>
      </c>
      <c r="M352" s="74" t="s">
        <v>191</v>
      </c>
      <c r="N352" s="74" t="s">
        <v>190</v>
      </c>
      <c r="O352" s="74" t="s">
        <v>189</v>
      </c>
      <c r="P352" s="74" t="s">
        <v>188</v>
      </c>
      <c r="Q352" s="74" t="s">
        <v>187</v>
      </c>
      <c r="R352" s="74" t="s">
        <v>186</v>
      </c>
      <c r="S352" s="74" t="s">
        <v>185</v>
      </c>
      <c r="T352" s="74" t="s">
        <v>184</v>
      </c>
      <c r="U352" s="74" t="s">
        <v>183</v>
      </c>
      <c r="V352" s="74" t="s">
        <v>182</v>
      </c>
    </row>
    <row r="353" spans="3:22" ht="50" customHeight="1">
      <c r="C353" s="22">
        <f t="shared" ref="C353:C366" si="27">C352+1</f>
        <v>1</v>
      </c>
      <c r="E353" s="61" t="str">
        <f t="shared" ref="E353:E366" si="28">CONCATENATE(LEFT($E$348,1),".UUID.",$C353,".")</f>
        <v>H.UUID.1.</v>
      </c>
      <c r="F353" s="59" t="s">
        <v>506</v>
      </c>
      <c r="G353" s="60" t="s">
        <v>445</v>
      </c>
      <c r="H353" s="60" t="s">
        <v>13</v>
      </c>
      <c r="I353" s="58" t="s">
        <v>461</v>
      </c>
      <c r="J353" s="58" t="s">
        <v>11</v>
      </c>
      <c r="K353" s="58" t="s">
        <v>10</v>
      </c>
      <c r="L353" s="58" t="str">
        <f>"Demandé si pour question " &amp;$E$54&amp; ", Réponse =&gt; 5 ET &lt;= 17."</f>
        <v>Demandé si pour question B.UUID.23., Réponse =&gt; 5 ET &lt;= 17.</v>
      </c>
      <c r="M353" s="60" t="s">
        <v>460</v>
      </c>
      <c r="N353" s="60" t="s">
        <v>444</v>
      </c>
      <c r="O353" s="60" t="s">
        <v>444</v>
      </c>
      <c r="P353" s="60" t="s">
        <v>3</v>
      </c>
      <c r="Q353" s="60" t="s">
        <v>7</v>
      </c>
      <c r="R353" s="59" t="s">
        <v>505</v>
      </c>
      <c r="S353" s="59" t="s">
        <v>504</v>
      </c>
      <c r="T353" s="59" t="s">
        <v>451</v>
      </c>
      <c r="U353" s="58" t="s">
        <v>17</v>
      </c>
      <c r="V353" s="57" t="s">
        <v>503</v>
      </c>
    </row>
    <row r="354" spans="3:22" ht="50" customHeight="1">
      <c r="C354" s="22">
        <f t="shared" si="27"/>
        <v>2</v>
      </c>
      <c r="E354" s="56" t="str">
        <f t="shared" si="28"/>
        <v>H.UUID.2.</v>
      </c>
      <c r="F354" s="54" t="s">
        <v>502</v>
      </c>
      <c r="G354" s="55" t="s">
        <v>445</v>
      </c>
      <c r="H354" s="55" t="s">
        <v>13</v>
      </c>
      <c r="I354" s="53" t="s">
        <v>461</v>
      </c>
      <c r="J354" s="53" t="s">
        <v>11</v>
      </c>
      <c r="K354" s="53" t="s">
        <v>10</v>
      </c>
      <c r="L354" s="53" t="str">
        <f>"Demandé si pour question " &amp;$E$353&amp; ", Réponse = 1"</f>
        <v>Demandé si pour question H.UUID.1., Réponse = 1</v>
      </c>
      <c r="M354" s="55" t="s">
        <v>460</v>
      </c>
      <c r="N354" s="55" t="s">
        <v>444</v>
      </c>
      <c r="O354" s="55" t="s">
        <v>444</v>
      </c>
      <c r="P354" s="55" t="s">
        <v>3</v>
      </c>
      <c r="Q354" s="55" t="s">
        <v>171</v>
      </c>
      <c r="R354" s="54" t="s">
        <v>501</v>
      </c>
      <c r="S354" s="54" t="s">
        <v>500</v>
      </c>
      <c r="T354" s="54" t="s">
        <v>499</v>
      </c>
      <c r="U354" s="53" t="s">
        <v>17</v>
      </c>
      <c r="V354" s="52" t="s">
        <v>2</v>
      </c>
    </row>
    <row r="355" spans="3:22" ht="50" customHeight="1">
      <c r="C355" s="22">
        <f t="shared" si="27"/>
        <v>3</v>
      </c>
      <c r="E355" s="56" t="str">
        <f t="shared" si="28"/>
        <v>H.UUID.3.</v>
      </c>
      <c r="F355" s="54" t="s">
        <v>498</v>
      </c>
      <c r="G355" s="55" t="s">
        <v>445</v>
      </c>
      <c r="H355" s="55" t="s">
        <v>13</v>
      </c>
      <c r="I355" s="53" t="s">
        <v>461</v>
      </c>
      <c r="J355" s="53" t="s">
        <v>11</v>
      </c>
      <c r="K355" s="53" t="s">
        <v>10</v>
      </c>
      <c r="L355" s="53" t="str">
        <f>"Demandé si pour question " &amp;$E$354&amp; ", Réponse = 1"</f>
        <v>Demandé si pour question H.UUID.2., Réponse = 1</v>
      </c>
      <c r="M355" s="55" t="s">
        <v>460</v>
      </c>
      <c r="N355" s="55" t="s">
        <v>444</v>
      </c>
      <c r="O355" s="55" t="s">
        <v>444</v>
      </c>
      <c r="P355" s="55" t="s">
        <v>3</v>
      </c>
      <c r="Q355" s="55" t="s">
        <v>171</v>
      </c>
      <c r="R355" s="54" t="s">
        <v>497</v>
      </c>
      <c r="S355" s="68" t="s">
        <v>496</v>
      </c>
      <c r="T355" s="68" t="s">
        <v>451</v>
      </c>
      <c r="U355" s="67" t="s">
        <v>17</v>
      </c>
      <c r="V355" s="66" t="s">
        <v>492</v>
      </c>
    </row>
    <row r="356" spans="3:22" ht="50" customHeight="1" thickBot="1">
      <c r="C356" s="22">
        <f t="shared" si="27"/>
        <v>4</v>
      </c>
      <c r="E356" s="51" t="str">
        <f t="shared" si="28"/>
        <v>H.UUID.4.</v>
      </c>
      <c r="F356" s="49" t="s">
        <v>495</v>
      </c>
      <c r="G356" s="50" t="s">
        <v>445</v>
      </c>
      <c r="H356" s="50" t="s">
        <v>13</v>
      </c>
      <c r="I356" s="48" t="s">
        <v>461</v>
      </c>
      <c r="J356" s="48" t="s">
        <v>11</v>
      </c>
      <c r="K356" s="48" t="s">
        <v>10</v>
      </c>
      <c r="L356" s="48" t="str">
        <f>"Demandé si pour question " &amp;$E$354&amp; ", Réponse = 2"</f>
        <v>Demandé si pour question H.UUID.2., Réponse = 2</v>
      </c>
      <c r="M356" s="50" t="s">
        <v>460</v>
      </c>
      <c r="N356" s="50" t="s">
        <v>444</v>
      </c>
      <c r="O356" s="50" t="s">
        <v>444</v>
      </c>
      <c r="P356" s="50" t="s">
        <v>3</v>
      </c>
      <c r="Q356" s="50" t="s">
        <v>171</v>
      </c>
      <c r="R356" s="49" t="s">
        <v>494</v>
      </c>
      <c r="S356" s="64" t="s">
        <v>493</v>
      </c>
      <c r="T356" s="64" t="s">
        <v>451</v>
      </c>
      <c r="U356" s="63" t="s">
        <v>17</v>
      </c>
      <c r="V356" s="62" t="s">
        <v>492</v>
      </c>
    </row>
    <row r="357" spans="3:22" ht="50" customHeight="1">
      <c r="C357" s="22">
        <f t="shared" si="27"/>
        <v>5</v>
      </c>
      <c r="E357" s="42" t="str">
        <f t="shared" si="28"/>
        <v>H.UUID.5.</v>
      </c>
      <c r="F357" s="40" t="s">
        <v>491</v>
      </c>
      <c r="G357" s="41" t="s">
        <v>445</v>
      </c>
      <c r="H357" s="41" t="s">
        <v>13</v>
      </c>
      <c r="I357" s="39" t="s">
        <v>461</v>
      </c>
      <c r="J357" s="39" t="s">
        <v>11</v>
      </c>
      <c r="K357" s="39" t="s">
        <v>10</v>
      </c>
      <c r="L357" s="39" t="str">
        <f>"Demandé si pour question " &amp;$E$353&amp; ", Réponse inclus 2."</f>
        <v>Demandé si pour question H.UUID.1., Réponse inclus 2.</v>
      </c>
      <c r="M357" s="41" t="s">
        <v>460</v>
      </c>
      <c r="N357" s="41" t="s">
        <v>444</v>
      </c>
      <c r="O357" s="41" t="s">
        <v>444</v>
      </c>
      <c r="P357" s="41" t="s">
        <v>3</v>
      </c>
      <c r="Q357" s="41" t="s">
        <v>171</v>
      </c>
      <c r="R357" s="40" t="s">
        <v>490</v>
      </c>
      <c r="S357" s="40" t="s">
        <v>489</v>
      </c>
      <c r="T357" s="40" t="s">
        <v>488</v>
      </c>
      <c r="U357" s="39" t="s">
        <v>17</v>
      </c>
      <c r="V357" s="38" t="s">
        <v>2</v>
      </c>
    </row>
    <row r="358" spans="3:22" ht="50" customHeight="1">
      <c r="C358" s="22">
        <f t="shared" si="27"/>
        <v>6</v>
      </c>
      <c r="E358" s="37" t="str">
        <f t="shared" si="28"/>
        <v>H.UUID.6.</v>
      </c>
      <c r="F358" s="35" t="s">
        <v>487</v>
      </c>
      <c r="G358" s="36" t="s">
        <v>445</v>
      </c>
      <c r="H358" s="36" t="s">
        <v>13</v>
      </c>
      <c r="I358" s="34" t="s">
        <v>461</v>
      </c>
      <c r="J358" s="34" t="s">
        <v>11</v>
      </c>
      <c r="K358" s="34" t="s">
        <v>10</v>
      </c>
      <c r="L358" s="34" t="str">
        <f>"Demandé si pour question " &amp;$E$353&amp; ", Réponse = 2 OU (pour " &amp;$E$355&amp; ", Réponse = 2 OU pour " &amp;$E$356&amp; ", Réponse = 2.)"</f>
        <v>Demandé si pour question H.UUID.1., Réponse = 2 OU (pour H.UUID.3., Réponse = 2 OU pour H.UUID.4., Réponse = 2.)</v>
      </c>
      <c r="M358" s="36" t="s">
        <v>460</v>
      </c>
      <c r="N358" s="36" t="s">
        <v>444</v>
      </c>
      <c r="O358" s="36" t="s">
        <v>444</v>
      </c>
      <c r="P358" s="36" t="s">
        <v>3</v>
      </c>
      <c r="Q358" s="36" t="s">
        <v>171</v>
      </c>
      <c r="R358" s="35" t="s">
        <v>486</v>
      </c>
      <c r="S358" s="35" t="s">
        <v>485</v>
      </c>
      <c r="T358" s="35" t="s">
        <v>484</v>
      </c>
      <c r="U358" s="34" t="s">
        <v>17</v>
      </c>
      <c r="V358" s="33" t="s">
        <v>2</v>
      </c>
    </row>
    <row r="359" spans="3:22" ht="50" customHeight="1" thickBot="1">
      <c r="C359" s="22">
        <f t="shared" si="27"/>
        <v>7</v>
      </c>
      <c r="E359" s="32" t="str">
        <f t="shared" si="28"/>
        <v>H.UUID.7.</v>
      </c>
      <c r="F359" s="30" t="s">
        <v>483</v>
      </c>
      <c r="G359" s="31" t="s">
        <v>445</v>
      </c>
      <c r="H359" s="31" t="s">
        <v>13</v>
      </c>
      <c r="I359" s="29" t="s">
        <v>461</v>
      </c>
      <c r="J359" s="29" t="s">
        <v>11</v>
      </c>
      <c r="K359" s="29" t="s">
        <v>10</v>
      </c>
      <c r="L359" s="29" t="str">
        <f>"Demandé si pour question " &amp;$E$359&amp; ", Réponse = 19."</f>
        <v>Demandé si pour question H.UUID.7., Réponse = 19.</v>
      </c>
      <c r="M359" s="31" t="s">
        <v>460</v>
      </c>
      <c r="N359" s="31" t="s">
        <v>444</v>
      </c>
      <c r="O359" s="31" t="s">
        <v>444</v>
      </c>
      <c r="P359" s="31" t="s">
        <v>3</v>
      </c>
      <c r="Q359" s="31" t="s">
        <v>24</v>
      </c>
      <c r="R359" s="30" t="s">
        <v>482</v>
      </c>
      <c r="S359" s="30" t="s">
        <v>22</v>
      </c>
      <c r="T359" s="30" t="s">
        <v>4</v>
      </c>
      <c r="U359" s="29" t="s">
        <v>3</v>
      </c>
      <c r="V359" s="28" t="s">
        <v>2</v>
      </c>
    </row>
    <row r="360" spans="3:22" ht="50" customHeight="1">
      <c r="C360" s="22">
        <f t="shared" si="27"/>
        <v>8</v>
      </c>
      <c r="E360" s="61" t="str">
        <f t="shared" si="28"/>
        <v>H.UUID.8.</v>
      </c>
      <c r="F360" s="59" t="s">
        <v>481</v>
      </c>
      <c r="G360" s="60" t="s">
        <v>445</v>
      </c>
      <c r="H360" s="60" t="s">
        <v>13</v>
      </c>
      <c r="I360" s="58" t="s">
        <v>461</v>
      </c>
      <c r="J360" s="58" t="s">
        <v>11</v>
      </c>
      <c r="K360" s="58" t="s">
        <v>10</v>
      </c>
      <c r="L360" s="58" t="str">
        <f>"Demandé si pour question " &amp;$E$353&amp; ", Réponse = 1 ET (pour " &amp;$E$354&amp; ", Réponse = 1 OU pour " &amp;$E$355&amp; ", Réponse = 1.)"</f>
        <v>Demandé si pour question H.UUID.1., Réponse = 1 ET (pour H.UUID.2., Réponse = 1 OU pour H.UUID.3., Réponse = 1.)</v>
      </c>
      <c r="M360" s="60" t="s">
        <v>460</v>
      </c>
      <c r="N360" s="60" t="s">
        <v>444</v>
      </c>
      <c r="O360" s="60" t="s">
        <v>464</v>
      </c>
      <c r="P360" s="60" t="s">
        <v>3</v>
      </c>
      <c r="Q360" s="60" t="s">
        <v>171</v>
      </c>
      <c r="R360" s="59" t="s">
        <v>480</v>
      </c>
      <c r="S360" s="59" t="s">
        <v>479</v>
      </c>
      <c r="T360" s="59" t="s">
        <v>451</v>
      </c>
      <c r="U360" s="58" t="s">
        <v>17</v>
      </c>
      <c r="V360" s="57" t="s">
        <v>478</v>
      </c>
    </row>
    <row r="361" spans="3:22" ht="50" customHeight="1">
      <c r="C361" s="22">
        <f t="shared" si="27"/>
        <v>9</v>
      </c>
      <c r="E361" s="56" t="str">
        <f t="shared" si="28"/>
        <v>H.UUID.9.</v>
      </c>
      <c r="F361" s="54" t="s">
        <v>477</v>
      </c>
      <c r="G361" s="55" t="s">
        <v>445</v>
      </c>
      <c r="H361" s="55" t="s">
        <v>13</v>
      </c>
      <c r="I361" s="53" t="s">
        <v>461</v>
      </c>
      <c r="J361" s="53" t="s">
        <v>11</v>
      </c>
      <c r="K361" s="53" t="s">
        <v>10</v>
      </c>
      <c r="L361" s="53" t="str">
        <f>"Demandé si pour question " &amp;$E$360&amp; ", Réponse = 2."</f>
        <v>Demandé si pour question H.UUID.8., Réponse = 2.</v>
      </c>
      <c r="M361" s="55" t="s">
        <v>460</v>
      </c>
      <c r="N361" s="55" t="s">
        <v>444</v>
      </c>
      <c r="O361" s="55" t="s">
        <v>464</v>
      </c>
      <c r="P361" s="55" t="s">
        <v>3</v>
      </c>
      <c r="Q361" s="55" t="s">
        <v>171</v>
      </c>
      <c r="R361" s="54" t="s">
        <v>473</v>
      </c>
      <c r="S361" s="54" t="s">
        <v>476</v>
      </c>
      <c r="T361" s="54" t="s">
        <v>475</v>
      </c>
      <c r="U361" s="53" t="s">
        <v>466</v>
      </c>
      <c r="V361" s="52" t="s">
        <v>2</v>
      </c>
    </row>
    <row r="362" spans="3:22" ht="50" customHeight="1">
      <c r="C362" s="22">
        <f t="shared" si="27"/>
        <v>10</v>
      </c>
      <c r="E362" s="56" t="str">
        <f t="shared" si="28"/>
        <v>H.UUID.10.</v>
      </c>
      <c r="F362" s="54" t="s">
        <v>474</v>
      </c>
      <c r="G362" s="55" t="s">
        <v>445</v>
      </c>
      <c r="H362" s="55" t="s">
        <v>13</v>
      </c>
      <c r="I362" s="53" t="s">
        <v>461</v>
      </c>
      <c r="J362" s="53" t="s">
        <v>11</v>
      </c>
      <c r="K362" s="53" t="s">
        <v>10</v>
      </c>
      <c r="L362" s="53" t="str">
        <f>"Demandé si pour question " &amp;$E$361&amp; ", Réponse = 10."</f>
        <v>Demandé si pour question H.UUID.9., Réponse = 10.</v>
      </c>
      <c r="M362" s="55" t="s">
        <v>460</v>
      </c>
      <c r="N362" s="55" t="s">
        <v>444</v>
      </c>
      <c r="O362" s="55" t="s">
        <v>464</v>
      </c>
      <c r="P362" s="55" t="s">
        <v>3</v>
      </c>
      <c r="Q362" s="55" t="s">
        <v>24</v>
      </c>
      <c r="R362" s="54" t="s">
        <v>473</v>
      </c>
      <c r="S362" s="54" t="s">
        <v>22</v>
      </c>
      <c r="T362" s="54" t="s">
        <v>4</v>
      </c>
      <c r="U362" s="53" t="s">
        <v>3</v>
      </c>
      <c r="V362" s="52" t="s">
        <v>2</v>
      </c>
    </row>
    <row r="363" spans="3:22" ht="50" customHeight="1">
      <c r="C363" s="22">
        <f t="shared" si="27"/>
        <v>11</v>
      </c>
      <c r="E363" s="56" t="str">
        <f t="shared" si="28"/>
        <v>H.UUID.11.</v>
      </c>
      <c r="F363" s="54" t="s">
        <v>472</v>
      </c>
      <c r="G363" s="55" t="s">
        <v>445</v>
      </c>
      <c r="H363" s="55" t="s">
        <v>13</v>
      </c>
      <c r="I363" s="53" t="s">
        <v>461</v>
      </c>
      <c r="J363" s="53" t="s">
        <v>11</v>
      </c>
      <c r="K363" s="53" t="s">
        <v>10</v>
      </c>
      <c r="L363" s="53" t="str">
        <f>"Demandé si pour question " &amp;$E$353&amp; ", Réponse = 1 ET (pour " &amp;$E$354&amp; ", Réponse = 1 OU pour " &amp;$E$355&amp; ", Réponse = 1.)"</f>
        <v>Demandé si pour question H.UUID.1., Réponse = 1 ET (pour H.UUID.2., Réponse = 1 OU pour H.UUID.3., Réponse = 1.)</v>
      </c>
      <c r="M363" s="55" t="s">
        <v>460</v>
      </c>
      <c r="N363" s="55" t="s">
        <v>444</v>
      </c>
      <c r="O363" s="55" t="s">
        <v>464</v>
      </c>
      <c r="P363" s="55" t="s">
        <v>3</v>
      </c>
      <c r="Q363" s="55" t="s">
        <v>24</v>
      </c>
      <c r="R363" s="54" t="s">
        <v>471</v>
      </c>
      <c r="S363" s="54" t="s">
        <v>470</v>
      </c>
      <c r="T363" s="54" t="s">
        <v>451</v>
      </c>
      <c r="U363" s="53" t="s">
        <v>17</v>
      </c>
      <c r="V363" s="52" t="s">
        <v>2</v>
      </c>
    </row>
    <row r="364" spans="3:22" ht="50" customHeight="1">
      <c r="C364" s="22">
        <f t="shared" si="27"/>
        <v>12</v>
      </c>
      <c r="E364" s="56" t="str">
        <f t="shared" si="28"/>
        <v>H.UUID.12.</v>
      </c>
      <c r="F364" s="54" t="s">
        <v>469</v>
      </c>
      <c r="G364" s="55" t="s">
        <v>445</v>
      </c>
      <c r="H364" s="55" t="s">
        <v>13</v>
      </c>
      <c r="I364" s="53" t="s">
        <v>461</v>
      </c>
      <c r="J364" s="53" t="s">
        <v>11</v>
      </c>
      <c r="K364" s="53" t="s">
        <v>10</v>
      </c>
      <c r="L364" s="53" t="str">
        <f>"Demandé si pour question " &amp;$E$363&amp; ", Réponse = 2 et pour question " &amp;$E$354&amp; ", Réponse =1."</f>
        <v>Demandé si pour question H.UUID.11., Réponse = 2 et pour question H.UUID.2., Réponse =1.</v>
      </c>
      <c r="M364" s="55" t="s">
        <v>460</v>
      </c>
      <c r="N364" s="55" t="s">
        <v>444</v>
      </c>
      <c r="O364" s="55" t="s">
        <v>464</v>
      </c>
      <c r="P364" s="55" t="s">
        <v>3</v>
      </c>
      <c r="Q364" s="55" t="s">
        <v>24</v>
      </c>
      <c r="R364" s="54" t="s">
        <v>463</v>
      </c>
      <c r="S364" s="54" t="s">
        <v>468</v>
      </c>
      <c r="T364" s="54" t="s">
        <v>467</v>
      </c>
      <c r="U364" s="53" t="s">
        <v>466</v>
      </c>
      <c r="V364" s="52" t="s">
        <v>2</v>
      </c>
    </row>
    <row r="365" spans="3:22" ht="50" customHeight="1" thickBot="1">
      <c r="C365" s="22">
        <f t="shared" si="27"/>
        <v>13</v>
      </c>
      <c r="E365" s="51" t="str">
        <f t="shared" si="28"/>
        <v>H.UUID.13.</v>
      </c>
      <c r="F365" s="49" t="s">
        <v>465</v>
      </c>
      <c r="G365" s="50" t="s">
        <v>445</v>
      </c>
      <c r="H365" s="50" t="s">
        <v>13</v>
      </c>
      <c r="I365" s="48" t="s">
        <v>461</v>
      </c>
      <c r="J365" s="48" t="s">
        <v>11</v>
      </c>
      <c r="K365" s="48" t="s">
        <v>10</v>
      </c>
      <c r="L365" s="48" t="str">
        <f>"Demandé si pour question " &amp;$E$364&amp; ", Réponse = 10."</f>
        <v>Demandé si pour question H.UUID.12., Réponse = 10.</v>
      </c>
      <c r="M365" s="50" t="s">
        <v>460</v>
      </c>
      <c r="N365" s="50" t="s">
        <v>444</v>
      </c>
      <c r="O365" s="50" t="s">
        <v>464</v>
      </c>
      <c r="P365" s="50" t="s">
        <v>3</v>
      </c>
      <c r="Q365" s="50" t="s">
        <v>24</v>
      </c>
      <c r="R365" s="49" t="s">
        <v>463</v>
      </c>
      <c r="S365" s="49" t="s">
        <v>22</v>
      </c>
      <c r="T365" s="49" t="s">
        <v>4</v>
      </c>
      <c r="U365" s="48" t="s">
        <v>3</v>
      </c>
      <c r="V365" s="47" t="s">
        <v>2</v>
      </c>
    </row>
    <row r="366" spans="3:22" ht="50" customHeight="1" thickBot="1">
      <c r="C366" s="22">
        <f t="shared" si="27"/>
        <v>14</v>
      </c>
      <c r="E366" s="21" t="str">
        <f t="shared" si="28"/>
        <v>H.UUID.14.</v>
      </c>
      <c r="F366" s="19" t="s">
        <v>462</v>
      </c>
      <c r="G366" s="20" t="s">
        <v>445</v>
      </c>
      <c r="H366" s="20" t="s">
        <v>13</v>
      </c>
      <c r="I366" s="18" t="s">
        <v>461</v>
      </c>
      <c r="J366" s="18" t="s">
        <v>11</v>
      </c>
      <c r="K366" s="18" t="s">
        <v>10</v>
      </c>
      <c r="L366" s="18" t="str">
        <f>"Demandé si pour question " &amp;$E$54&amp; ", Réponse =&gt; X ET &lt;= Y."</f>
        <v>Demandé si pour question B.UUID.23., Réponse =&gt; X ET &lt;= Y.</v>
      </c>
      <c r="M366" s="20" t="s">
        <v>460</v>
      </c>
      <c r="N366" s="20" t="s">
        <v>444</v>
      </c>
      <c r="O366" s="20" t="s">
        <v>459</v>
      </c>
      <c r="P366" s="20" t="s">
        <v>3</v>
      </c>
      <c r="Q366" s="20" t="s">
        <v>24</v>
      </c>
      <c r="R366" s="19" t="s">
        <v>458</v>
      </c>
      <c r="S366" s="19" t="s">
        <v>457</v>
      </c>
      <c r="T366" s="19" t="s">
        <v>451</v>
      </c>
      <c r="U366" s="18" t="s">
        <v>17</v>
      </c>
      <c r="V366" s="17" t="s">
        <v>2</v>
      </c>
    </row>
    <row r="367" spans="3:22" s="2" customFormat="1" ht="2" customHeight="1">
      <c r="E367" s="16"/>
      <c r="F367" s="15"/>
      <c r="G367" s="15"/>
      <c r="H367" s="15"/>
      <c r="I367" s="15"/>
      <c r="J367" s="15"/>
      <c r="K367" s="15"/>
      <c r="L367" s="15"/>
      <c r="M367" s="15"/>
      <c r="N367" s="15"/>
      <c r="O367" s="15"/>
      <c r="P367" s="15"/>
      <c r="Q367" s="14"/>
      <c r="R367" s="14"/>
      <c r="S367" s="14"/>
      <c r="T367" s="14"/>
      <c r="U367" s="14"/>
      <c r="V367" s="13"/>
    </row>
    <row r="368" spans="3:22" s="2" customFormat="1">
      <c r="E368" s="12" t="s">
        <v>456</v>
      </c>
      <c r="F368" s="11" t="s">
        <v>455</v>
      </c>
      <c r="G368" s="10"/>
      <c r="H368" s="10"/>
      <c r="I368" s="10"/>
      <c r="J368" s="10"/>
      <c r="K368" s="10"/>
      <c r="L368" s="10"/>
      <c r="M368" s="10"/>
      <c r="N368" s="10"/>
      <c r="O368" s="10"/>
      <c r="P368" s="10"/>
      <c r="Q368" s="9"/>
      <c r="R368" s="9"/>
      <c r="S368" s="9"/>
      <c r="T368" s="9"/>
      <c r="U368" s="9"/>
      <c r="V368" s="8"/>
    </row>
    <row r="369" spans="3:22" s="2" customFormat="1" ht="2" customHeight="1" thickBot="1">
      <c r="E369" s="16"/>
      <c r="F369" s="15"/>
      <c r="G369" s="15"/>
      <c r="H369" s="15"/>
      <c r="I369" s="15"/>
      <c r="J369" s="15"/>
      <c r="K369" s="15"/>
      <c r="L369" s="15"/>
      <c r="M369" s="15"/>
      <c r="N369" s="15"/>
      <c r="O369" s="15"/>
      <c r="P369" s="15"/>
      <c r="Q369" s="14"/>
      <c r="R369" s="14"/>
      <c r="S369" s="14"/>
      <c r="T369" s="14"/>
      <c r="U369" s="14"/>
      <c r="V369" s="13"/>
    </row>
    <row r="370" spans="3:22" ht="50.15" customHeight="1">
      <c r="C370" s="22">
        <f>C366+1</f>
        <v>15</v>
      </c>
      <c r="E370" s="61" t="str">
        <f>CONCATENATE(LEFT($E$348,1),".UUID.",$C370,".")</f>
        <v>H.UUID.15.</v>
      </c>
      <c r="F370" s="59" t="s">
        <v>454</v>
      </c>
      <c r="G370" s="60" t="s">
        <v>445</v>
      </c>
      <c r="H370" s="60" t="s">
        <v>13</v>
      </c>
      <c r="I370" s="58" t="s">
        <v>12</v>
      </c>
      <c r="J370" s="58" t="s">
        <v>11</v>
      </c>
      <c r="K370" s="58" t="s">
        <v>10</v>
      </c>
      <c r="L370" s="58" t="s">
        <v>9</v>
      </c>
      <c r="M370" s="60" t="s">
        <v>7</v>
      </c>
      <c r="N370" s="60" t="s">
        <v>444</v>
      </c>
      <c r="O370" s="60" t="s">
        <v>443</v>
      </c>
      <c r="P370" s="60" t="s">
        <v>7</v>
      </c>
      <c r="Q370" s="60" t="s">
        <v>7</v>
      </c>
      <c r="R370" s="59" t="s">
        <v>453</v>
      </c>
      <c r="S370" s="59" t="s">
        <v>452</v>
      </c>
      <c r="T370" s="59" t="s">
        <v>451</v>
      </c>
      <c r="U370" s="58" t="s">
        <v>17</v>
      </c>
      <c r="V370" s="57" t="s">
        <v>450</v>
      </c>
    </row>
    <row r="371" spans="3:22" ht="50.15" customHeight="1">
      <c r="C371" s="22">
        <f>C370+1</f>
        <v>16</v>
      </c>
      <c r="E371" s="56" t="str">
        <f>CONCATENATE(LEFT($E$348,1),".UUID.",$C371,".")</f>
        <v>H.UUID.16.</v>
      </c>
      <c r="F371" s="54" t="s">
        <v>449</v>
      </c>
      <c r="G371" s="55" t="s">
        <v>445</v>
      </c>
      <c r="H371" s="55" t="s">
        <v>13</v>
      </c>
      <c r="I371" s="53" t="s">
        <v>12</v>
      </c>
      <c r="J371" s="53" t="s">
        <v>11</v>
      </c>
      <c r="K371" s="53" t="s">
        <v>10</v>
      </c>
      <c r="L371" s="53" t="s">
        <v>9</v>
      </c>
      <c r="M371" s="55" t="s">
        <v>7</v>
      </c>
      <c r="N371" s="55" t="s">
        <v>444</v>
      </c>
      <c r="O371" s="55" t="s">
        <v>443</v>
      </c>
      <c r="P371" s="55" t="s">
        <v>7</v>
      </c>
      <c r="Q371" s="55" t="s">
        <v>7</v>
      </c>
      <c r="R371" s="54" t="s">
        <v>442</v>
      </c>
      <c r="S371" s="54" t="s">
        <v>448</v>
      </c>
      <c r="T371" s="54" t="s">
        <v>447</v>
      </c>
      <c r="U371" s="53" t="s">
        <v>17</v>
      </c>
      <c r="V371" s="52" t="s">
        <v>2</v>
      </c>
    </row>
    <row r="372" spans="3:22" ht="50.15" customHeight="1" thickBot="1">
      <c r="C372" s="22">
        <f>C371+1</f>
        <v>17</v>
      </c>
      <c r="E372" s="51" t="str">
        <f>CONCATENATE(LEFT($E$348,1),".UUID.",$C372,".")</f>
        <v>H.UUID.17.</v>
      </c>
      <c r="F372" s="49" t="s">
        <v>446</v>
      </c>
      <c r="G372" s="50" t="s">
        <v>445</v>
      </c>
      <c r="H372" s="50" t="s">
        <v>13</v>
      </c>
      <c r="I372" s="48" t="s">
        <v>12</v>
      </c>
      <c r="J372" s="48" t="s">
        <v>11</v>
      </c>
      <c r="K372" s="48" t="s">
        <v>10</v>
      </c>
      <c r="L372" s="48" t="s">
        <v>9</v>
      </c>
      <c r="M372" s="50" t="s">
        <v>7</v>
      </c>
      <c r="N372" s="50" t="s">
        <v>444</v>
      </c>
      <c r="O372" s="50" t="s">
        <v>443</v>
      </c>
      <c r="P372" s="50" t="s">
        <v>7</v>
      </c>
      <c r="Q372" s="50" t="s">
        <v>7</v>
      </c>
      <c r="R372" s="49" t="s">
        <v>442</v>
      </c>
      <c r="S372" s="49" t="s">
        <v>441</v>
      </c>
      <c r="T372" s="49" t="s">
        <v>440</v>
      </c>
      <c r="U372" s="48" t="s">
        <v>439</v>
      </c>
      <c r="V372" s="47" t="s">
        <v>2</v>
      </c>
    </row>
    <row r="373" spans="3:22" ht="20" customHeight="1" thickBot="1"/>
    <row r="374" spans="3:22" s="2" customFormat="1" ht="15" thickBot="1">
      <c r="E374" s="77" t="s">
        <v>438</v>
      </c>
      <c r="F374" s="76"/>
      <c r="G374" s="76"/>
      <c r="H374" s="76"/>
      <c r="I374" s="76"/>
      <c r="J374" s="76"/>
      <c r="K374" s="76"/>
      <c r="L374" s="76"/>
      <c r="M374" s="76"/>
      <c r="N374" s="76"/>
      <c r="O374" s="76"/>
      <c r="P374" s="76"/>
      <c r="Q374" s="76"/>
      <c r="R374" s="76"/>
      <c r="S374" s="76"/>
      <c r="T374" s="76"/>
      <c r="U374" s="76"/>
      <c r="V374" s="75"/>
    </row>
    <row r="375" spans="3:22" s="2" customFormat="1" ht="2" customHeight="1">
      <c r="E375" s="16"/>
      <c r="F375" s="15"/>
      <c r="G375" s="15"/>
      <c r="H375" s="15"/>
      <c r="I375" s="15"/>
      <c r="J375" s="15"/>
      <c r="K375" s="15"/>
      <c r="L375" s="15"/>
      <c r="M375" s="15"/>
      <c r="N375" s="15"/>
      <c r="O375" s="15"/>
      <c r="P375" s="15"/>
      <c r="Q375" s="14"/>
      <c r="R375" s="14"/>
      <c r="S375" s="14"/>
      <c r="T375" s="14"/>
      <c r="U375" s="14"/>
      <c r="V375" s="13"/>
    </row>
    <row r="376" spans="3:22" s="2" customFormat="1">
      <c r="E376" s="12" t="s">
        <v>1</v>
      </c>
      <c r="F376" s="11" t="s">
        <v>437</v>
      </c>
      <c r="G376" s="10"/>
      <c r="H376" s="10"/>
      <c r="I376" s="10"/>
      <c r="J376" s="10"/>
      <c r="K376" s="10"/>
      <c r="L376" s="10"/>
      <c r="M376" s="10"/>
      <c r="N376" s="10"/>
      <c r="O376" s="10"/>
      <c r="P376" s="10"/>
      <c r="Q376" s="9"/>
      <c r="R376" s="9"/>
      <c r="S376" s="9"/>
      <c r="T376" s="9"/>
      <c r="U376" s="9"/>
      <c r="V376" s="8"/>
    </row>
    <row r="377" spans="3:22" s="2" customFormat="1" ht="2" customHeight="1" thickBot="1">
      <c r="E377" s="16"/>
      <c r="F377" s="15"/>
      <c r="G377" s="15"/>
      <c r="H377" s="15"/>
      <c r="I377" s="15"/>
      <c r="J377" s="15"/>
      <c r="K377" s="15"/>
      <c r="L377" s="15"/>
      <c r="M377" s="15"/>
      <c r="N377" s="15"/>
      <c r="O377" s="15"/>
      <c r="P377" s="15"/>
      <c r="Q377" s="14"/>
      <c r="R377" s="14"/>
      <c r="S377" s="14"/>
      <c r="T377" s="14"/>
      <c r="U377" s="14"/>
      <c r="V377" s="13"/>
    </row>
    <row r="378" spans="3:22" s="2" customFormat="1" ht="15" thickBot="1">
      <c r="E378" s="74" t="s">
        <v>199</v>
      </c>
      <c r="F378" s="74" t="s">
        <v>198</v>
      </c>
      <c r="G378" s="74" t="s">
        <v>197</v>
      </c>
      <c r="H378" s="74" t="s">
        <v>196</v>
      </c>
      <c r="I378" s="74" t="s">
        <v>195</v>
      </c>
      <c r="J378" s="74" t="s">
        <v>194</v>
      </c>
      <c r="K378" s="74" t="s">
        <v>193</v>
      </c>
      <c r="L378" s="74" t="s">
        <v>192</v>
      </c>
      <c r="M378" s="74" t="s">
        <v>191</v>
      </c>
      <c r="N378" s="74" t="s">
        <v>190</v>
      </c>
      <c r="O378" s="74" t="s">
        <v>189</v>
      </c>
      <c r="P378" s="74" t="s">
        <v>188</v>
      </c>
      <c r="Q378" s="74" t="s">
        <v>187</v>
      </c>
      <c r="R378" s="74" t="s">
        <v>186</v>
      </c>
      <c r="S378" s="74" t="s">
        <v>185</v>
      </c>
      <c r="T378" s="74" t="s">
        <v>184</v>
      </c>
      <c r="U378" s="74" t="s">
        <v>183</v>
      </c>
      <c r="V378" s="74" t="s">
        <v>182</v>
      </c>
    </row>
    <row r="379" spans="3:22" ht="50" customHeight="1">
      <c r="C379" s="22">
        <f t="shared" ref="C379:C410" si="29">C378+1</f>
        <v>1</v>
      </c>
      <c r="E379" s="61" t="str">
        <f t="shared" ref="E379:E410" si="30">CONCATENATE(LEFT($E$374,1),".UUID.",$C379,".")</f>
        <v>I.UUID.1.</v>
      </c>
      <c r="F379" s="59" t="s">
        <v>436</v>
      </c>
      <c r="G379" s="60" t="s">
        <v>205</v>
      </c>
      <c r="H379" s="60" t="s">
        <v>13</v>
      </c>
      <c r="I379" s="58" t="s">
        <v>12</v>
      </c>
      <c r="J379" s="58" t="s">
        <v>11</v>
      </c>
      <c r="K379" s="58" t="s">
        <v>10</v>
      </c>
      <c r="L379" s="58" t="s">
        <v>9</v>
      </c>
      <c r="M379" s="60" t="s">
        <v>7</v>
      </c>
      <c r="N379" s="60" t="s">
        <v>204</v>
      </c>
      <c r="O379" s="60" t="s">
        <v>217</v>
      </c>
      <c r="P379" s="60" t="s">
        <v>7</v>
      </c>
      <c r="Q379" s="60" t="s">
        <v>7</v>
      </c>
      <c r="R379" s="59" t="s">
        <v>435</v>
      </c>
      <c r="S379" s="72" t="s">
        <v>434</v>
      </c>
      <c r="T379" s="72" t="s">
        <v>81</v>
      </c>
      <c r="U379" s="71" t="s">
        <v>17</v>
      </c>
      <c r="V379" s="70" t="s">
        <v>410</v>
      </c>
    </row>
    <row r="380" spans="3:22" ht="50" customHeight="1">
      <c r="C380" s="22">
        <f t="shared" si="29"/>
        <v>2</v>
      </c>
      <c r="E380" s="56" t="str">
        <f t="shared" si="30"/>
        <v>I.UUID.2.</v>
      </c>
      <c r="F380" s="54" t="s">
        <v>433</v>
      </c>
      <c r="G380" s="55" t="s">
        <v>205</v>
      </c>
      <c r="H380" s="55" t="s">
        <v>13</v>
      </c>
      <c r="I380" s="53" t="s">
        <v>12</v>
      </c>
      <c r="J380" s="53" t="s">
        <v>11</v>
      </c>
      <c r="K380" s="53" t="s">
        <v>10</v>
      </c>
      <c r="L380" s="53" t="str">
        <f>"Demandé si pour question " &amp;$E$379&amp; ", Réponse = 1"</f>
        <v>Demandé si pour question I.UUID.1., Réponse = 1</v>
      </c>
      <c r="M380" s="55" t="s">
        <v>7</v>
      </c>
      <c r="N380" s="55" t="s">
        <v>204</v>
      </c>
      <c r="O380" s="55" t="s">
        <v>345</v>
      </c>
      <c r="P380" s="55" t="s">
        <v>24</v>
      </c>
      <c r="Q380" s="55" t="s">
        <v>24</v>
      </c>
      <c r="R380" s="54" t="s">
        <v>432</v>
      </c>
      <c r="S380" s="68" t="s">
        <v>431</v>
      </c>
      <c r="T380" s="68" t="s">
        <v>407</v>
      </c>
      <c r="U380" s="67" t="s">
        <v>73</v>
      </c>
      <c r="V380" s="66" t="s">
        <v>410</v>
      </c>
    </row>
    <row r="381" spans="3:22" ht="50" customHeight="1">
      <c r="C381" s="22">
        <f t="shared" si="29"/>
        <v>3</v>
      </c>
      <c r="E381" s="56" t="str">
        <f t="shared" si="30"/>
        <v>I.UUID.3.</v>
      </c>
      <c r="F381" s="54" t="s">
        <v>430</v>
      </c>
      <c r="G381" s="55" t="s">
        <v>205</v>
      </c>
      <c r="H381" s="55" t="s">
        <v>13</v>
      </c>
      <c r="I381" s="53" t="s">
        <v>12</v>
      </c>
      <c r="J381" s="53" t="s">
        <v>11</v>
      </c>
      <c r="K381" s="53" t="s">
        <v>10</v>
      </c>
      <c r="L381" s="53" t="str">
        <f>"Demandé si pour question " &amp;$E$380&amp; ", Réponse = 14"</f>
        <v>Demandé si pour question I.UUID.2., Réponse = 14</v>
      </c>
      <c r="M381" s="55" t="s">
        <v>7</v>
      </c>
      <c r="N381" s="55" t="s">
        <v>204</v>
      </c>
      <c r="O381" s="55" t="s">
        <v>345</v>
      </c>
      <c r="P381" s="55" t="s">
        <v>24</v>
      </c>
      <c r="Q381" s="55" t="s">
        <v>24</v>
      </c>
      <c r="R381" s="54" t="s">
        <v>429</v>
      </c>
      <c r="S381" s="68" t="s">
        <v>89</v>
      </c>
      <c r="T381" s="68" t="s">
        <v>4</v>
      </c>
      <c r="U381" s="67" t="s">
        <v>3</v>
      </c>
      <c r="V381" s="66" t="s">
        <v>2</v>
      </c>
    </row>
    <row r="382" spans="3:22" ht="50" customHeight="1">
      <c r="C382" s="22">
        <f t="shared" si="29"/>
        <v>4</v>
      </c>
      <c r="E382" s="56" t="str">
        <f t="shared" si="30"/>
        <v>I.UUID.4.</v>
      </c>
      <c r="F382" s="54" t="s">
        <v>428</v>
      </c>
      <c r="G382" s="55" t="s">
        <v>205</v>
      </c>
      <c r="H382" s="55" t="s">
        <v>13</v>
      </c>
      <c r="I382" s="53" t="s">
        <v>12</v>
      </c>
      <c r="J382" s="53" t="s">
        <v>11</v>
      </c>
      <c r="K382" s="53" t="s">
        <v>10</v>
      </c>
      <c r="L382" s="53" t="s">
        <v>9</v>
      </c>
      <c r="M382" s="55" t="s">
        <v>7</v>
      </c>
      <c r="N382" s="55" t="s">
        <v>204</v>
      </c>
      <c r="O382" s="55" t="s">
        <v>217</v>
      </c>
      <c r="P382" s="55" t="s">
        <v>7</v>
      </c>
      <c r="Q382" s="55" t="s">
        <v>7</v>
      </c>
      <c r="R382" s="54" t="s">
        <v>427</v>
      </c>
      <c r="S382" s="68" t="s">
        <v>426</v>
      </c>
      <c r="T382" s="68" t="s">
        <v>416</v>
      </c>
      <c r="U382" s="67" t="s">
        <v>73</v>
      </c>
      <c r="V382" s="66" t="s">
        <v>390</v>
      </c>
    </row>
    <row r="383" spans="3:22" ht="50" customHeight="1" thickBot="1">
      <c r="C383" s="22">
        <f t="shared" si="29"/>
        <v>5</v>
      </c>
      <c r="E383" s="51" t="str">
        <f t="shared" si="30"/>
        <v>I.UUID.5.</v>
      </c>
      <c r="F383" s="49" t="s">
        <v>425</v>
      </c>
      <c r="G383" s="50" t="s">
        <v>205</v>
      </c>
      <c r="H383" s="50" t="s">
        <v>13</v>
      </c>
      <c r="I383" s="48" t="s">
        <v>12</v>
      </c>
      <c r="J383" s="48" t="s">
        <v>11</v>
      </c>
      <c r="K383" s="48" t="s">
        <v>10</v>
      </c>
      <c r="L383" s="48" t="str">
        <f>"Demandé si pour question " &amp;$E$382&amp; ", Réponse = 20"</f>
        <v>Demandé si pour question I.UUID.4., Réponse = 20</v>
      </c>
      <c r="M383" s="50" t="s">
        <v>7</v>
      </c>
      <c r="N383" s="50" t="s">
        <v>204</v>
      </c>
      <c r="O383" s="50" t="s">
        <v>217</v>
      </c>
      <c r="P383" s="50" t="s">
        <v>24</v>
      </c>
      <c r="Q383" s="50" t="s">
        <v>24</v>
      </c>
      <c r="R383" s="64" t="s">
        <v>424</v>
      </c>
      <c r="S383" s="64" t="s">
        <v>89</v>
      </c>
      <c r="T383" s="64" t="s">
        <v>4</v>
      </c>
      <c r="U383" s="63" t="s">
        <v>3</v>
      </c>
      <c r="V383" s="62" t="s">
        <v>423</v>
      </c>
    </row>
    <row r="384" spans="3:22" ht="50" customHeight="1">
      <c r="C384" s="22">
        <f t="shared" si="29"/>
        <v>6</v>
      </c>
      <c r="E384" s="42" t="str">
        <f t="shared" si="30"/>
        <v>I.UUID.6.</v>
      </c>
      <c r="F384" s="40" t="s">
        <v>422</v>
      </c>
      <c r="G384" s="41" t="s">
        <v>205</v>
      </c>
      <c r="H384" s="41" t="s">
        <v>13</v>
      </c>
      <c r="I384" s="39" t="s">
        <v>12</v>
      </c>
      <c r="J384" s="39" t="s">
        <v>11</v>
      </c>
      <c r="K384" s="39" t="s">
        <v>10</v>
      </c>
      <c r="L384" s="39" t="s">
        <v>9</v>
      </c>
      <c r="M384" s="41" t="s">
        <v>7</v>
      </c>
      <c r="N384" s="41" t="s">
        <v>204</v>
      </c>
      <c r="O384" s="41" t="s">
        <v>217</v>
      </c>
      <c r="P384" s="41" t="s">
        <v>7</v>
      </c>
      <c r="Q384" s="41" t="s">
        <v>7</v>
      </c>
      <c r="R384" s="40" t="s">
        <v>421</v>
      </c>
      <c r="S384" s="40" t="s">
        <v>420</v>
      </c>
      <c r="T384" s="40" t="s">
        <v>18</v>
      </c>
      <c r="U384" s="39" t="s">
        <v>17</v>
      </c>
      <c r="V384" s="38" t="s">
        <v>419</v>
      </c>
    </row>
    <row r="385" spans="3:22" ht="50" customHeight="1">
      <c r="C385" s="22">
        <f t="shared" si="29"/>
        <v>7</v>
      </c>
      <c r="E385" s="37" t="str">
        <f t="shared" si="30"/>
        <v>I.UUID.7.</v>
      </c>
      <c r="F385" s="35" t="s">
        <v>418</v>
      </c>
      <c r="G385" s="36" t="s">
        <v>205</v>
      </c>
      <c r="H385" s="36" t="s">
        <v>13</v>
      </c>
      <c r="I385" s="34" t="s">
        <v>12</v>
      </c>
      <c r="J385" s="34" t="s">
        <v>11</v>
      </c>
      <c r="K385" s="34" t="s">
        <v>10</v>
      </c>
      <c r="L385" s="34" t="s">
        <v>9</v>
      </c>
      <c r="M385" s="36" t="s">
        <v>7</v>
      </c>
      <c r="N385" s="36" t="s">
        <v>204</v>
      </c>
      <c r="O385" s="36" t="s">
        <v>217</v>
      </c>
      <c r="P385" s="36" t="s">
        <v>7</v>
      </c>
      <c r="Q385" s="36" t="s">
        <v>7</v>
      </c>
      <c r="R385" s="35" t="s">
        <v>414</v>
      </c>
      <c r="S385" s="35" t="s">
        <v>417</v>
      </c>
      <c r="T385" s="35" t="s">
        <v>416</v>
      </c>
      <c r="U385" s="34" t="s">
        <v>73</v>
      </c>
      <c r="V385" s="33" t="s">
        <v>390</v>
      </c>
    </row>
    <row r="386" spans="3:22" ht="50" customHeight="1" thickBot="1">
      <c r="C386" s="22">
        <f t="shared" si="29"/>
        <v>8</v>
      </c>
      <c r="E386" s="32" t="str">
        <f t="shared" si="30"/>
        <v>I.UUID.8.</v>
      </c>
      <c r="F386" s="30" t="s">
        <v>415</v>
      </c>
      <c r="G386" s="31" t="s">
        <v>205</v>
      </c>
      <c r="H386" s="31" t="s">
        <v>13</v>
      </c>
      <c r="I386" s="29" t="s">
        <v>12</v>
      </c>
      <c r="J386" s="29" t="s">
        <v>11</v>
      </c>
      <c r="K386" s="29" t="s">
        <v>10</v>
      </c>
      <c r="L386" s="29" t="str">
        <f>"Demandé si pour question " &amp;$E$385&amp; ", Réponse = 19"</f>
        <v>Demandé si pour question I.UUID.7., Réponse = 19</v>
      </c>
      <c r="M386" s="31" t="s">
        <v>7</v>
      </c>
      <c r="N386" s="31" t="s">
        <v>204</v>
      </c>
      <c r="O386" s="31" t="s">
        <v>217</v>
      </c>
      <c r="P386" s="31" t="s">
        <v>24</v>
      </c>
      <c r="Q386" s="31" t="s">
        <v>24</v>
      </c>
      <c r="R386" s="30" t="s">
        <v>414</v>
      </c>
      <c r="S386" s="30" t="s">
        <v>89</v>
      </c>
      <c r="T386" s="30" t="s">
        <v>4</v>
      </c>
      <c r="U386" s="29" t="s">
        <v>3</v>
      </c>
      <c r="V386" s="28" t="s">
        <v>403</v>
      </c>
    </row>
    <row r="387" spans="3:22" ht="50" customHeight="1">
      <c r="C387" s="22">
        <f t="shared" si="29"/>
        <v>9</v>
      </c>
      <c r="E387" s="61" t="str">
        <f t="shared" si="30"/>
        <v>I.UUID.9.</v>
      </c>
      <c r="F387" s="59" t="s">
        <v>413</v>
      </c>
      <c r="G387" s="60" t="s">
        <v>205</v>
      </c>
      <c r="H387" s="60" t="s">
        <v>13</v>
      </c>
      <c r="I387" s="58" t="s">
        <v>12</v>
      </c>
      <c r="J387" s="58" t="s">
        <v>11</v>
      </c>
      <c r="K387" s="58" t="s">
        <v>10</v>
      </c>
      <c r="L387" s="58" t="s">
        <v>9</v>
      </c>
      <c r="M387" s="60" t="s">
        <v>7</v>
      </c>
      <c r="N387" s="60" t="s">
        <v>204</v>
      </c>
      <c r="O387" s="60" t="s">
        <v>217</v>
      </c>
      <c r="P387" s="60" t="s">
        <v>7</v>
      </c>
      <c r="Q387" s="60" t="s">
        <v>7</v>
      </c>
      <c r="R387" s="72" t="s">
        <v>412</v>
      </c>
      <c r="S387" s="72" t="s">
        <v>411</v>
      </c>
      <c r="T387" s="72" t="s">
        <v>18</v>
      </c>
      <c r="U387" s="71" t="s">
        <v>17</v>
      </c>
      <c r="V387" s="70" t="s">
        <v>410</v>
      </c>
    </row>
    <row r="388" spans="3:22" ht="50" customHeight="1">
      <c r="C388" s="22">
        <f t="shared" si="29"/>
        <v>10</v>
      </c>
      <c r="E388" s="56" t="str">
        <f t="shared" si="30"/>
        <v>I.UUID.10.</v>
      </c>
      <c r="F388" s="54" t="s">
        <v>409</v>
      </c>
      <c r="G388" s="55" t="s">
        <v>205</v>
      </c>
      <c r="H388" s="55" t="s">
        <v>13</v>
      </c>
      <c r="I388" s="53" t="s">
        <v>12</v>
      </c>
      <c r="J388" s="53" t="s">
        <v>11</v>
      </c>
      <c r="K388" s="53" t="s">
        <v>10</v>
      </c>
      <c r="L388" s="53" t="str">
        <f>"Demandé si pour question " &amp;$E$379&amp; ", Réponse = 1"</f>
        <v>Demandé si pour question I.UUID.1., Réponse = 1</v>
      </c>
      <c r="M388" s="55" t="s">
        <v>7</v>
      </c>
      <c r="N388" s="55" t="s">
        <v>204</v>
      </c>
      <c r="O388" s="55" t="s">
        <v>345</v>
      </c>
      <c r="P388" s="55" t="s">
        <v>24</v>
      </c>
      <c r="Q388" s="55" t="s">
        <v>24</v>
      </c>
      <c r="R388" s="68" t="s">
        <v>404</v>
      </c>
      <c r="S388" s="68" t="s">
        <v>408</v>
      </c>
      <c r="T388" s="68" t="s">
        <v>407</v>
      </c>
      <c r="U388" s="67" t="s">
        <v>73</v>
      </c>
      <c r="V388" s="66" t="s">
        <v>406</v>
      </c>
    </row>
    <row r="389" spans="3:22" ht="50" customHeight="1">
      <c r="C389" s="22">
        <f t="shared" si="29"/>
        <v>11</v>
      </c>
      <c r="E389" s="56" t="str">
        <f t="shared" si="30"/>
        <v>I.UUID.11.</v>
      </c>
      <c r="F389" s="54" t="s">
        <v>405</v>
      </c>
      <c r="G389" s="55" t="s">
        <v>205</v>
      </c>
      <c r="H389" s="55" t="s">
        <v>13</v>
      </c>
      <c r="I389" s="53" t="s">
        <v>12</v>
      </c>
      <c r="J389" s="53" t="s">
        <v>11</v>
      </c>
      <c r="K389" s="53" t="s">
        <v>10</v>
      </c>
      <c r="L389" s="53" t="str">
        <f>"Demandé si pour question " &amp;$E$380&amp; ", Réponse = 14"</f>
        <v>Demandé si pour question I.UUID.2., Réponse = 14</v>
      </c>
      <c r="M389" s="55" t="s">
        <v>7</v>
      </c>
      <c r="N389" s="55" t="s">
        <v>204</v>
      </c>
      <c r="O389" s="55" t="s">
        <v>345</v>
      </c>
      <c r="P389" s="55" t="s">
        <v>24</v>
      </c>
      <c r="Q389" s="55" t="s">
        <v>24</v>
      </c>
      <c r="R389" s="68" t="s">
        <v>404</v>
      </c>
      <c r="S389" s="68" t="s">
        <v>89</v>
      </c>
      <c r="T389" s="68" t="s">
        <v>4</v>
      </c>
      <c r="U389" s="67" t="s">
        <v>3</v>
      </c>
      <c r="V389" s="66" t="s">
        <v>403</v>
      </c>
    </row>
    <row r="390" spans="3:22" ht="50" customHeight="1">
      <c r="C390" s="22">
        <f t="shared" si="29"/>
        <v>12</v>
      </c>
      <c r="E390" s="56" t="str">
        <f t="shared" si="30"/>
        <v>I.UUID.12.</v>
      </c>
      <c r="F390" s="54" t="s">
        <v>402</v>
      </c>
      <c r="G390" s="55" t="s">
        <v>205</v>
      </c>
      <c r="H390" s="55" t="s">
        <v>13</v>
      </c>
      <c r="I390" s="53" t="s">
        <v>12</v>
      </c>
      <c r="J390" s="53" t="s">
        <v>11</v>
      </c>
      <c r="K390" s="53" t="s">
        <v>10</v>
      </c>
      <c r="L390" s="53" t="s">
        <v>9</v>
      </c>
      <c r="M390" s="55" t="s">
        <v>7</v>
      </c>
      <c r="N390" s="55" t="s">
        <v>204</v>
      </c>
      <c r="O390" s="55" t="s">
        <v>217</v>
      </c>
      <c r="P390" s="55" t="s">
        <v>7</v>
      </c>
      <c r="Q390" s="55" t="s">
        <v>7</v>
      </c>
      <c r="R390" s="68" t="s">
        <v>398</v>
      </c>
      <c r="S390" s="68" t="s">
        <v>401</v>
      </c>
      <c r="T390" s="68" t="s">
        <v>400</v>
      </c>
      <c r="U390" s="67" t="s">
        <v>73</v>
      </c>
      <c r="V390" s="66" t="s">
        <v>390</v>
      </c>
    </row>
    <row r="391" spans="3:22" ht="50" customHeight="1" thickBot="1">
      <c r="C391" s="22">
        <f t="shared" si="29"/>
        <v>13</v>
      </c>
      <c r="E391" s="51" t="str">
        <f t="shared" si="30"/>
        <v>I.UUID.13.</v>
      </c>
      <c r="F391" s="49" t="s">
        <v>399</v>
      </c>
      <c r="G391" s="50" t="s">
        <v>205</v>
      </c>
      <c r="H391" s="50" t="s">
        <v>13</v>
      </c>
      <c r="I391" s="48" t="s">
        <v>12</v>
      </c>
      <c r="J391" s="48" t="s">
        <v>11</v>
      </c>
      <c r="K391" s="48" t="s">
        <v>10</v>
      </c>
      <c r="L391" s="48" t="str">
        <f>"Demandé si pour question " &amp;$E$390&amp; ", Réponse = 19"</f>
        <v>Demandé si pour question I.UUID.12., Réponse = 19</v>
      </c>
      <c r="M391" s="50" t="s">
        <v>7</v>
      </c>
      <c r="N391" s="50" t="s">
        <v>204</v>
      </c>
      <c r="O391" s="50" t="s">
        <v>217</v>
      </c>
      <c r="P391" s="50" t="s">
        <v>24</v>
      </c>
      <c r="Q391" s="50" t="s">
        <v>24</v>
      </c>
      <c r="R391" s="64" t="s">
        <v>398</v>
      </c>
      <c r="S391" s="64" t="s">
        <v>89</v>
      </c>
      <c r="T391" s="64" t="s">
        <v>4</v>
      </c>
      <c r="U391" s="63" t="s">
        <v>3</v>
      </c>
      <c r="V391" s="62" t="s">
        <v>387</v>
      </c>
    </row>
    <row r="392" spans="3:22" ht="50" customHeight="1">
      <c r="C392" s="22">
        <f t="shared" si="29"/>
        <v>14</v>
      </c>
      <c r="E392" s="42" t="str">
        <f t="shared" si="30"/>
        <v>I.UUID.14.</v>
      </c>
      <c r="F392" s="40" t="s">
        <v>397</v>
      </c>
      <c r="G392" s="41" t="s">
        <v>205</v>
      </c>
      <c r="H392" s="41" t="s">
        <v>13</v>
      </c>
      <c r="I392" s="39" t="s">
        <v>12</v>
      </c>
      <c r="J392" s="39" t="s">
        <v>11</v>
      </c>
      <c r="K392" s="39" t="s">
        <v>10</v>
      </c>
      <c r="L392" s="39" t="s">
        <v>9</v>
      </c>
      <c r="M392" s="41" t="s">
        <v>7</v>
      </c>
      <c r="N392" s="41" t="s">
        <v>204</v>
      </c>
      <c r="O392" s="41" t="s">
        <v>217</v>
      </c>
      <c r="P392" s="41" t="s">
        <v>7</v>
      </c>
      <c r="Q392" s="41" t="s">
        <v>7</v>
      </c>
      <c r="R392" s="40" t="s">
        <v>396</v>
      </c>
      <c r="S392" s="40" t="s">
        <v>395</v>
      </c>
      <c r="T392" s="40" t="s">
        <v>81</v>
      </c>
      <c r="U392" s="39" t="s">
        <v>17</v>
      </c>
      <c r="V392" s="38" t="s">
        <v>2</v>
      </c>
    </row>
    <row r="393" spans="3:22" ht="50" customHeight="1">
      <c r="C393" s="22">
        <f t="shared" si="29"/>
        <v>15</v>
      </c>
      <c r="E393" s="37" t="str">
        <f t="shared" si="30"/>
        <v>I.UUID.15.</v>
      </c>
      <c r="F393" s="35" t="s">
        <v>394</v>
      </c>
      <c r="G393" s="36" t="s">
        <v>205</v>
      </c>
      <c r="H393" s="36" t="s">
        <v>13</v>
      </c>
      <c r="I393" s="34" t="s">
        <v>12</v>
      </c>
      <c r="J393" s="34" t="s">
        <v>11</v>
      </c>
      <c r="K393" s="34" t="s">
        <v>10</v>
      </c>
      <c r="L393" s="34" t="s">
        <v>9</v>
      </c>
      <c r="M393" s="36" t="s">
        <v>7</v>
      </c>
      <c r="N393" s="36" t="s">
        <v>204</v>
      </c>
      <c r="O393" s="36" t="s">
        <v>217</v>
      </c>
      <c r="P393" s="36" t="s">
        <v>7</v>
      </c>
      <c r="Q393" s="36" t="s">
        <v>7</v>
      </c>
      <c r="R393" s="35" t="s">
        <v>393</v>
      </c>
      <c r="S393" s="35" t="s">
        <v>392</v>
      </c>
      <c r="T393" s="35" t="s">
        <v>391</v>
      </c>
      <c r="U393" s="34" t="s">
        <v>73</v>
      </c>
      <c r="V393" s="33" t="s">
        <v>390</v>
      </c>
    </row>
    <row r="394" spans="3:22" ht="50" customHeight="1" thickBot="1">
      <c r="C394" s="22">
        <f t="shared" si="29"/>
        <v>16</v>
      </c>
      <c r="E394" s="32" t="str">
        <f t="shared" si="30"/>
        <v>I.UUID.16.</v>
      </c>
      <c r="F394" s="30" t="s">
        <v>389</v>
      </c>
      <c r="G394" s="31" t="s">
        <v>205</v>
      </c>
      <c r="H394" s="31" t="s">
        <v>13</v>
      </c>
      <c r="I394" s="29" t="s">
        <v>12</v>
      </c>
      <c r="J394" s="29" t="s">
        <v>11</v>
      </c>
      <c r="K394" s="29" t="s">
        <v>10</v>
      </c>
      <c r="L394" s="29" t="str">
        <f>"Demandé si pour question " &amp;$E$393&amp; ", Réponse = 19"</f>
        <v>Demandé si pour question I.UUID.15., Réponse = 19</v>
      </c>
      <c r="M394" s="31" t="s">
        <v>7</v>
      </c>
      <c r="N394" s="31" t="s">
        <v>204</v>
      </c>
      <c r="O394" s="31" t="s">
        <v>217</v>
      </c>
      <c r="P394" s="31" t="s">
        <v>24</v>
      </c>
      <c r="Q394" s="31" t="s">
        <v>24</v>
      </c>
      <c r="R394" s="30" t="s">
        <v>388</v>
      </c>
      <c r="S394" s="30" t="s">
        <v>89</v>
      </c>
      <c r="T394" s="30" t="s">
        <v>4</v>
      </c>
      <c r="U394" s="29" t="s">
        <v>3</v>
      </c>
      <c r="V394" s="28" t="s">
        <v>387</v>
      </c>
    </row>
    <row r="395" spans="3:22" ht="50" customHeight="1" thickBot="1">
      <c r="C395" s="22">
        <f t="shared" si="29"/>
        <v>17</v>
      </c>
      <c r="E395" s="27" t="str">
        <f t="shared" si="30"/>
        <v>I.UUID.17.</v>
      </c>
      <c r="F395" s="25" t="s">
        <v>386</v>
      </c>
      <c r="G395" s="26" t="s">
        <v>205</v>
      </c>
      <c r="H395" s="26" t="s">
        <v>13</v>
      </c>
      <c r="I395" s="24" t="s">
        <v>12</v>
      </c>
      <c r="J395" s="24" t="s">
        <v>11</v>
      </c>
      <c r="K395" s="24" t="s">
        <v>10</v>
      </c>
      <c r="L395" s="24" t="s">
        <v>9</v>
      </c>
      <c r="M395" s="26" t="s">
        <v>7</v>
      </c>
      <c r="N395" s="26" t="s">
        <v>204</v>
      </c>
      <c r="O395" s="26" t="s">
        <v>217</v>
      </c>
      <c r="P395" s="26" t="s">
        <v>7</v>
      </c>
      <c r="Q395" s="26" t="s">
        <v>7</v>
      </c>
      <c r="R395" s="81" t="s">
        <v>385</v>
      </c>
      <c r="S395" s="81" t="s">
        <v>384</v>
      </c>
      <c r="T395" s="81" t="s">
        <v>18</v>
      </c>
      <c r="U395" s="80" t="s">
        <v>17</v>
      </c>
      <c r="V395" s="79" t="s">
        <v>2</v>
      </c>
    </row>
    <row r="396" spans="3:22" ht="50" customHeight="1">
      <c r="C396" s="22">
        <f t="shared" si="29"/>
        <v>18</v>
      </c>
      <c r="E396" s="42" t="str">
        <f t="shared" si="30"/>
        <v>I.UUID.18.</v>
      </c>
      <c r="F396" s="40" t="s">
        <v>383</v>
      </c>
      <c r="G396" s="41" t="s">
        <v>205</v>
      </c>
      <c r="H396" s="41" t="s">
        <v>13</v>
      </c>
      <c r="I396" s="39" t="s">
        <v>12</v>
      </c>
      <c r="J396" s="39" t="s">
        <v>11</v>
      </c>
      <c r="K396" s="39" t="s">
        <v>10</v>
      </c>
      <c r="L396" s="39" t="s">
        <v>9</v>
      </c>
      <c r="M396" s="41" t="s">
        <v>7</v>
      </c>
      <c r="N396" s="41" t="s">
        <v>204</v>
      </c>
      <c r="O396" s="41" t="s">
        <v>217</v>
      </c>
      <c r="P396" s="41" t="s">
        <v>7</v>
      </c>
      <c r="Q396" s="41" t="s">
        <v>7</v>
      </c>
      <c r="R396" s="40" t="s">
        <v>378</v>
      </c>
      <c r="S396" s="40" t="s">
        <v>382</v>
      </c>
      <c r="T396" s="40" t="s">
        <v>18</v>
      </c>
      <c r="U396" s="39" t="s">
        <v>17</v>
      </c>
      <c r="V396" s="38" t="s">
        <v>2</v>
      </c>
    </row>
    <row r="397" spans="3:22" ht="50" customHeight="1">
      <c r="C397" s="22">
        <f t="shared" si="29"/>
        <v>19</v>
      </c>
      <c r="E397" s="37" t="str">
        <f t="shared" si="30"/>
        <v>I.UUID.19.</v>
      </c>
      <c r="F397" s="35" t="s">
        <v>381</v>
      </c>
      <c r="G397" s="36" t="s">
        <v>205</v>
      </c>
      <c r="H397" s="36" t="s">
        <v>13</v>
      </c>
      <c r="I397" s="34" t="s">
        <v>12</v>
      </c>
      <c r="J397" s="34" t="s">
        <v>11</v>
      </c>
      <c r="K397" s="34" t="s">
        <v>10</v>
      </c>
      <c r="L397" s="34" t="str">
        <f>"Demandé si pour question " &amp;$E$396&amp; ", Réponse = 1"</f>
        <v>Demandé si pour question I.UUID.18., Réponse = 1</v>
      </c>
      <c r="M397" s="36" t="s">
        <v>7</v>
      </c>
      <c r="N397" s="36" t="s">
        <v>204</v>
      </c>
      <c r="O397" s="36" t="s">
        <v>217</v>
      </c>
      <c r="P397" s="36" t="s">
        <v>24</v>
      </c>
      <c r="Q397" s="36" t="s">
        <v>24</v>
      </c>
      <c r="R397" s="35" t="s">
        <v>378</v>
      </c>
      <c r="S397" s="35" t="s">
        <v>380</v>
      </c>
      <c r="T397" s="35" t="s">
        <v>315</v>
      </c>
      <c r="U397" s="34" t="s">
        <v>314</v>
      </c>
      <c r="V397" s="33" t="s">
        <v>2</v>
      </c>
    </row>
    <row r="398" spans="3:22" ht="50" customHeight="1">
      <c r="C398" s="22">
        <f t="shared" si="29"/>
        <v>20</v>
      </c>
      <c r="E398" s="37" t="str">
        <f t="shared" si="30"/>
        <v>I.UUID.20.</v>
      </c>
      <c r="F398" s="35" t="s">
        <v>379</v>
      </c>
      <c r="G398" s="36" t="s">
        <v>205</v>
      </c>
      <c r="H398" s="36" t="s">
        <v>13</v>
      </c>
      <c r="I398" s="34" t="s">
        <v>12</v>
      </c>
      <c r="J398" s="34" t="s">
        <v>11</v>
      </c>
      <c r="K398" s="34" t="s">
        <v>10</v>
      </c>
      <c r="L398" s="34" t="str">
        <f>"Demandé si pour question " &amp;$E$396&amp; ", Réponse = 1"</f>
        <v>Demandé si pour question I.UUID.18., Réponse = 1</v>
      </c>
      <c r="M398" s="36" t="s">
        <v>7</v>
      </c>
      <c r="N398" s="36" t="s">
        <v>204</v>
      </c>
      <c r="O398" s="36" t="s">
        <v>217</v>
      </c>
      <c r="P398" s="36" t="s">
        <v>24</v>
      </c>
      <c r="Q398" s="36" t="s">
        <v>24</v>
      </c>
      <c r="R398" s="35" t="s">
        <v>378</v>
      </c>
      <c r="S398" s="35" t="s">
        <v>377</v>
      </c>
      <c r="T398" s="35" t="s">
        <v>315</v>
      </c>
      <c r="U398" s="34" t="s">
        <v>314</v>
      </c>
      <c r="V398" s="33" t="s">
        <v>2</v>
      </c>
    </row>
    <row r="399" spans="3:22" ht="50" customHeight="1">
      <c r="C399" s="22">
        <f t="shared" si="29"/>
        <v>21</v>
      </c>
      <c r="E399" s="37" t="str">
        <f t="shared" si="30"/>
        <v>I.UUID.21.</v>
      </c>
      <c r="F399" s="35" t="s">
        <v>376</v>
      </c>
      <c r="G399" s="36" t="s">
        <v>205</v>
      </c>
      <c r="H399" s="36" t="s">
        <v>13</v>
      </c>
      <c r="I399" s="34" t="s">
        <v>12</v>
      </c>
      <c r="J399" s="34" t="s">
        <v>11</v>
      </c>
      <c r="K399" s="34" t="s">
        <v>10</v>
      </c>
      <c r="L399" s="34" t="str">
        <f>"Demandé si pour question " &amp;$E$396&amp; ", Réponse = 1"</f>
        <v>Demandé si pour question I.UUID.18., Réponse = 1</v>
      </c>
      <c r="M399" s="36" t="s">
        <v>7</v>
      </c>
      <c r="N399" s="36" t="s">
        <v>204</v>
      </c>
      <c r="O399" s="36" t="s">
        <v>217</v>
      </c>
      <c r="P399" s="36" t="s">
        <v>24</v>
      </c>
      <c r="Q399" s="36" t="s">
        <v>24</v>
      </c>
      <c r="R399" s="35" t="s">
        <v>347</v>
      </c>
      <c r="S399" s="35" t="s">
        <v>375</v>
      </c>
      <c r="T399" s="35" t="s">
        <v>374</v>
      </c>
      <c r="U399" s="34" t="s">
        <v>73</v>
      </c>
      <c r="V399" s="33" t="s">
        <v>373</v>
      </c>
    </row>
    <row r="400" spans="3:22" ht="50" customHeight="1" thickBot="1">
      <c r="C400" s="22">
        <f t="shared" si="29"/>
        <v>22</v>
      </c>
      <c r="E400" s="32" t="str">
        <f t="shared" si="30"/>
        <v>I.UUID.22.</v>
      </c>
      <c r="F400" s="30" t="s">
        <v>372</v>
      </c>
      <c r="G400" s="31" t="s">
        <v>205</v>
      </c>
      <c r="H400" s="31" t="s">
        <v>13</v>
      </c>
      <c r="I400" s="29" t="s">
        <v>12</v>
      </c>
      <c r="J400" s="29" t="s">
        <v>11</v>
      </c>
      <c r="K400" s="29" t="s">
        <v>10</v>
      </c>
      <c r="L400" s="29" t="str">
        <f>"Demandé si pour question " &amp;$E$399&amp; ", Réponse inclus 10"</f>
        <v>Demandé si pour question I.UUID.21., Réponse inclus 10</v>
      </c>
      <c r="M400" s="31" t="s">
        <v>7</v>
      </c>
      <c r="N400" s="31" t="s">
        <v>204</v>
      </c>
      <c r="O400" s="31" t="s">
        <v>217</v>
      </c>
      <c r="P400" s="31" t="s">
        <v>24</v>
      </c>
      <c r="Q400" s="31" t="s">
        <v>24</v>
      </c>
      <c r="R400" s="30" t="s">
        <v>347</v>
      </c>
      <c r="S400" s="30" t="s">
        <v>89</v>
      </c>
      <c r="T400" s="30" t="s">
        <v>4</v>
      </c>
      <c r="U400" s="29" t="s">
        <v>3</v>
      </c>
      <c r="V400" s="28" t="s">
        <v>2</v>
      </c>
    </row>
    <row r="401" spans="3:22" ht="50" customHeight="1">
      <c r="C401" s="22">
        <f t="shared" si="29"/>
        <v>23</v>
      </c>
      <c r="E401" s="61" t="str">
        <f t="shared" si="30"/>
        <v>I.UUID.23.</v>
      </c>
      <c r="F401" s="59" t="s">
        <v>371</v>
      </c>
      <c r="G401" s="60" t="s">
        <v>205</v>
      </c>
      <c r="H401" s="60" t="s">
        <v>13</v>
      </c>
      <c r="I401" s="58" t="s">
        <v>12</v>
      </c>
      <c r="J401" s="58" t="s">
        <v>11</v>
      </c>
      <c r="K401" s="58" t="s">
        <v>10</v>
      </c>
      <c r="L401" s="58" t="str">
        <f>"Demandé si pour question "&amp;$E$54&amp;", Réponse inclus &lt;= 17"</f>
        <v>Demandé si pour question B.UUID.23., Réponse inclus &lt;= 17</v>
      </c>
      <c r="M401" s="60" t="s">
        <v>7</v>
      </c>
      <c r="N401" s="60" t="s">
        <v>204</v>
      </c>
      <c r="O401" s="60" t="s">
        <v>359</v>
      </c>
      <c r="P401" s="60" t="s">
        <v>24</v>
      </c>
      <c r="Q401" s="60" t="s">
        <v>24</v>
      </c>
      <c r="R401" s="72" t="s">
        <v>365</v>
      </c>
      <c r="S401" s="72" t="s">
        <v>370</v>
      </c>
      <c r="T401" s="72" t="s">
        <v>315</v>
      </c>
      <c r="U401" s="71" t="s">
        <v>3</v>
      </c>
      <c r="V401" s="70" t="s">
        <v>2</v>
      </c>
    </row>
    <row r="402" spans="3:22" ht="50" customHeight="1">
      <c r="C402" s="22">
        <f t="shared" si="29"/>
        <v>24</v>
      </c>
      <c r="E402" s="56" t="str">
        <f t="shared" si="30"/>
        <v>I.UUID.24.</v>
      </c>
      <c r="F402" s="54" t="s">
        <v>369</v>
      </c>
      <c r="G402" s="55" t="s">
        <v>205</v>
      </c>
      <c r="H402" s="55" t="s">
        <v>13</v>
      </c>
      <c r="I402" s="53" t="s">
        <v>12</v>
      </c>
      <c r="J402" s="53" t="s">
        <v>11</v>
      </c>
      <c r="K402" s="53" t="s">
        <v>10</v>
      </c>
      <c r="L402" s="53" t="s">
        <v>366</v>
      </c>
      <c r="M402" s="55" t="s">
        <v>7</v>
      </c>
      <c r="N402" s="55" t="s">
        <v>204</v>
      </c>
      <c r="O402" s="55" t="s">
        <v>359</v>
      </c>
      <c r="P402" s="55" t="s">
        <v>24</v>
      </c>
      <c r="Q402" s="55" t="s">
        <v>24</v>
      </c>
      <c r="R402" s="68" t="s">
        <v>365</v>
      </c>
      <c r="S402" s="68" t="s">
        <v>368</v>
      </c>
      <c r="T402" s="68" t="s">
        <v>315</v>
      </c>
      <c r="U402" s="67" t="s">
        <v>3</v>
      </c>
      <c r="V402" s="66" t="s">
        <v>2</v>
      </c>
    </row>
    <row r="403" spans="3:22" ht="50" customHeight="1" thickBot="1">
      <c r="C403" s="22">
        <f t="shared" si="29"/>
        <v>25</v>
      </c>
      <c r="E403" s="51" t="str">
        <f t="shared" si="30"/>
        <v>I.UUID.25.</v>
      </c>
      <c r="F403" s="49" t="s">
        <v>367</v>
      </c>
      <c r="G403" s="50" t="s">
        <v>205</v>
      </c>
      <c r="H403" s="50" t="s">
        <v>13</v>
      </c>
      <c r="I403" s="48" t="s">
        <v>12</v>
      </c>
      <c r="J403" s="48" t="s">
        <v>11</v>
      </c>
      <c r="K403" s="48" t="s">
        <v>10</v>
      </c>
      <c r="L403" s="48" t="s">
        <v>366</v>
      </c>
      <c r="M403" s="50" t="s">
        <v>7</v>
      </c>
      <c r="N403" s="50" t="s">
        <v>204</v>
      </c>
      <c r="O403" s="50" t="s">
        <v>359</v>
      </c>
      <c r="P403" s="50" t="s">
        <v>24</v>
      </c>
      <c r="Q403" s="50" t="s">
        <v>24</v>
      </c>
      <c r="R403" s="64" t="s">
        <v>365</v>
      </c>
      <c r="S403" s="64" t="s">
        <v>364</v>
      </c>
      <c r="T403" s="64" t="s">
        <v>315</v>
      </c>
      <c r="U403" s="63" t="s">
        <v>3</v>
      </c>
      <c r="V403" s="62" t="s">
        <v>2</v>
      </c>
    </row>
    <row r="404" spans="3:22" ht="50" customHeight="1">
      <c r="C404" s="22">
        <f t="shared" si="29"/>
        <v>26</v>
      </c>
      <c r="E404" s="61" t="str">
        <f t="shared" si="30"/>
        <v>I.UUID.26.</v>
      </c>
      <c r="F404" s="59" t="s">
        <v>363</v>
      </c>
      <c r="G404" s="60" t="s">
        <v>205</v>
      </c>
      <c r="H404" s="60" t="s">
        <v>13</v>
      </c>
      <c r="I404" s="58" t="s">
        <v>12</v>
      </c>
      <c r="J404" s="58" t="s">
        <v>11</v>
      </c>
      <c r="K404" s="58" t="s">
        <v>10</v>
      </c>
      <c r="L404" s="58" t="str">
        <f>"Demandé si pour question "&amp;$E$401&amp;", Réponse I ou Réponse II = 0"</f>
        <v>Demandé si pour question I.UUID.23., Réponse I ou Réponse II = 0</v>
      </c>
      <c r="M404" s="60" t="s">
        <v>7</v>
      </c>
      <c r="N404" s="60" t="s">
        <v>204</v>
      </c>
      <c r="O404" s="60" t="s">
        <v>359</v>
      </c>
      <c r="P404" s="60" t="s">
        <v>24</v>
      </c>
      <c r="Q404" s="60" t="s">
        <v>24</v>
      </c>
      <c r="R404" s="72" t="s">
        <v>358</v>
      </c>
      <c r="S404" s="72" t="s">
        <v>362</v>
      </c>
      <c r="T404" s="72" t="s">
        <v>361</v>
      </c>
      <c r="U404" s="71" t="s">
        <v>73</v>
      </c>
      <c r="V404" s="70" t="s">
        <v>2</v>
      </c>
    </row>
    <row r="405" spans="3:22" ht="50" customHeight="1" thickBot="1">
      <c r="C405" s="22">
        <f t="shared" si="29"/>
        <v>27</v>
      </c>
      <c r="E405" s="51" t="str">
        <f t="shared" si="30"/>
        <v>I.UUID.27.</v>
      </c>
      <c r="F405" s="49" t="s">
        <v>360</v>
      </c>
      <c r="G405" s="50" t="s">
        <v>205</v>
      </c>
      <c r="H405" s="50" t="s">
        <v>13</v>
      </c>
      <c r="I405" s="48" t="s">
        <v>12</v>
      </c>
      <c r="J405" s="48" t="s">
        <v>11</v>
      </c>
      <c r="K405" s="48" t="s">
        <v>10</v>
      </c>
      <c r="L405" s="48" t="str">
        <f>"Demandé si pour question " &amp;$E$404&amp; ", Réponse inclus 16"</f>
        <v>Demandé si pour question I.UUID.26., Réponse inclus 16</v>
      </c>
      <c r="M405" s="50" t="s">
        <v>7</v>
      </c>
      <c r="N405" s="50" t="s">
        <v>204</v>
      </c>
      <c r="O405" s="50" t="s">
        <v>359</v>
      </c>
      <c r="P405" s="50" t="s">
        <v>24</v>
      </c>
      <c r="Q405" s="50" t="s">
        <v>24</v>
      </c>
      <c r="R405" s="49" t="s">
        <v>358</v>
      </c>
      <c r="S405" s="49" t="s">
        <v>89</v>
      </c>
      <c r="T405" s="49" t="s">
        <v>4</v>
      </c>
      <c r="U405" s="48" t="s">
        <v>3</v>
      </c>
      <c r="V405" s="47" t="s">
        <v>2</v>
      </c>
    </row>
    <row r="406" spans="3:22" ht="50" customHeight="1">
      <c r="C406" s="22">
        <f t="shared" si="29"/>
        <v>28</v>
      </c>
      <c r="E406" s="42" t="str">
        <f t="shared" si="30"/>
        <v>I.UUID.28.</v>
      </c>
      <c r="F406" s="40" t="s">
        <v>357</v>
      </c>
      <c r="G406" s="41" t="s">
        <v>205</v>
      </c>
      <c r="H406" s="41" t="s">
        <v>13</v>
      </c>
      <c r="I406" s="39" t="s">
        <v>12</v>
      </c>
      <c r="J406" s="39" t="s">
        <v>11</v>
      </c>
      <c r="K406" s="39" t="s">
        <v>10</v>
      </c>
      <c r="L406" s="39" t="s">
        <v>9</v>
      </c>
      <c r="M406" s="41" t="s">
        <v>7</v>
      </c>
      <c r="N406" s="41" t="s">
        <v>204</v>
      </c>
      <c r="O406" s="41" t="s">
        <v>356</v>
      </c>
      <c r="P406" s="41" t="s">
        <v>7</v>
      </c>
      <c r="Q406" s="41" t="s">
        <v>7</v>
      </c>
      <c r="R406" s="40" t="s">
        <v>355</v>
      </c>
      <c r="S406" s="40" t="s">
        <v>354</v>
      </c>
      <c r="T406" s="40" t="s">
        <v>337</v>
      </c>
      <c r="U406" s="39" t="s">
        <v>73</v>
      </c>
      <c r="V406" s="38" t="s">
        <v>2</v>
      </c>
    </row>
    <row r="407" spans="3:22" ht="50" customHeight="1">
      <c r="C407" s="22">
        <f t="shared" si="29"/>
        <v>29</v>
      </c>
      <c r="E407" s="37" t="str">
        <f t="shared" si="30"/>
        <v>I.UUID.29.</v>
      </c>
      <c r="F407" s="35" t="s">
        <v>353</v>
      </c>
      <c r="G407" s="36" t="s">
        <v>205</v>
      </c>
      <c r="H407" s="36" t="s">
        <v>13</v>
      </c>
      <c r="I407" s="34" t="s">
        <v>12</v>
      </c>
      <c r="J407" s="34" t="s">
        <v>11</v>
      </c>
      <c r="K407" s="34" t="s">
        <v>10</v>
      </c>
      <c r="L407" s="34" t="str">
        <f>"Demandé si pour question " &amp;$E$406&amp; ", Réponse inclus 1,2, ou 3"</f>
        <v>Demandé si pour question I.UUID.28., Réponse inclus 1,2, ou 3</v>
      </c>
      <c r="M407" s="36" t="s">
        <v>7</v>
      </c>
      <c r="N407" s="36" t="s">
        <v>204</v>
      </c>
      <c r="O407" s="36" t="s">
        <v>340</v>
      </c>
      <c r="P407" s="36" t="s">
        <v>24</v>
      </c>
      <c r="Q407" s="36" t="s">
        <v>24</v>
      </c>
      <c r="R407" s="35" t="s">
        <v>352</v>
      </c>
      <c r="S407" s="35" t="s">
        <v>351</v>
      </c>
      <c r="T407" s="35" t="s">
        <v>350</v>
      </c>
      <c r="U407" s="34" t="s">
        <v>17</v>
      </c>
      <c r="V407" s="33" t="s">
        <v>349</v>
      </c>
    </row>
    <row r="408" spans="3:22" ht="50" customHeight="1">
      <c r="C408" s="22">
        <f t="shared" si="29"/>
        <v>30</v>
      </c>
      <c r="E408" s="37" t="str">
        <f t="shared" si="30"/>
        <v>I.UUID.30.</v>
      </c>
      <c r="F408" s="35" t="s">
        <v>348</v>
      </c>
      <c r="G408" s="36" t="s">
        <v>205</v>
      </c>
      <c r="H408" s="36" t="s">
        <v>13</v>
      </c>
      <c r="I408" s="34" t="s">
        <v>12</v>
      </c>
      <c r="J408" s="34" t="s">
        <v>11</v>
      </c>
      <c r="K408" s="34" t="s">
        <v>10</v>
      </c>
      <c r="L408" s="34" t="str">
        <f>"Demandé si pour question " &amp;$E$407&amp; ", Réponse = 5."</f>
        <v>Demandé si pour question I.UUID.29., Réponse = 5.</v>
      </c>
      <c r="M408" s="36" t="s">
        <v>7</v>
      </c>
      <c r="N408" s="36" t="s">
        <v>204</v>
      </c>
      <c r="O408" s="36" t="s">
        <v>340</v>
      </c>
      <c r="P408" s="36" t="s">
        <v>24</v>
      </c>
      <c r="Q408" s="36" t="s">
        <v>24</v>
      </c>
      <c r="R408" s="35" t="s">
        <v>347</v>
      </c>
      <c r="S408" s="35" t="s">
        <v>22</v>
      </c>
      <c r="T408" s="35" t="s">
        <v>4</v>
      </c>
      <c r="U408" s="34" t="s">
        <v>3</v>
      </c>
      <c r="V408" s="33" t="s">
        <v>2</v>
      </c>
    </row>
    <row r="409" spans="3:22" ht="50" customHeight="1" thickBot="1">
      <c r="C409" s="22">
        <f t="shared" si="29"/>
        <v>31</v>
      </c>
      <c r="E409" s="32" t="str">
        <f t="shared" si="30"/>
        <v>I.UUID.31.</v>
      </c>
      <c r="F409" s="30" t="s">
        <v>346</v>
      </c>
      <c r="G409" s="31" t="s">
        <v>205</v>
      </c>
      <c r="H409" s="31" t="s">
        <v>13</v>
      </c>
      <c r="I409" s="29" t="s">
        <v>12</v>
      </c>
      <c r="J409" s="29" t="s">
        <v>11</v>
      </c>
      <c r="K409" s="29" t="s">
        <v>10</v>
      </c>
      <c r="L409" s="29" t="str">
        <f>"Demandé si pour question " &amp;$E$406&amp; ", Réponse inclus 1,2, ou 3"</f>
        <v>Demandé si pour question I.UUID.28., Réponse inclus 1,2, ou 3</v>
      </c>
      <c r="M409" s="31" t="s">
        <v>7</v>
      </c>
      <c r="N409" s="31" t="s">
        <v>204</v>
      </c>
      <c r="O409" s="31" t="s">
        <v>345</v>
      </c>
      <c r="P409" s="31" t="s">
        <v>24</v>
      </c>
      <c r="Q409" s="31" t="s">
        <v>24</v>
      </c>
      <c r="R409" s="30" t="s">
        <v>344</v>
      </c>
      <c r="S409" s="30" t="s">
        <v>343</v>
      </c>
      <c r="T409" s="30" t="s">
        <v>342</v>
      </c>
      <c r="U409" s="29" t="s">
        <v>17</v>
      </c>
      <c r="V409" s="28" t="s">
        <v>2</v>
      </c>
    </row>
    <row r="410" spans="3:22" ht="50" customHeight="1" thickBot="1">
      <c r="C410" s="22">
        <f t="shared" si="29"/>
        <v>32</v>
      </c>
      <c r="E410" s="27" t="str">
        <f t="shared" si="30"/>
        <v>I.UUID.32.</v>
      </c>
      <c r="F410" s="25" t="s">
        <v>341</v>
      </c>
      <c r="G410" s="26" t="s">
        <v>205</v>
      </c>
      <c r="H410" s="26" t="s">
        <v>13</v>
      </c>
      <c r="I410" s="24" t="s">
        <v>12</v>
      </c>
      <c r="J410" s="24" t="s">
        <v>11</v>
      </c>
      <c r="K410" s="24" t="s">
        <v>10</v>
      </c>
      <c r="L410" s="24" t="s">
        <v>9</v>
      </c>
      <c r="M410" s="26" t="s">
        <v>7</v>
      </c>
      <c r="N410" s="26" t="s">
        <v>204</v>
      </c>
      <c r="O410" s="26" t="s">
        <v>340</v>
      </c>
      <c r="P410" s="26" t="s">
        <v>7</v>
      </c>
      <c r="Q410" s="26" t="s">
        <v>7</v>
      </c>
      <c r="R410" s="25" t="s">
        <v>339</v>
      </c>
      <c r="S410" s="25" t="s">
        <v>338</v>
      </c>
      <c r="T410" s="25" t="s">
        <v>337</v>
      </c>
      <c r="U410" s="24" t="s">
        <v>17</v>
      </c>
      <c r="V410" s="23" t="s">
        <v>2</v>
      </c>
    </row>
    <row r="411" spans="3:22" ht="50" customHeight="1">
      <c r="C411" s="22">
        <f t="shared" ref="C411:C442" si="31">C410+1</f>
        <v>33</v>
      </c>
      <c r="E411" s="61" t="str">
        <f t="shared" ref="E411:E442" si="32">CONCATENATE(LEFT($E$374,1),".UUID.",$C411,".")</f>
        <v>I.UUID.33.</v>
      </c>
      <c r="F411" s="59" t="s">
        <v>336</v>
      </c>
      <c r="G411" s="60" t="s">
        <v>205</v>
      </c>
      <c r="H411" s="60" t="s">
        <v>13</v>
      </c>
      <c r="I411" s="58" t="s">
        <v>12</v>
      </c>
      <c r="J411" s="58" t="s">
        <v>11</v>
      </c>
      <c r="K411" s="58" t="s">
        <v>10</v>
      </c>
      <c r="L411" s="58" t="s">
        <v>9</v>
      </c>
      <c r="M411" s="60" t="s">
        <v>7</v>
      </c>
      <c r="N411" s="60" t="s">
        <v>204</v>
      </c>
      <c r="O411" s="60" t="s">
        <v>318</v>
      </c>
      <c r="P411" s="60" t="s">
        <v>7</v>
      </c>
      <c r="Q411" s="60" t="s">
        <v>7</v>
      </c>
      <c r="R411" s="59" t="s">
        <v>335</v>
      </c>
      <c r="S411" s="72" t="s">
        <v>334</v>
      </c>
      <c r="T411" s="59" t="s">
        <v>333</v>
      </c>
      <c r="U411" s="58" t="s">
        <v>17</v>
      </c>
      <c r="V411" s="57" t="s">
        <v>2</v>
      </c>
    </row>
    <row r="412" spans="3:22" ht="50" customHeight="1">
      <c r="C412" s="22">
        <f t="shared" si="31"/>
        <v>34</v>
      </c>
      <c r="E412" s="56" t="str">
        <f t="shared" si="32"/>
        <v>I.UUID.34.</v>
      </c>
      <c r="F412" s="54" t="s">
        <v>332</v>
      </c>
      <c r="G412" s="55" t="s">
        <v>205</v>
      </c>
      <c r="H412" s="55" t="s">
        <v>13</v>
      </c>
      <c r="I412" s="53" t="s">
        <v>12</v>
      </c>
      <c r="J412" s="53" t="s">
        <v>11</v>
      </c>
      <c r="K412" s="53" t="s">
        <v>10</v>
      </c>
      <c r="L412" s="53" t="str">
        <f>"Demandé si pour question " &amp;$E$411&amp; ", Réponse = 2 ou 3"</f>
        <v>Demandé si pour question I.UUID.33., Réponse = 2 ou 3</v>
      </c>
      <c r="M412" s="55" t="s">
        <v>7</v>
      </c>
      <c r="N412" s="55" t="s">
        <v>204</v>
      </c>
      <c r="O412" s="55" t="s">
        <v>318</v>
      </c>
      <c r="P412" s="55" t="s">
        <v>24</v>
      </c>
      <c r="Q412" s="55" t="s">
        <v>24</v>
      </c>
      <c r="R412" s="54" t="s">
        <v>331</v>
      </c>
      <c r="S412" s="54" t="s">
        <v>330</v>
      </c>
      <c r="T412" s="54" t="s">
        <v>18</v>
      </c>
      <c r="U412" s="53" t="s">
        <v>17</v>
      </c>
      <c r="V412" s="52" t="s">
        <v>2</v>
      </c>
    </row>
    <row r="413" spans="3:22" ht="50" customHeight="1">
      <c r="C413" s="22">
        <f t="shared" si="31"/>
        <v>35</v>
      </c>
      <c r="E413" s="56" t="str">
        <f t="shared" si="32"/>
        <v>I.UUID.35.</v>
      </c>
      <c r="F413" s="54" t="s">
        <v>329</v>
      </c>
      <c r="G413" s="55" t="s">
        <v>205</v>
      </c>
      <c r="H413" s="55" t="s">
        <v>13</v>
      </c>
      <c r="I413" s="53" t="s">
        <v>12</v>
      </c>
      <c r="J413" s="53" t="s">
        <v>11</v>
      </c>
      <c r="K413" s="53" t="s">
        <v>10</v>
      </c>
      <c r="L413" s="53" t="str">
        <f>"Demandé si pour question " &amp;$E$411&amp; ", Réponse = 2 ou 3"</f>
        <v>Demandé si pour question I.UUID.33., Réponse = 2 ou 3</v>
      </c>
      <c r="M413" s="55" t="s">
        <v>7</v>
      </c>
      <c r="N413" s="55" t="s">
        <v>204</v>
      </c>
      <c r="O413" s="55" t="s">
        <v>318</v>
      </c>
      <c r="P413" s="55" t="s">
        <v>24</v>
      </c>
      <c r="Q413" s="55" t="s">
        <v>24</v>
      </c>
      <c r="R413" s="54" t="s">
        <v>328</v>
      </c>
      <c r="S413" s="54" t="s">
        <v>327</v>
      </c>
      <c r="T413" s="54" t="s">
        <v>326</v>
      </c>
      <c r="U413" s="53" t="s">
        <v>73</v>
      </c>
      <c r="V413" s="52" t="s">
        <v>2</v>
      </c>
    </row>
    <row r="414" spans="3:22" ht="50" customHeight="1">
      <c r="C414" s="22">
        <f t="shared" si="31"/>
        <v>36</v>
      </c>
      <c r="E414" s="56" t="str">
        <f t="shared" si="32"/>
        <v>I.UUID.36.</v>
      </c>
      <c r="F414" s="54" t="s">
        <v>325</v>
      </c>
      <c r="G414" s="55" t="s">
        <v>205</v>
      </c>
      <c r="H414" s="55" t="s">
        <v>13</v>
      </c>
      <c r="I414" s="53" t="s">
        <v>12</v>
      </c>
      <c r="J414" s="53" t="s">
        <v>11</v>
      </c>
      <c r="K414" s="53" t="s">
        <v>10</v>
      </c>
      <c r="L414" s="53" t="s">
        <v>9</v>
      </c>
      <c r="M414" s="55" t="s">
        <v>7</v>
      </c>
      <c r="N414" s="55" t="s">
        <v>204</v>
      </c>
      <c r="O414" s="55" t="s">
        <v>318</v>
      </c>
      <c r="P414" s="55" t="s">
        <v>24</v>
      </c>
      <c r="Q414" s="55" t="s">
        <v>24</v>
      </c>
      <c r="R414" s="54" t="s">
        <v>317</v>
      </c>
      <c r="S414" s="54" t="s">
        <v>324</v>
      </c>
      <c r="T414" s="54" t="s">
        <v>315</v>
      </c>
      <c r="U414" s="53" t="s">
        <v>314</v>
      </c>
      <c r="V414" s="52" t="s">
        <v>2</v>
      </c>
    </row>
    <row r="415" spans="3:22" ht="50" customHeight="1">
      <c r="C415" s="22">
        <f t="shared" si="31"/>
        <v>37</v>
      </c>
      <c r="E415" s="56" t="str">
        <f t="shared" si="32"/>
        <v>I.UUID.37.</v>
      </c>
      <c r="F415" s="54" t="s">
        <v>323</v>
      </c>
      <c r="G415" s="55" t="s">
        <v>205</v>
      </c>
      <c r="H415" s="55" t="s">
        <v>13</v>
      </c>
      <c r="I415" s="53" t="s">
        <v>12</v>
      </c>
      <c r="J415" s="53" t="s">
        <v>11</v>
      </c>
      <c r="K415" s="53" t="s">
        <v>10</v>
      </c>
      <c r="L415" s="53" t="s">
        <v>9</v>
      </c>
      <c r="M415" s="55" t="s">
        <v>7</v>
      </c>
      <c r="N415" s="55" t="s">
        <v>204</v>
      </c>
      <c r="O415" s="55" t="s">
        <v>318</v>
      </c>
      <c r="P415" s="55" t="s">
        <v>24</v>
      </c>
      <c r="Q415" s="55" t="s">
        <v>24</v>
      </c>
      <c r="R415" s="54" t="s">
        <v>317</v>
      </c>
      <c r="S415" s="54" t="s">
        <v>322</v>
      </c>
      <c r="T415" s="54" t="s">
        <v>315</v>
      </c>
      <c r="U415" s="53" t="s">
        <v>314</v>
      </c>
      <c r="V415" s="52" t="s">
        <v>2</v>
      </c>
    </row>
    <row r="416" spans="3:22" ht="50" customHeight="1">
      <c r="C416" s="22">
        <f t="shared" si="31"/>
        <v>38</v>
      </c>
      <c r="E416" s="56" t="str">
        <f t="shared" si="32"/>
        <v>I.UUID.38.</v>
      </c>
      <c r="F416" s="54" t="s">
        <v>321</v>
      </c>
      <c r="G416" s="55" t="s">
        <v>205</v>
      </c>
      <c r="H416" s="55" t="s">
        <v>13</v>
      </c>
      <c r="I416" s="53" t="s">
        <v>12</v>
      </c>
      <c r="J416" s="53" t="s">
        <v>11</v>
      </c>
      <c r="K416" s="53" t="s">
        <v>10</v>
      </c>
      <c r="L416" s="53" t="s">
        <v>9</v>
      </c>
      <c r="M416" s="55" t="s">
        <v>7</v>
      </c>
      <c r="N416" s="55" t="s">
        <v>204</v>
      </c>
      <c r="O416" s="55" t="s">
        <v>318</v>
      </c>
      <c r="P416" s="55" t="s">
        <v>24</v>
      </c>
      <c r="Q416" s="55" t="s">
        <v>24</v>
      </c>
      <c r="R416" s="54" t="s">
        <v>317</v>
      </c>
      <c r="S416" s="54" t="s">
        <v>320</v>
      </c>
      <c r="T416" s="54" t="s">
        <v>315</v>
      </c>
      <c r="U416" s="53" t="s">
        <v>314</v>
      </c>
      <c r="V416" s="52" t="s">
        <v>2</v>
      </c>
    </row>
    <row r="417" spans="3:22" ht="50" customHeight="1" thickBot="1">
      <c r="C417" s="22">
        <f t="shared" si="31"/>
        <v>39</v>
      </c>
      <c r="E417" s="51" t="str">
        <f t="shared" si="32"/>
        <v>I.UUID.39.</v>
      </c>
      <c r="F417" s="49" t="s">
        <v>319</v>
      </c>
      <c r="G417" s="50" t="s">
        <v>205</v>
      </c>
      <c r="H417" s="50" t="s">
        <v>13</v>
      </c>
      <c r="I417" s="48" t="s">
        <v>12</v>
      </c>
      <c r="J417" s="48" t="s">
        <v>11</v>
      </c>
      <c r="K417" s="48" t="s">
        <v>10</v>
      </c>
      <c r="L417" s="48" t="s">
        <v>9</v>
      </c>
      <c r="M417" s="50" t="s">
        <v>7</v>
      </c>
      <c r="N417" s="50" t="s">
        <v>204</v>
      </c>
      <c r="O417" s="50" t="s">
        <v>318</v>
      </c>
      <c r="P417" s="50" t="s">
        <v>24</v>
      </c>
      <c r="Q417" s="50" t="s">
        <v>24</v>
      </c>
      <c r="R417" s="49" t="s">
        <v>317</v>
      </c>
      <c r="S417" s="49" t="s">
        <v>316</v>
      </c>
      <c r="T417" s="49" t="s">
        <v>315</v>
      </c>
      <c r="U417" s="48" t="s">
        <v>314</v>
      </c>
      <c r="V417" s="47" t="s">
        <v>2</v>
      </c>
    </row>
    <row r="418" spans="3:22" ht="50" customHeight="1" thickBot="1">
      <c r="C418" s="22">
        <f t="shared" si="31"/>
        <v>40</v>
      </c>
      <c r="E418" s="21" t="str">
        <f t="shared" si="32"/>
        <v>I.UUID.40.</v>
      </c>
      <c r="F418" s="19" t="s">
        <v>313</v>
      </c>
      <c r="G418" s="20" t="s">
        <v>205</v>
      </c>
      <c r="H418" s="20" t="s">
        <v>13</v>
      </c>
      <c r="I418" s="18" t="s">
        <v>12</v>
      </c>
      <c r="J418" s="18" t="s">
        <v>11</v>
      </c>
      <c r="K418" s="18" t="s">
        <v>312</v>
      </c>
      <c r="L418" s="18" t="str">
        <f>"Demandé si pour question " &amp;$E$76&amp; ", Réponse inclus 2 ET 3"</f>
        <v>Demandé si pour question C.UUID.1., Réponse inclus 2 ET 3</v>
      </c>
      <c r="M418" s="20" t="s">
        <v>7</v>
      </c>
      <c r="N418" s="20" t="s">
        <v>204</v>
      </c>
      <c r="O418" s="20" t="s">
        <v>311</v>
      </c>
      <c r="P418" s="20" t="s">
        <v>7</v>
      </c>
      <c r="Q418" s="20" t="s">
        <v>7</v>
      </c>
      <c r="R418" s="19" t="s">
        <v>310</v>
      </c>
      <c r="S418" s="19" t="s">
        <v>309</v>
      </c>
      <c r="T418" s="19" t="s">
        <v>308</v>
      </c>
      <c r="U418" s="18" t="s">
        <v>17</v>
      </c>
      <c r="V418" s="17" t="s">
        <v>2</v>
      </c>
    </row>
    <row r="419" spans="3:22" ht="50" customHeight="1">
      <c r="C419" s="22">
        <f t="shared" si="31"/>
        <v>41</v>
      </c>
      <c r="E419" s="61" t="str">
        <f t="shared" si="32"/>
        <v>I.UUID.41.</v>
      </c>
      <c r="F419" s="59" t="s">
        <v>307</v>
      </c>
      <c r="G419" s="60" t="s">
        <v>205</v>
      </c>
      <c r="H419" s="60" t="s">
        <v>13</v>
      </c>
      <c r="I419" s="58" t="s">
        <v>12</v>
      </c>
      <c r="J419" s="58" t="s">
        <v>11</v>
      </c>
      <c r="K419" s="58" t="s">
        <v>10</v>
      </c>
      <c r="L419" s="58" t="s">
        <v>9</v>
      </c>
      <c r="M419" s="60" t="s">
        <v>7</v>
      </c>
      <c r="N419" s="60" t="s">
        <v>204</v>
      </c>
      <c r="O419" s="60" t="s">
        <v>217</v>
      </c>
      <c r="P419" s="60" t="s">
        <v>7</v>
      </c>
      <c r="Q419" s="60" t="s">
        <v>7</v>
      </c>
      <c r="R419" s="59" t="s">
        <v>290</v>
      </c>
      <c r="S419" s="72" t="s">
        <v>306</v>
      </c>
      <c r="T419" s="59" t="s">
        <v>18</v>
      </c>
      <c r="U419" s="58" t="s">
        <v>17</v>
      </c>
      <c r="V419" s="57" t="s">
        <v>244</v>
      </c>
    </row>
    <row r="420" spans="3:22" ht="50" customHeight="1">
      <c r="C420" s="22">
        <f t="shared" si="31"/>
        <v>42</v>
      </c>
      <c r="E420" s="56" t="str">
        <f t="shared" si="32"/>
        <v>I.UUID.42.</v>
      </c>
      <c r="F420" s="54" t="s">
        <v>305</v>
      </c>
      <c r="G420" s="55" t="s">
        <v>205</v>
      </c>
      <c r="H420" s="55" t="s">
        <v>13</v>
      </c>
      <c r="I420" s="53" t="s">
        <v>12</v>
      </c>
      <c r="J420" s="53" t="s">
        <v>11</v>
      </c>
      <c r="K420" s="53" t="s">
        <v>10</v>
      </c>
      <c r="L420" s="53" t="s">
        <v>9</v>
      </c>
      <c r="M420" s="55" t="s">
        <v>7</v>
      </c>
      <c r="N420" s="55" t="s">
        <v>204</v>
      </c>
      <c r="O420" s="55" t="s">
        <v>217</v>
      </c>
      <c r="P420" s="55" t="s">
        <v>7</v>
      </c>
      <c r="Q420" s="55" t="s">
        <v>7</v>
      </c>
      <c r="R420" s="54" t="s">
        <v>290</v>
      </c>
      <c r="S420" s="68" t="s">
        <v>304</v>
      </c>
      <c r="T420" s="54" t="s">
        <v>18</v>
      </c>
      <c r="U420" s="53" t="s">
        <v>17</v>
      </c>
      <c r="V420" s="52" t="s">
        <v>244</v>
      </c>
    </row>
    <row r="421" spans="3:22" ht="50" customHeight="1">
      <c r="C421" s="22">
        <f t="shared" si="31"/>
        <v>43</v>
      </c>
      <c r="E421" s="56" t="str">
        <f t="shared" si="32"/>
        <v>I.UUID.43.</v>
      </c>
      <c r="F421" s="54" t="s">
        <v>303</v>
      </c>
      <c r="G421" s="55" t="s">
        <v>205</v>
      </c>
      <c r="H421" s="55" t="s">
        <v>13</v>
      </c>
      <c r="I421" s="53" t="s">
        <v>12</v>
      </c>
      <c r="J421" s="53" t="s">
        <v>11</v>
      </c>
      <c r="K421" s="53" t="s">
        <v>10</v>
      </c>
      <c r="L421" s="53" t="s">
        <v>9</v>
      </c>
      <c r="M421" s="55" t="s">
        <v>7</v>
      </c>
      <c r="N421" s="55" t="s">
        <v>204</v>
      </c>
      <c r="O421" s="55" t="s">
        <v>217</v>
      </c>
      <c r="P421" s="55" t="s">
        <v>7</v>
      </c>
      <c r="Q421" s="55" t="s">
        <v>7</v>
      </c>
      <c r="R421" s="54" t="s">
        <v>290</v>
      </c>
      <c r="S421" s="68" t="s">
        <v>302</v>
      </c>
      <c r="T421" s="54" t="s">
        <v>18</v>
      </c>
      <c r="U421" s="53" t="s">
        <v>17</v>
      </c>
      <c r="V421" s="52" t="s">
        <v>244</v>
      </c>
    </row>
    <row r="422" spans="3:22" ht="50" customHeight="1">
      <c r="C422" s="22">
        <f t="shared" si="31"/>
        <v>44</v>
      </c>
      <c r="E422" s="56" t="str">
        <f t="shared" si="32"/>
        <v>I.UUID.44.</v>
      </c>
      <c r="F422" s="54" t="s">
        <v>301</v>
      </c>
      <c r="G422" s="55" t="s">
        <v>205</v>
      </c>
      <c r="H422" s="55" t="s">
        <v>13</v>
      </c>
      <c r="I422" s="53" t="s">
        <v>12</v>
      </c>
      <c r="J422" s="53" t="s">
        <v>11</v>
      </c>
      <c r="K422" s="53" t="s">
        <v>10</v>
      </c>
      <c r="L422" s="53" t="s">
        <v>9</v>
      </c>
      <c r="M422" s="55" t="s">
        <v>7</v>
      </c>
      <c r="N422" s="55" t="s">
        <v>204</v>
      </c>
      <c r="O422" s="55" t="s">
        <v>217</v>
      </c>
      <c r="P422" s="55" t="s">
        <v>7</v>
      </c>
      <c r="Q422" s="55" t="s">
        <v>7</v>
      </c>
      <c r="R422" s="54" t="s">
        <v>290</v>
      </c>
      <c r="S422" s="68" t="s">
        <v>300</v>
      </c>
      <c r="T422" s="54" t="s">
        <v>18</v>
      </c>
      <c r="U422" s="53" t="s">
        <v>17</v>
      </c>
      <c r="V422" s="52" t="s">
        <v>244</v>
      </c>
    </row>
    <row r="423" spans="3:22" ht="50" customHeight="1">
      <c r="C423" s="22">
        <f t="shared" si="31"/>
        <v>45</v>
      </c>
      <c r="E423" s="56" t="str">
        <f t="shared" si="32"/>
        <v>I.UUID.45.</v>
      </c>
      <c r="F423" s="54" t="s">
        <v>299</v>
      </c>
      <c r="G423" s="55" t="s">
        <v>205</v>
      </c>
      <c r="H423" s="55" t="s">
        <v>13</v>
      </c>
      <c r="I423" s="53" t="s">
        <v>12</v>
      </c>
      <c r="J423" s="53" t="s">
        <v>11</v>
      </c>
      <c r="K423" s="53" t="s">
        <v>10</v>
      </c>
      <c r="L423" s="53" t="s">
        <v>9</v>
      </c>
      <c r="M423" s="55" t="s">
        <v>7</v>
      </c>
      <c r="N423" s="55" t="s">
        <v>204</v>
      </c>
      <c r="O423" s="55" t="s">
        <v>217</v>
      </c>
      <c r="P423" s="55" t="s">
        <v>7</v>
      </c>
      <c r="Q423" s="55" t="s">
        <v>7</v>
      </c>
      <c r="R423" s="54" t="s">
        <v>290</v>
      </c>
      <c r="S423" s="68" t="s">
        <v>298</v>
      </c>
      <c r="T423" s="54" t="s">
        <v>18</v>
      </c>
      <c r="U423" s="53" t="s">
        <v>17</v>
      </c>
      <c r="V423" s="52" t="s">
        <v>244</v>
      </c>
    </row>
    <row r="424" spans="3:22" ht="50" customHeight="1">
      <c r="C424" s="22">
        <f t="shared" si="31"/>
        <v>46</v>
      </c>
      <c r="E424" s="56" t="str">
        <f t="shared" si="32"/>
        <v>I.UUID.46.</v>
      </c>
      <c r="F424" s="54" t="s">
        <v>297</v>
      </c>
      <c r="G424" s="55" t="s">
        <v>205</v>
      </c>
      <c r="H424" s="55" t="s">
        <v>13</v>
      </c>
      <c r="I424" s="53" t="s">
        <v>12</v>
      </c>
      <c r="J424" s="53" t="s">
        <v>11</v>
      </c>
      <c r="K424" s="53" t="s">
        <v>10</v>
      </c>
      <c r="L424" s="53" t="s">
        <v>9</v>
      </c>
      <c r="M424" s="55" t="s">
        <v>7</v>
      </c>
      <c r="N424" s="55" t="s">
        <v>204</v>
      </c>
      <c r="O424" s="55" t="s">
        <v>217</v>
      </c>
      <c r="P424" s="55" t="s">
        <v>7</v>
      </c>
      <c r="Q424" s="55" t="s">
        <v>7</v>
      </c>
      <c r="R424" s="54" t="s">
        <v>290</v>
      </c>
      <c r="S424" s="68" t="s">
        <v>296</v>
      </c>
      <c r="T424" s="54" t="s">
        <v>18</v>
      </c>
      <c r="U424" s="53" t="s">
        <v>17</v>
      </c>
      <c r="V424" s="52" t="s">
        <v>244</v>
      </c>
    </row>
    <row r="425" spans="3:22" ht="50" customHeight="1">
      <c r="C425" s="22">
        <f t="shared" si="31"/>
        <v>47</v>
      </c>
      <c r="E425" s="56" t="str">
        <f t="shared" si="32"/>
        <v>I.UUID.47.</v>
      </c>
      <c r="F425" s="54" t="s">
        <v>295</v>
      </c>
      <c r="G425" s="55" t="s">
        <v>205</v>
      </c>
      <c r="H425" s="55" t="s">
        <v>13</v>
      </c>
      <c r="I425" s="53" t="s">
        <v>12</v>
      </c>
      <c r="J425" s="53" t="s">
        <v>11</v>
      </c>
      <c r="K425" s="53" t="s">
        <v>10</v>
      </c>
      <c r="L425" s="53" t="s">
        <v>9</v>
      </c>
      <c r="M425" s="55" t="s">
        <v>7</v>
      </c>
      <c r="N425" s="55" t="s">
        <v>204</v>
      </c>
      <c r="O425" s="55" t="s">
        <v>217</v>
      </c>
      <c r="P425" s="55" t="s">
        <v>7</v>
      </c>
      <c r="Q425" s="55" t="s">
        <v>7</v>
      </c>
      <c r="R425" s="54" t="s">
        <v>290</v>
      </c>
      <c r="S425" s="68" t="s">
        <v>294</v>
      </c>
      <c r="T425" s="54" t="s">
        <v>18</v>
      </c>
      <c r="U425" s="53" t="s">
        <v>17</v>
      </c>
      <c r="V425" s="52" t="s">
        <v>244</v>
      </c>
    </row>
    <row r="426" spans="3:22" ht="50" customHeight="1">
      <c r="C426" s="22">
        <f t="shared" si="31"/>
        <v>48</v>
      </c>
      <c r="E426" s="56" t="str">
        <f t="shared" si="32"/>
        <v>I.UUID.48.</v>
      </c>
      <c r="F426" s="54" t="s">
        <v>293</v>
      </c>
      <c r="G426" s="55" t="s">
        <v>205</v>
      </c>
      <c r="H426" s="55" t="s">
        <v>13</v>
      </c>
      <c r="I426" s="53" t="s">
        <v>12</v>
      </c>
      <c r="J426" s="53" t="s">
        <v>11</v>
      </c>
      <c r="K426" s="53" t="s">
        <v>10</v>
      </c>
      <c r="L426" s="53" t="s">
        <v>9</v>
      </c>
      <c r="M426" s="55" t="s">
        <v>7</v>
      </c>
      <c r="N426" s="55" t="s">
        <v>204</v>
      </c>
      <c r="O426" s="55" t="s">
        <v>217</v>
      </c>
      <c r="P426" s="55" t="s">
        <v>7</v>
      </c>
      <c r="Q426" s="55" t="s">
        <v>7</v>
      </c>
      <c r="R426" s="54" t="s">
        <v>290</v>
      </c>
      <c r="S426" s="68" t="s">
        <v>292</v>
      </c>
      <c r="T426" s="54" t="s">
        <v>18</v>
      </c>
      <c r="U426" s="53" t="s">
        <v>17</v>
      </c>
      <c r="V426" s="52" t="s">
        <v>244</v>
      </c>
    </row>
    <row r="427" spans="3:22" ht="50" customHeight="1" thickBot="1">
      <c r="C427" s="22">
        <f t="shared" si="31"/>
        <v>49</v>
      </c>
      <c r="E427" s="51" t="str">
        <f t="shared" si="32"/>
        <v>I.UUID.49.</v>
      </c>
      <c r="F427" s="49" t="s">
        <v>291</v>
      </c>
      <c r="G427" s="50" t="s">
        <v>205</v>
      </c>
      <c r="H427" s="50" t="s">
        <v>13</v>
      </c>
      <c r="I427" s="48" t="s">
        <v>12</v>
      </c>
      <c r="J427" s="48" t="s">
        <v>11</v>
      </c>
      <c r="K427" s="48" t="s">
        <v>10</v>
      </c>
      <c r="L427" s="48" t="s">
        <v>9</v>
      </c>
      <c r="M427" s="50" t="s">
        <v>7</v>
      </c>
      <c r="N427" s="50" t="s">
        <v>204</v>
      </c>
      <c r="O427" s="50" t="s">
        <v>217</v>
      </c>
      <c r="P427" s="50" t="s">
        <v>7</v>
      </c>
      <c r="Q427" s="50" t="s">
        <v>7</v>
      </c>
      <c r="R427" s="49" t="s">
        <v>290</v>
      </c>
      <c r="S427" s="64" t="s">
        <v>289</v>
      </c>
      <c r="T427" s="49" t="s">
        <v>18</v>
      </c>
      <c r="U427" s="48" t="s">
        <v>17</v>
      </c>
      <c r="V427" s="47" t="s">
        <v>244</v>
      </c>
    </row>
    <row r="428" spans="3:22" ht="50" customHeight="1">
      <c r="C428" s="22">
        <f t="shared" si="31"/>
        <v>50</v>
      </c>
      <c r="E428" s="42" t="str">
        <f t="shared" si="32"/>
        <v>I.UUID.50.</v>
      </c>
      <c r="F428" s="40" t="s">
        <v>288</v>
      </c>
      <c r="G428" s="41" t="s">
        <v>205</v>
      </c>
      <c r="H428" s="41" t="s">
        <v>13</v>
      </c>
      <c r="I428" s="39" t="s">
        <v>12</v>
      </c>
      <c r="J428" s="39" t="s">
        <v>11</v>
      </c>
      <c r="K428" s="39" t="s">
        <v>10</v>
      </c>
      <c r="L428" s="39" t="str">
        <f>"Demandé si pour question " &amp;$E$419&amp; ", Réponse inclus 1 pour une des categories"</f>
        <v>Demandé si pour question I.UUID.41., Réponse inclus 1 pour une des categories</v>
      </c>
      <c r="M428" s="41" t="s">
        <v>7</v>
      </c>
      <c r="N428" s="41" t="s">
        <v>204</v>
      </c>
      <c r="O428" s="41" t="s">
        <v>217</v>
      </c>
      <c r="P428" s="41" t="s">
        <v>24</v>
      </c>
      <c r="Q428" s="41" t="s">
        <v>24</v>
      </c>
      <c r="R428" s="40" t="s">
        <v>246</v>
      </c>
      <c r="S428" s="40" t="s">
        <v>287</v>
      </c>
      <c r="T428" s="40" t="s">
        <v>18</v>
      </c>
      <c r="U428" s="39" t="s">
        <v>17</v>
      </c>
      <c r="V428" s="38" t="s">
        <v>244</v>
      </c>
    </row>
    <row r="429" spans="3:22" ht="50" customHeight="1">
      <c r="C429" s="22">
        <f t="shared" si="31"/>
        <v>51</v>
      </c>
      <c r="E429" s="37" t="str">
        <f t="shared" si="32"/>
        <v>I.UUID.51.</v>
      </c>
      <c r="F429" s="35" t="s">
        <v>286</v>
      </c>
      <c r="G429" s="36" t="s">
        <v>205</v>
      </c>
      <c r="H429" s="36" t="s">
        <v>13</v>
      </c>
      <c r="I429" s="34" t="s">
        <v>12</v>
      </c>
      <c r="J429" s="34" t="s">
        <v>11</v>
      </c>
      <c r="K429" s="34" t="s">
        <v>10</v>
      </c>
      <c r="L429" s="34" t="str">
        <f>"Demandé si pour question " &amp;$E$428&amp; ", Réponse inclus 1 pour une des categories"</f>
        <v>Demandé si pour question I.UUID.50., Réponse inclus 1 pour une des categories</v>
      </c>
      <c r="M429" s="36" t="s">
        <v>7</v>
      </c>
      <c r="N429" s="36" t="s">
        <v>204</v>
      </c>
      <c r="O429" s="36" t="s">
        <v>217</v>
      </c>
      <c r="P429" s="36" t="s">
        <v>24</v>
      </c>
      <c r="Q429" s="36" t="s">
        <v>24</v>
      </c>
      <c r="R429" s="35" t="s">
        <v>242</v>
      </c>
      <c r="S429" s="35" t="s">
        <v>241</v>
      </c>
      <c r="T429" s="35" t="s">
        <v>18</v>
      </c>
      <c r="U429" s="34" t="s">
        <v>17</v>
      </c>
      <c r="V429" s="33" t="s">
        <v>2</v>
      </c>
    </row>
    <row r="430" spans="3:22" ht="50" customHeight="1">
      <c r="C430" s="22">
        <f t="shared" si="31"/>
        <v>52</v>
      </c>
      <c r="E430" s="37" t="str">
        <f t="shared" si="32"/>
        <v>I.UUID.52.</v>
      </c>
      <c r="F430" s="35" t="s">
        <v>285</v>
      </c>
      <c r="G430" s="36" t="s">
        <v>205</v>
      </c>
      <c r="H430" s="36" t="s">
        <v>13</v>
      </c>
      <c r="I430" s="34" t="s">
        <v>12</v>
      </c>
      <c r="J430" s="34" t="s">
        <v>11</v>
      </c>
      <c r="K430" s="34" t="s">
        <v>10</v>
      </c>
      <c r="L430" s="34" t="str">
        <f>"Demandé si pour question " &amp;$E$428&amp; ", Réponse inclus 2 pour une des categories"</f>
        <v>Demandé si pour question I.UUID.50., Réponse inclus 2 pour une des categories</v>
      </c>
      <c r="M430" s="36" t="s">
        <v>7</v>
      </c>
      <c r="N430" s="36" t="s">
        <v>204</v>
      </c>
      <c r="O430" s="36" t="s">
        <v>217</v>
      </c>
      <c r="P430" s="36" t="s">
        <v>24</v>
      </c>
      <c r="Q430" s="36" t="s">
        <v>24</v>
      </c>
      <c r="R430" s="35" t="s">
        <v>219</v>
      </c>
      <c r="S430" s="35" t="s">
        <v>239</v>
      </c>
      <c r="T430" s="35" t="s">
        <v>238</v>
      </c>
      <c r="U430" s="34" t="s">
        <v>17</v>
      </c>
      <c r="V430" s="33" t="s">
        <v>2</v>
      </c>
    </row>
    <row r="431" spans="3:22" ht="50" customHeight="1">
      <c r="C431" s="22">
        <f t="shared" si="31"/>
        <v>53</v>
      </c>
      <c r="E431" s="37" t="str">
        <f t="shared" si="32"/>
        <v>I.UUID.53.</v>
      </c>
      <c r="F431" s="35" t="s">
        <v>284</v>
      </c>
      <c r="G431" s="36" t="s">
        <v>205</v>
      </c>
      <c r="H431" s="36" t="s">
        <v>13</v>
      </c>
      <c r="I431" s="34" t="s">
        <v>12</v>
      </c>
      <c r="J431" s="34" t="s">
        <v>11</v>
      </c>
      <c r="K431" s="34" t="s">
        <v>10</v>
      </c>
      <c r="L431" s="34" t="str">
        <f>"Demandé si pour question " &amp;$E$430&amp; ", Réponse inclus 6 pour une des categories"</f>
        <v>Demandé si pour question I.UUID.52., Réponse inclus 6 pour une des categories</v>
      </c>
      <c r="M431" s="36" t="s">
        <v>7</v>
      </c>
      <c r="N431" s="36" t="s">
        <v>204</v>
      </c>
      <c r="O431" s="36" t="s">
        <v>217</v>
      </c>
      <c r="P431" s="36" t="s">
        <v>24</v>
      </c>
      <c r="Q431" s="36" t="s">
        <v>24</v>
      </c>
      <c r="R431" s="35" t="s">
        <v>219</v>
      </c>
      <c r="S431" s="35" t="s">
        <v>89</v>
      </c>
      <c r="T431" s="35" t="s">
        <v>4</v>
      </c>
      <c r="U431" s="34" t="s">
        <v>3</v>
      </c>
      <c r="V431" s="33" t="s">
        <v>2</v>
      </c>
    </row>
    <row r="432" spans="3:22" ht="50" customHeight="1">
      <c r="C432" s="22">
        <f t="shared" si="31"/>
        <v>54</v>
      </c>
      <c r="E432" s="37" t="str">
        <f t="shared" si="32"/>
        <v>I.UUID.54.</v>
      </c>
      <c r="F432" s="35" t="s">
        <v>283</v>
      </c>
      <c r="G432" s="36" t="s">
        <v>205</v>
      </c>
      <c r="H432" s="36" t="s">
        <v>13</v>
      </c>
      <c r="I432" s="34" t="s">
        <v>12</v>
      </c>
      <c r="J432" s="34" t="s">
        <v>11</v>
      </c>
      <c r="K432" s="34" t="s">
        <v>10</v>
      </c>
      <c r="L432" s="34" t="s">
        <v>247</v>
      </c>
      <c r="M432" s="36" t="s">
        <v>7</v>
      </c>
      <c r="N432" s="36" t="s">
        <v>204</v>
      </c>
      <c r="O432" s="36" t="s">
        <v>217</v>
      </c>
      <c r="P432" s="36" t="s">
        <v>24</v>
      </c>
      <c r="Q432" s="36" t="s">
        <v>24</v>
      </c>
      <c r="R432" s="35" t="s">
        <v>246</v>
      </c>
      <c r="S432" s="35" t="s">
        <v>282</v>
      </c>
      <c r="T432" s="35" t="s">
        <v>18</v>
      </c>
      <c r="U432" s="34" t="s">
        <v>17</v>
      </c>
      <c r="V432" s="33" t="s">
        <v>244</v>
      </c>
    </row>
    <row r="433" spans="3:22" ht="50" customHeight="1">
      <c r="C433" s="22">
        <f t="shared" si="31"/>
        <v>55</v>
      </c>
      <c r="E433" s="37" t="str">
        <f t="shared" si="32"/>
        <v>I.UUID.55.</v>
      </c>
      <c r="F433" s="35" t="s">
        <v>281</v>
      </c>
      <c r="G433" s="36" t="s">
        <v>205</v>
      </c>
      <c r="H433" s="36" t="s">
        <v>13</v>
      </c>
      <c r="I433" s="34" t="s">
        <v>12</v>
      </c>
      <c r="J433" s="34" t="s">
        <v>11</v>
      </c>
      <c r="K433" s="34" t="s">
        <v>10</v>
      </c>
      <c r="L433" s="34" t="str">
        <f>"Demandé si pour question " &amp;$E$432&amp; ", Réponse inclus 1 pour une des categories"</f>
        <v>Demandé si pour question I.UUID.54., Réponse inclus 1 pour une des categories</v>
      </c>
      <c r="M433" s="36" t="s">
        <v>7</v>
      </c>
      <c r="N433" s="36" t="s">
        <v>204</v>
      </c>
      <c r="O433" s="36" t="s">
        <v>217</v>
      </c>
      <c r="P433" s="36" t="s">
        <v>24</v>
      </c>
      <c r="Q433" s="36" t="s">
        <v>24</v>
      </c>
      <c r="R433" s="35" t="s">
        <v>242</v>
      </c>
      <c r="S433" s="35" t="s">
        <v>241</v>
      </c>
      <c r="T433" s="35" t="s">
        <v>18</v>
      </c>
      <c r="U433" s="34" t="s">
        <v>17</v>
      </c>
      <c r="V433" s="33" t="s">
        <v>2</v>
      </c>
    </row>
    <row r="434" spans="3:22" ht="50" customHeight="1">
      <c r="C434" s="22">
        <f t="shared" si="31"/>
        <v>56</v>
      </c>
      <c r="E434" s="37" t="str">
        <f t="shared" si="32"/>
        <v>I.UUID.56.</v>
      </c>
      <c r="F434" s="35" t="s">
        <v>280</v>
      </c>
      <c r="G434" s="36" t="s">
        <v>205</v>
      </c>
      <c r="H434" s="36" t="s">
        <v>13</v>
      </c>
      <c r="I434" s="34" t="s">
        <v>12</v>
      </c>
      <c r="J434" s="34" t="s">
        <v>11</v>
      </c>
      <c r="K434" s="34" t="s">
        <v>10</v>
      </c>
      <c r="L434" s="34" t="str">
        <f>"Demandé si pour question " &amp;$E$432&amp; ", Réponse inclus 2 pour une des categories"</f>
        <v>Demandé si pour question I.UUID.54., Réponse inclus 2 pour une des categories</v>
      </c>
      <c r="M434" s="36" t="s">
        <v>7</v>
      </c>
      <c r="N434" s="36" t="s">
        <v>204</v>
      </c>
      <c r="O434" s="36" t="s">
        <v>217</v>
      </c>
      <c r="P434" s="36" t="s">
        <v>24</v>
      </c>
      <c r="Q434" s="36" t="s">
        <v>24</v>
      </c>
      <c r="R434" s="35" t="s">
        <v>219</v>
      </c>
      <c r="S434" s="35" t="s">
        <v>239</v>
      </c>
      <c r="T434" s="35" t="s">
        <v>238</v>
      </c>
      <c r="U434" s="34" t="s">
        <v>17</v>
      </c>
      <c r="V434" s="33" t="s">
        <v>2</v>
      </c>
    </row>
    <row r="435" spans="3:22" ht="50" customHeight="1">
      <c r="C435" s="22">
        <f t="shared" si="31"/>
        <v>57</v>
      </c>
      <c r="E435" s="37" t="str">
        <f t="shared" si="32"/>
        <v>I.UUID.57.</v>
      </c>
      <c r="F435" s="35" t="s">
        <v>279</v>
      </c>
      <c r="G435" s="36" t="s">
        <v>205</v>
      </c>
      <c r="H435" s="36" t="s">
        <v>13</v>
      </c>
      <c r="I435" s="34" t="s">
        <v>12</v>
      </c>
      <c r="J435" s="34" t="s">
        <v>11</v>
      </c>
      <c r="K435" s="34" t="s">
        <v>10</v>
      </c>
      <c r="L435" s="34" t="str">
        <f>"Demandé si pour question " &amp;$E$434&amp; ", Réponse inclus 6 pour une des categories"</f>
        <v>Demandé si pour question I.UUID.56., Réponse inclus 6 pour une des categories</v>
      </c>
      <c r="M435" s="36" t="s">
        <v>7</v>
      </c>
      <c r="N435" s="36" t="s">
        <v>204</v>
      </c>
      <c r="O435" s="36" t="s">
        <v>217</v>
      </c>
      <c r="P435" s="36" t="s">
        <v>24</v>
      </c>
      <c r="Q435" s="36" t="s">
        <v>24</v>
      </c>
      <c r="R435" s="35" t="s">
        <v>219</v>
      </c>
      <c r="S435" s="35" t="s">
        <v>89</v>
      </c>
      <c r="T435" s="35" t="s">
        <v>4</v>
      </c>
      <c r="U435" s="34" t="s">
        <v>3</v>
      </c>
      <c r="V435" s="33" t="s">
        <v>2</v>
      </c>
    </row>
    <row r="436" spans="3:22" ht="50" customHeight="1">
      <c r="C436" s="22">
        <f t="shared" si="31"/>
        <v>58</v>
      </c>
      <c r="E436" s="37" t="str">
        <f t="shared" si="32"/>
        <v>I.UUID.58.</v>
      </c>
      <c r="F436" s="35" t="s">
        <v>278</v>
      </c>
      <c r="G436" s="36" t="s">
        <v>205</v>
      </c>
      <c r="H436" s="36" t="s">
        <v>13</v>
      </c>
      <c r="I436" s="34" t="s">
        <v>12</v>
      </c>
      <c r="J436" s="34" t="s">
        <v>11</v>
      </c>
      <c r="K436" s="34" t="s">
        <v>10</v>
      </c>
      <c r="L436" s="34" t="s">
        <v>247</v>
      </c>
      <c r="M436" s="36" t="s">
        <v>7</v>
      </c>
      <c r="N436" s="36" t="s">
        <v>204</v>
      </c>
      <c r="O436" s="36" t="s">
        <v>217</v>
      </c>
      <c r="P436" s="36" t="s">
        <v>24</v>
      </c>
      <c r="Q436" s="36" t="s">
        <v>24</v>
      </c>
      <c r="R436" s="35" t="s">
        <v>246</v>
      </c>
      <c r="S436" s="35" t="s">
        <v>277</v>
      </c>
      <c r="T436" s="35" t="s">
        <v>18</v>
      </c>
      <c r="U436" s="34" t="s">
        <v>17</v>
      </c>
      <c r="V436" s="33" t="s">
        <v>244</v>
      </c>
    </row>
    <row r="437" spans="3:22" ht="50" customHeight="1">
      <c r="C437" s="22">
        <f t="shared" si="31"/>
        <v>59</v>
      </c>
      <c r="E437" s="37" t="str">
        <f t="shared" si="32"/>
        <v>I.UUID.59.</v>
      </c>
      <c r="F437" s="35" t="s">
        <v>276</v>
      </c>
      <c r="G437" s="36" t="s">
        <v>205</v>
      </c>
      <c r="H437" s="36" t="s">
        <v>13</v>
      </c>
      <c r="I437" s="34" t="s">
        <v>12</v>
      </c>
      <c r="J437" s="34" t="s">
        <v>11</v>
      </c>
      <c r="K437" s="34" t="s">
        <v>10</v>
      </c>
      <c r="L437" s="34" t="str">
        <f>"Demandé si pour question " &amp;$E$433&amp; ", Réponse inclus 1 pour une des categories"</f>
        <v>Demandé si pour question I.UUID.55., Réponse inclus 1 pour une des categories</v>
      </c>
      <c r="M437" s="36" t="s">
        <v>7</v>
      </c>
      <c r="N437" s="36" t="s">
        <v>204</v>
      </c>
      <c r="O437" s="36" t="s">
        <v>217</v>
      </c>
      <c r="P437" s="36" t="s">
        <v>24</v>
      </c>
      <c r="Q437" s="36" t="s">
        <v>24</v>
      </c>
      <c r="R437" s="35" t="s">
        <v>242</v>
      </c>
      <c r="S437" s="35" t="s">
        <v>241</v>
      </c>
      <c r="T437" s="35" t="s">
        <v>18</v>
      </c>
      <c r="U437" s="34" t="s">
        <v>17</v>
      </c>
      <c r="V437" s="33" t="s">
        <v>2</v>
      </c>
    </row>
    <row r="438" spans="3:22" ht="50" customHeight="1">
      <c r="C438" s="22">
        <f t="shared" si="31"/>
        <v>60</v>
      </c>
      <c r="E438" s="37" t="str">
        <f t="shared" si="32"/>
        <v>I.UUID.60.</v>
      </c>
      <c r="F438" s="35" t="s">
        <v>275</v>
      </c>
      <c r="G438" s="36" t="s">
        <v>205</v>
      </c>
      <c r="H438" s="36" t="s">
        <v>13</v>
      </c>
      <c r="I438" s="34" t="s">
        <v>12</v>
      </c>
      <c r="J438" s="34" t="s">
        <v>11</v>
      </c>
      <c r="K438" s="34" t="s">
        <v>10</v>
      </c>
      <c r="L438" s="34" t="str">
        <f>"Demandé si pour question " &amp;$E$436&amp; ", Réponse inclus 2 pour une des categories"</f>
        <v>Demandé si pour question I.UUID.58., Réponse inclus 2 pour une des categories</v>
      </c>
      <c r="M438" s="36" t="s">
        <v>7</v>
      </c>
      <c r="N438" s="36" t="s">
        <v>204</v>
      </c>
      <c r="O438" s="36" t="s">
        <v>217</v>
      </c>
      <c r="P438" s="36" t="s">
        <v>24</v>
      </c>
      <c r="Q438" s="36" t="s">
        <v>24</v>
      </c>
      <c r="R438" s="35" t="s">
        <v>219</v>
      </c>
      <c r="S438" s="35" t="s">
        <v>239</v>
      </c>
      <c r="T438" s="35" t="s">
        <v>238</v>
      </c>
      <c r="U438" s="34" t="s">
        <v>17</v>
      </c>
      <c r="V438" s="33" t="s">
        <v>2</v>
      </c>
    </row>
    <row r="439" spans="3:22" ht="50" customHeight="1">
      <c r="C439" s="22">
        <f t="shared" si="31"/>
        <v>61</v>
      </c>
      <c r="E439" s="37" t="str">
        <f t="shared" si="32"/>
        <v>I.UUID.61.</v>
      </c>
      <c r="F439" s="35" t="s">
        <v>274</v>
      </c>
      <c r="G439" s="36" t="s">
        <v>205</v>
      </c>
      <c r="H439" s="36" t="s">
        <v>13</v>
      </c>
      <c r="I439" s="34" t="s">
        <v>12</v>
      </c>
      <c r="J439" s="34" t="s">
        <v>11</v>
      </c>
      <c r="K439" s="34" t="s">
        <v>10</v>
      </c>
      <c r="L439" s="34" t="str">
        <f>"Demandé si pour question " &amp;$E$438&amp; ", Réponse inclus 6 pour une des categories"</f>
        <v>Demandé si pour question I.UUID.60., Réponse inclus 6 pour une des categories</v>
      </c>
      <c r="M439" s="36" t="s">
        <v>7</v>
      </c>
      <c r="N439" s="36" t="s">
        <v>204</v>
      </c>
      <c r="O439" s="36" t="s">
        <v>217</v>
      </c>
      <c r="P439" s="36" t="s">
        <v>24</v>
      </c>
      <c r="Q439" s="36" t="s">
        <v>24</v>
      </c>
      <c r="R439" s="35" t="s">
        <v>219</v>
      </c>
      <c r="S439" s="35" t="s">
        <v>89</v>
      </c>
      <c r="T439" s="35" t="s">
        <v>4</v>
      </c>
      <c r="U439" s="34" t="s">
        <v>3</v>
      </c>
      <c r="V439" s="33" t="s">
        <v>2</v>
      </c>
    </row>
    <row r="440" spans="3:22" ht="50" customHeight="1">
      <c r="C440" s="22">
        <f t="shared" si="31"/>
        <v>62</v>
      </c>
      <c r="E440" s="37" t="str">
        <f t="shared" si="32"/>
        <v>I.UUID.62.</v>
      </c>
      <c r="F440" s="35" t="s">
        <v>273</v>
      </c>
      <c r="G440" s="36" t="s">
        <v>205</v>
      </c>
      <c r="H440" s="36" t="s">
        <v>13</v>
      </c>
      <c r="I440" s="34" t="s">
        <v>12</v>
      </c>
      <c r="J440" s="34" t="s">
        <v>11</v>
      </c>
      <c r="K440" s="34" t="s">
        <v>10</v>
      </c>
      <c r="L440" s="34" t="s">
        <v>247</v>
      </c>
      <c r="M440" s="36" t="s">
        <v>7</v>
      </c>
      <c r="N440" s="36" t="s">
        <v>204</v>
      </c>
      <c r="O440" s="36" t="s">
        <v>217</v>
      </c>
      <c r="P440" s="36" t="s">
        <v>24</v>
      </c>
      <c r="Q440" s="36" t="s">
        <v>24</v>
      </c>
      <c r="R440" s="35" t="s">
        <v>246</v>
      </c>
      <c r="S440" s="35" t="s">
        <v>272</v>
      </c>
      <c r="T440" s="35" t="s">
        <v>18</v>
      </c>
      <c r="U440" s="34" t="s">
        <v>17</v>
      </c>
      <c r="V440" s="33" t="s">
        <v>244</v>
      </c>
    </row>
    <row r="441" spans="3:22" ht="50" customHeight="1">
      <c r="C441" s="22">
        <f t="shared" si="31"/>
        <v>63</v>
      </c>
      <c r="E441" s="37" t="str">
        <f t="shared" si="32"/>
        <v>I.UUID.63.</v>
      </c>
      <c r="F441" s="35" t="s">
        <v>271</v>
      </c>
      <c r="G441" s="36" t="s">
        <v>205</v>
      </c>
      <c r="H441" s="36" t="s">
        <v>13</v>
      </c>
      <c r="I441" s="34" t="s">
        <v>12</v>
      </c>
      <c r="J441" s="34" t="s">
        <v>11</v>
      </c>
      <c r="K441" s="34" t="s">
        <v>10</v>
      </c>
      <c r="L441" s="34" t="str">
        <f>"Demandé si pour question " &amp;$E$440&amp; ", Réponse inclus 1 pour une des categories"</f>
        <v>Demandé si pour question I.UUID.62., Réponse inclus 1 pour une des categories</v>
      </c>
      <c r="M441" s="36" t="s">
        <v>7</v>
      </c>
      <c r="N441" s="36" t="s">
        <v>204</v>
      </c>
      <c r="O441" s="36" t="s">
        <v>217</v>
      </c>
      <c r="P441" s="36" t="s">
        <v>24</v>
      </c>
      <c r="Q441" s="36" t="s">
        <v>24</v>
      </c>
      <c r="R441" s="35" t="s">
        <v>242</v>
      </c>
      <c r="S441" s="35" t="s">
        <v>241</v>
      </c>
      <c r="T441" s="35" t="s">
        <v>18</v>
      </c>
      <c r="U441" s="34" t="s">
        <v>17</v>
      </c>
      <c r="V441" s="33" t="s">
        <v>2</v>
      </c>
    </row>
    <row r="442" spans="3:22" ht="50" customHeight="1">
      <c r="C442" s="22">
        <f t="shared" si="31"/>
        <v>64</v>
      </c>
      <c r="E442" s="37" t="str">
        <f t="shared" si="32"/>
        <v>I.UUID.64.</v>
      </c>
      <c r="F442" s="35" t="s">
        <v>270</v>
      </c>
      <c r="G442" s="36" t="s">
        <v>205</v>
      </c>
      <c r="H442" s="36" t="s">
        <v>13</v>
      </c>
      <c r="I442" s="34" t="s">
        <v>12</v>
      </c>
      <c r="J442" s="34" t="s">
        <v>11</v>
      </c>
      <c r="K442" s="34" t="s">
        <v>10</v>
      </c>
      <c r="L442" s="34" t="str">
        <f>"Demandé si pour question " &amp;$E$440&amp; ", Réponse inclus 2 pour une des categories"</f>
        <v>Demandé si pour question I.UUID.62., Réponse inclus 2 pour une des categories</v>
      </c>
      <c r="M442" s="36" t="s">
        <v>7</v>
      </c>
      <c r="N442" s="36" t="s">
        <v>204</v>
      </c>
      <c r="O442" s="36" t="s">
        <v>217</v>
      </c>
      <c r="P442" s="36" t="s">
        <v>24</v>
      </c>
      <c r="Q442" s="36" t="s">
        <v>24</v>
      </c>
      <c r="R442" s="35" t="s">
        <v>219</v>
      </c>
      <c r="S442" s="35" t="s">
        <v>239</v>
      </c>
      <c r="T442" s="35" t="s">
        <v>238</v>
      </c>
      <c r="U442" s="34" t="s">
        <v>17</v>
      </c>
      <c r="V442" s="33" t="s">
        <v>2</v>
      </c>
    </row>
    <row r="443" spans="3:22" ht="50" customHeight="1">
      <c r="C443" s="22">
        <f t="shared" ref="C443:C472" si="33">C442+1</f>
        <v>65</v>
      </c>
      <c r="E443" s="37" t="str">
        <f t="shared" ref="E443:E472" si="34">CONCATENATE(LEFT($E$374,1),".UUID.",$C443,".")</f>
        <v>I.UUID.65.</v>
      </c>
      <c r="F443" s="35" t="s">
        <v>269</v>
      </c>
      <c r="G443" s="36" t="s">
        <v>205</v>
      </c>
      <c r="H443" s="36" t="s">
        <v>13</v>
      </c>
      <c r="I443" s="34" t="s">
        <v>12</v>
      </c>
      <c r="J443" s="34" t="s">
        <v>11</v>
      </c>
      <c r="K443" s="34" t="s">
        <v>10</v>
      </c>
      <c r="L443" s="34" t="str">
        <f>"Demandé si pour question " &amp;$E$442&amp; ", Réponse inclus 6 pour une des categories"</f>
        <v>Demandé si pour question I.UUID.64., Réponse inclus 6 pour une des categories</v>
      </c>
      <c r="M443" s="36" t="s">
        <v>7</v>
      </c>
      <c r="N443" s="36" t="s">
        <v>204</v>
      </c>
      <c r="O443" s="36" t="s">
        <v>217</v>
      </c>
      <c r="P443" s="36" t="s">
        <v>24</v>
      </c>
      <c r="Q443" s="36" t="s">
        <v>24</v>
      </c>
      <c r="R443" s="35" t="s">
        <v>219</v>
      </c>
      <c r="S443" s="35" t="s">
        <v>89</v>
      </c>
      <c r="T443" s="35" t="s">
        <v>4</v>
      </c>
      <c r="U443" s="34" t="s">
        <v>3</v>
      </c>
      <c r="V443" s="33" t="s">
        <v>2</v>
      </c>
    </row>
    <row r="444" spans="3:22" ht="50" customHeight="1">
      <c r="C444" s="22">
        <f t="shared" si="33"/>
        <v>66</v>
      </c>
      <c r="E444" s="37" t="str">
        <f t="shared" si="34"/>
        <v>I.UUID.66.</v>
      </c>
      <c r="F444" s="35" t="s">
        <v>268</v>
      </c>
      <c r="G444" s="36" t="s">
        <v>205</v>
      </c>
      <c r="H444" s="36" t="s">
        <v>13</v>
      </c>
      <c r="I444" s="34" t="s">
        <v>12</v>
      </c>
      <c r="J444" s="34" t="s">
        <v>11</v>
      </c>
      <c r="K444" s="34" t="s">
        <v>10</v>
      </c>
      <c r="L444" s="34" t="s">
        <v>247</v>
      </c>
      <c r="M444" s="36" t="s">
        <v>7</v>
      </c>
      <c r="N444" s="36" t="s">
        <v>204</v>
      </c>
      <c r="O444" s="36" t="s">
        <v>217</v>
      </c>
      <c r="P444" s="36" t="s">
        <v>24</v>
      </c>
      <c r="Q444" s="36" t="s">
        <v>24</v>
      </c>
      <c r="R444" s="35" t="s">
        <v>246</v>
      </c>
      <c r="S444" s="35" t="s">
        <v>267</v>
      </c>
      <c r="T444" s="35" t="s">
        <v>18</v>
      </c>
      <c r="U444" s="34" t="s">
        <v>17</v>
      </c>
      <c r="V444" s="33" t="s">
        <v>244</v>
      </c>
    </row>
    <row r="445" spans="3:22" ht="50" customHeight="1">
      <c r="C445" s="22">
        <f t="shared" si="33"/>
        <v>67</v>
      </c>
      <c r="E445" s="37" t="str">
        <f t="shared" si="34"/>
        <v>I.UUID.67.</v>
      </c>
      <c r="F445" s="35" t="s">
        <v>266</v>
      </c>
      <c r="G445" s="36" t="s">
        <v>205</v>
      </c>
      <c r="H445" s="36" t="s">
        <v>13</v>
      </c>
      <c r="I445" s="34" t="s">
        <v>12</v>
      </c>
      <c r="J445" s="34" t="s">
        <v>11</v>
      </c>
      <c r="K445" s="34" t="s">
        <v>10</v>
      </c>
      <c r="L445" s="34" t="str">
        <f>"Demandé si pour question " &amp;$E$444&amp; ", Réponse inclus 1 pour une des categories"</f>
        <v>Demandé si pour question I.UUID.66., Réponse inclus 1 pour une des categories</v>
      </c>
      <c r="M445" s="36" t="s">
        <v>7</v>
      </c>
      <c r="N445" s="36" t="s">
        <v>204</v>
      </c>
      <c r="O445" s="36" t="s">
        <v>217</v>
      </c>
      <c r="P445" s="36" t="s">
        <v>24</v>
      </c>
      <c r="Q445" s="36" t="s">
        <v>24</v>
      </c>
      <c r="R445" s="35" t="s">
        <v>242</v>
      </c>
      <c r="S445" s="35" t="s">
        <v>241</v>
      </c>
      <c r="T445" s="35" t="s">
        <v>18</v>
      </c>
      <c r="U445" s="34" t="s">
        <v>17</v>
      </c>
      <c r="V445" s="33" t="s">
        <v>2</v>
      </c>
    </row>
    <row r="446" spans="3:22" ht="50" customHeight="1">
      <c r="C446" s="22">
        <f t="shared" si="33"/>
        <v>68</v>
      </c>
      <c r="E446" s="37" t="str">
        <f t="shared" si="34"/>
        <v>I.UUID.68.</v>
      </c>
      <c r="F446" s="35" t="s">
        <v>265</v>
      </c>
      <c r="G446" s="36" t="s">
        <v>205</v>
      </c>
      <c r="H446" s="36" t="s">
        <v>13</v>
      </c>
      <c r="I446" s="34" t="s">
        <v>12</v>
      </c>
      <c r="J446" s="34" t="s">
        <v>11</v>
      </c>
      <c r="K446" s="34" t="s">
        <v>10</v>
      </c>
      <c r="L446" s="34" t="str">
        <f>"Demandé si pour question " &amp;$E$444&amp; ", Réponse inclus 2 pour une des categories"</f>
        <v>Demandé si pour question I.UUID.66., Réponse inclus 2 pour une des categories</v>
      </c>
      <c r="M446" s="36" t="s">
        <v>7</v>
      </c>
      <c r="N446" s="36" t="s">
        <v>204</v>
      </c>
      <c r="O446" s="36" t="s">
        <v>217</v>
      </c>
      <c r="P446" s="36" t="s">
        <v>24</v>
      </c>
      <c r="Q446" s="36" t="s">
        <v>24</v>
      </c>
      <c r="R446" s="35" t="s">
        <v>219</v>
      </c>
      <c r="S446" s="35" t="s">
        <v>239</v>
      </c>
      <c r="T446" s="35" t="s">
        <v>238</v>
      </c>
      <c r="U446" s="34" t="s">
        <v>17</v>
      </c>
      <c r="V446" s="33" t="s">
        <v>2</v>
      </c>
    </row>
    <row r="447" spans="3:22" ht="50" customHeight="1">
      <c r="C447" s="22">
        <f t="shared" si="33"/>
        <v>69</v>
      </c>
      <c r="E447" s="37" t="str">
        <f t="shared" si="34"/>
        <v>I.UUID.69.</v>
      </c>
      <c r="F447" s="35" t="s">
        <v>264</v>
      </c>
      <c r="G447" s="36" t="s">
        <v>205</v>
      </c>
      <c r="H447" s="36" t="s">
        <v>13</v>
      </c>
      <c r="I447" s="34" t="s">
        <v>12</v>
      </c>
      <c r="J447" s="34" t="s">
        <v>11</v>
      </c>
      <c r="K447" s="34" t="s">
        <v>10</v>
      </c>
      <c r="L447" s="34" t="str">
        <f>"Demandé si pour question " &amp;$E$446&amp; ", Réponse inclus 6 pour une des categories"</f>
        <v>Demandé si pour question I.UUID.68., Réponse inclus 6 pour une des categories</v>
      </c>
      <c r="M447" s="36" t="s">
        <v>7</v>
      </c>
      <c r="N447" s="36" t="s">
        <v>204</v>
      </c>
      <c r="O447" s="36" t="s">
        <v>217</v>
      </c>
      <c r="P447" s="36" t="s">
        <v>24</v>
      </c>
      <c r="Q447" s="36" t="s">
        <v>24</v>
      </c>
      <c r="R447" s="35" t="s">
        <v>219</v>
      </c>
      <c r="S447" s="35" t="s">
        <v>89</v>
      </c>
      <c r="T447" s="35" t="s">
        <v>4</v>
      </c>
      <c r="U447" s="34" t="s">
        <v>3</v>
      </c>
      <c r="V447" s="33" t="s">
        <v>2</v>
      </c>
    </row>
    <row r="448" spans="3:22" ht="50" customHeight="1">
      <c r="C448" s="22">
        <f t="shared" si="33"/>
        <v>70</v>
      </c>
      <c r="E448" s="37" t="str">
        <f t="shared" si="34"/>
        <v>I.UUID.70.</v>
      </c>
      <c r="F448" s="35" t="s">
        <v>263</v>
      </c>
      <c r="G448" s="36" t="s">
        <v>205</v>
      </c>
      <c r="H448" s="36" t="s">
        <v>13</v>
      </c>
      <c r="I448" s="34" t="s">
        <v>12</v>
      </c>
      <c r="J448" s="34" t="s">
        <v>11</v>
      </c>
      <c r="K448" s="34" t="s">
        <v>10</v>
      </c>
      <c r="L448" s="34" t="s">
        <v>247</v>
      </c>
      <c r="M448" s="36" t="s">
        <v>7</v>
      </c>
      <c r="N448" s="36" t="s">
        <v>204</v>
      </c>
      <c r="O448" s="36" t="s">
        <v>217</v>
      </c>
      <c r="P448" s="36" t="s">
        <v>24</v>
      </c>
      <c r="Q448" s="36" t="s">
        <v>24</v>
      </c>
      <c r="R448" s="35" t="s">
        <v>246</v>
      </c>
      <c r="S448" s="35" t="s">
        <v>262</v>
      </c>
      <c r="T448" s="35" t="s">
        <v>18</v>
      </c>
      <c r="U448" s="34" t="s">
        <v>17</v>
      </c>
      <c r="V448" s="33" t="s">
        <v>244</v>
      </c>
    </row>
    <row r="449" spans="3:22" ht="50" customHeight="1">
      <c r="C449" s="22">
        <f t="shared" si="33"/>
        <v>71</v>
      </c>
      <c r="E449" s="37" t="str">
        <f t="shared" si="34"/>
        <v>I.UUID.71.</v>
      </c>
      <c r="F449" s="35" t="s">
        <v>261</v>
      </c>
      <c r="G449" s="36" t="s">
        <v>205</v>
      </c>
      <c r="H449" s="36" t="s">
        <v>13</v>
      </c>
      <c r="I449" s="34" t="s">
        <v>12</v>
      </c>
      <c r="J449" s="34" t="s">
        <v>11</v>
      </c>
      <c r="K449" s="34" t="s">
        <v>10</v>
      </c>
      <c r="L449" s="34" t="str">
        <f>"Demandé si pour question " &amp;$E$448&amp; ", Réponse inclus 1 pour une des categories"</f>
        <v>Demandé si pour question I.UUID.70., Réponse inclus 1 pour une des categories</v>
      </c>
      <c r="M449" s="36" t="s">
        <v>7</v>
      </c>
      <c r="N449" s="36" t="s">
        <v>204</v>
      </c>
      <c r="O449" s="36" t="s">
        <v>217</v>
      </c>
      <c r="P449" s="36" t="s">
        <v>24</v>
      </c>
      <c r="Q449" s="36" t="s">
        <v>24</v>
      </c>
      <c r="R449" s="35" t="s">
        <v>242</v>
      </c>
      <c r="S449" s="35" t="s">
        <v>241</v>
      </c>
      <c r="T449" s="35" t="s">
        <v>18</v>
      </c>
      <c r="U449" s="34" t="s">
        <v>17</v>
      </c>
      <c r="V449" s="33" t="s">
        <v>2</v>
      </c>
    </row>
    <row r="450" spans="3:22" ht="50" customHeight="1">
      <c r="C450" s="22">
        <f t="shared" si="33"/>
        <v>72</v>
      </c>
      <c r="E450" s="37" t="str">
        <f t="shared" si="34"/>
        <v>I.UUID.72.</v>
      </c>
      <c r="F450" s="35" t="s">
        <v>260</v>
      </c>
      <c r="G450" s="36" t="s">
        <v>205</v>
      </c>
      <c r="H450" s="36" t="s">
        <v>13</v>
      </c>
      <c r="I450" s="34" t="s">
        <v>12</v>
      </c>
      <c r="J450" s="34" t="s">
        <v>11</v>
      </c>
      <c r="K450" s="34" t="s">
        <v>10</v>
      </c>
      <c r="L450" s="34" t="str">
        <f>"Demandé si pour question " &amp;$E$448&amp; ", Réponse inclus 2 pour une des categories"</f>
        <v>Demandé si pour question I.UUID.70., Réponse inclus 2 pour une des categories</v>
      </c>
      <c r="M450" s="36" t="s">
        <v>7</v>
      </c>
      <c r="N450" s="36" t="s">
        <v>204</v>
      </c>
      <c r="O450" s="36" t="s">
        <v>217</v>
      </c>
      <c r="P450" s="36" t="s">
        <v>24</v>
      </c>
      <c r="Q450" s="36" t="s">
        <v>24</v>
      </c>
      <c r="R450" s="35" t="s">
        <v>219</v>
      </c>
      <c r="S450" s="35" t="s">
        <v>239</v>
      </c>
      <c r="T450" s="35" t="s">
        <v>238</v>
      </c>
      <c r="U450" s="34" t="s">
        <v>17</v>
      </c>
      <c r="V450" s="33" t="s">
        <v>2</v>
      </c>
    </row>
    <row r="451" spans="3:22" ht="50" customHeight="1">
      <c r="C451" s="22">
        <f t="shared" si="33"/>
        <v>73</v>
      </c>
      <c r="E451" s="37" t="str">
        <f t="shared" si="34"/>
        <v>I.UUID.73.</v>
      </c>
      <c r="F451" s="35" t="s">
        <v>259</v>
      </c>
      <c r="G451" s="36" t="s">
        <v>205</v>
      </c>
      <c r="H451" s="36" t="s">
        <v>13</v>
      </c>
      <c r="I451" s="34" t="s">
        <v>12</v>
      </c>
      <c r="J451" s="34" t="s">
        <v>11</v>
      </c>
      <c r="K451" s="34" t="s">
        <v>10</v>
      </c>
      <c r="L451" s="34" t="str">
        <f>"Demandé si pour question " &amp;$E$450&amp; ", Réponse inclus 6 pour une des categories"</f>
        <v>Demandé si pour question I.UUID.72., Réponse inclus 6 pour une des categories</v>
      </c>
      <c r="M451" s="36" t="s">
        <v>7</v>
      </c>
      <c r="N451" s="36" t="s">
        <v>204</v>
      </c>
      <c r="O451" s="36" t="s">
        <v>217</v>
      </c>
      <c r="P451" s="36" t="s">
        <v>24</v>
      </c>
      <c r="Q451" s="36" t="s">
        <v>24</v>
      </c>
      <c r="R451" s="35" t="s">
        <v>219</v>
      </c>
      <c r="S451" s="35" t="s">
        <v>89</v>
      </c>
      <c r="T451" s="35" t="s">
        <v>4</v>
      </c>
      <c r="U451" s="34" t="s">
        <v>3</v>
      </c>
      <c r="V451" s="33" t="s">
        <v>2</v>
      </c>
    </row>
    <row r="452" spans="3:22" ht="50" customHeight="1">
      <c r="C452" s="22">
        <f t="shared" si="33"/>
        <v>74</v>
      </c>
      <c r="E452" s="37" t="str">
        <f t="shared" si="34"/>
        <v>I.UUID.74.</v>
      </c>
      <c r="F452" s="35" t="s">
        <v>258</v>
      </c>
      <c r="G452" s="36" t="s">
        <v>205</v>
      </c>
      <c r="H452" s="36" t="s">
        <v>13</v>
      </c>
      <c r="I452" s="34" t="s">
        <v>12</v>
      </c>
      <c r="J452" s="34" t="s">
        <v>11</v>
      </c>
      <c r="K452" s="34" t="s">
        <v>10</v>
      </c>
      <c r="L452" s="34" t="s">
        <v>247</v>
      </c>
      <c r="M452" s="36" t="s">
        <v>7</v>
      </c>
      <c r="N452" s="36" t="s">
        <v>204</v>
      </c>
      <c r="O452" s="36" t="s">
        <v>217</v>
      </c>
      <c r="P452" s="36" t="s">
        <v>24</v>
      </c>
      <c r="Q452" s="36" t="s">
        <v>24</v>
      </c>
      <c r="R452" s="35" t="s">
        <v>246</v>
      </c>
      <c r="S452" s="35" t="s">
        <v>257</v>
      </c>
      <c r="T452" s="35" t="s">
        <v>18</v>
      </c>
      <c r="U452" s="34" t="s">
        <v>17</v>
      </c>
      <c r="V452" s="33" t="s">
        <v>244</v>
      </c>
    </row>
    <row r="453" spans="3:22" ht="50" customHeight="1">
      <c r="C453" s="22">
        <f t="shared" si="33"/>
        <v>75</v>
      </c>
      <c r="E453" s="37" t="str">
        <f t="shared" si="34"/>
        <v>I.UUID.75.</v>
      </c>
      <c r="F453" s="35" t="s">
        <v>256</v>
      </c>
      <c r="G453" s="36" t="s">
        <v>205</v>
      </c>
      <c r="H453" s="36" t="s">
        <v>13</v>
      </c>
      <c r="I453" s="34" t="s">
        <v>12</v>
      </c>
      <c r="J453" s="34" t="s">
        <v>11</v>
      </c>
      <c r="K453" s="34" t="s">
        <v>10</v>
      </c>
      <c r="L453" s="34" t="str">
        <f>"Demandé si pour question " &amp;$E$452&amp; ", Réponse inclus 1 pour une des categories"</f>
        <v>Demandé si pour question I.UUID.74., Réponse inclus 1 pour une des categories</v>
      </c>
      <c r="M453" s="36" t="s">
        <v>7</v>
      </c>
      <c r="N453" s="36" t="s">
        <v>204</v>
      </c>
      <c r="O453" s="36" t="s">
        <v>217</v>
      </c>
      <c r="P453" s="36" t="s">
        <v>24</v>
      </c>
      <c r="Q453" s="36" t="s">
        <v>24</v>
      </c>
      <c r="R453" s="35" t="s">
        <v>242</v>
      </c>
      <c r="S453" s="35" t="s">
        <v>241</v>
      </c>
      <c r="T453" s="35" t="s">
        <v>18</v>
      </c>
      <c r="U453" s="34" t="s">
        <v>17</v>
      </c>
      <c r="V453" s="33" t="s">
        <v>2</v>
      </c>
    </row>
    <row r="454" spans="3:22" ht="50" customHeight="1">
      <c r="C454" s="22">
        <f t="shared" si="33"/>
        <v>76</v>
      </c>
      <c r="E454" s="37" t="str">
        <f t="shared" si="34"/>
        <v>I.UUID.76.</v>
      </c>
      <c r="F454" s="35" t="s">
        <v>255</v>
      </c>
      <c r="G454" s="36" t="s">
        <v>205</v>
      </c>
      <c r="H454" s="36" t="s">
        <v>13</v>
      </c>
      <c r="I454" s="34" t="s">
        <v>12</v>
      </c>
      <c r="J454" s="34" t="s">
        <v>11</v>
      </c>
      <c r="K454" s="34" t="s">
        <v>10</v>
      </c>
      <c r="L454" s="34" t="str">
        <f>"Demandé si pour question " &amp;$E$452&amp; ", Réponse inclus 2 pour une des categories"</f>
        <v>Demandé si pour question I.UUID.74., Réponse inclus 2 pour une des categories</v>
      </c>
      <c r="M454" s="36" t="s">
        <v>7</v>
      </c>
      <c r="N454" s="36" t="s">
        <v>204</v>
      </c>
      <c r="O454" s="36" t="s">
        <v>217</v>
      </c>
      <c r="P454" s="36" t="s">
        <v>24</v>
      </c>
      <c r="Q454" s="36" t="s">
        <v>24</v>
      </c>
      <c r="R454" s="35" t="s">
        <v>219</v>
      </c>
      <c r="S454" s="35" t="s">
        <v>239</v>
      </c>
      <c r="T454" s="35" t="s">
        <v>238</v>
      </c>
      <c r="U454" s="34" t="s">
        <v>17</v>
      </c>
      <c r="V454" s="33" t="s">
        <v>2</v>
      </c>
    </row>
    <row r="455" spans="3:22" ht="50" customHeight="1">
      <c r="C455" s="22">
        <f t="shared" si="33"/>
        <v>77</v>
      </c>
      <c r="E455" s="37" t="str">
        <f t="shared" si="34"/>
        <v>I.UUID.77.</v>
      </c>
      <c r="F455" s="35" t="s">
        <v>254</v>
      </c>
      <c r="G455" s="36" t="s">
        <v>205</v>
      </c>
      <c r="H455" s="36" t="s">
        <v>13</v>
      </c>
      <c r="I455" s="34" t="s">
        <v>12</v>
      </c>
      <c r="J455" s="34" t="s">
        <v>11</v>
      </c>
      <c r="K455" s="34" t="s">
        <v>10</v>
      </c>
      <c r="L455" s="34" t="str">
        <f>"Demandé si pour question " &amp;$E$454&amp; ", Réponse inclus 6 pour une des categories"</f>
        <v>Demandé si pour question I.UUID.76., Réponse inclus 6 pour une des categories</v>
      </c>
      <c r="M455" s="36" t="s">
        <v>7</v>
      </c>
      <c r="N455" s="36" t="s">
        <v>204</v>
      </c>
      <c r="O455" s="36" t="s">
        <v>217</v>
      </c>
      <c r="P455" s="36" t="s">
        <v>24</v>
      </c>
      <c r="Q455" s="36" t="s">
        <v>24</v>
      </c>
      <c r="R455" s="35" t="s">
        <v>219</v>
      </c>
      <c r="S455" s="35" t="s">
        <v>89</v>
      </c>
      <c r="T455" s="35" t="s">
        <v>4</v>
      </c>
      <c r="U455" s="34" t="s">
        <v>3</v>
      </c>
      <c r="V455" s="33" t="s">
        <v>2</v>
      </c>
    </row>
    <row r="456" spans="3:22" ht="50" customHeight="1">
      <c r="C456" s="22">
        <f t="shared" si="33"/>
        <v>78</v>
      </c>
      <c r="E456" s="37" t="str">
        <f t="shared" si="34"/>
        <v>I.UUID.78.</v>
      </c>
      <c r="F456" s="35" t="s">
        <v>253</v>
      </c>
      <c r="G456" s="36" t="s">
        <v>205</v>
      </c>
      <c r="H456" s="36" t="s">
        <v>13</v>
      </c>
      <c r="I456" s="34" t="s">
        <v>12</v>
      </c>
      <c r="J456" s="34" t="s">
        <v>11</v>
      </c>
      <c r="K456" s="34" t="s">
        <v>10</v>
      </c>
      <c r="L456" s="34" t="s">
        <v>247</v>
      </c>
      <c r="M456" s="36" t="s">
        <v>7</v>
      </c>
      <c r="N456" s="36" t="s">
        <v>204</v>
      </c>
      <c r="O456" s="36" t="s">
        <v>217</v>
      </c>
      <c r="P456" s="36" t="s">
        <v>24</v>
      </c>
      <c r="Q456" s="36" t="s">
        <v>24</v>
      </c>
      <c r="R456" s="35" t="s">
        <v>246</v>
      </c>
      <c r="S456" s="35" t="s">
        <v>252</v>
      </c>
      <c r="T456" s="35" t="s">
        <v>18</v>
      </c>
      <c r="U456" s="34" t="s">
        <v>17</v>
      </c>
      <c r="V456" s="33" t="s">
        <v>244</v>
      </c>
    </row>
    <row r="457" spans="3:22" ht="50" customHeight="1">
      <c r="C457" s="22">
        <f t="shared" si="33"/>
        <v>79</v>
      </c>
      <c r="E457" s="37" t="str">
        <f t="shared" si="34"/>
        <v>I.UUID.79.</v>
      </c>
      <c r="F457" s="35" t="s">
        <v>251</v>
      </c>
      <c r="G457" s="36" t="s">
        <v>205</v>
      </c>
      <c r="H457" s="36" t="s">
        <v>13</v>
      </c>
      <c r="I457" s="34" t="s">
        <v>12</v>
      </c>
      <c r="J457" s="34" t="s">
        <v>11</v>
      </c>
      <c r="K457" s="34" t="s">
        <v>10</v>
      </c>
      <c r="L457" s="34" t="str">
        <f>"Demandé si pour question " &amp;$E$456&amp; ", Réponse inclus 1 pour une des categories"</f>
        <v>Demandé si pour question I.UUID.78., Réponse inclus 1 pour une des categories</v>
      </c>
      <c r="M457" s="36" t="s">
        <v>7</v>
      </c>
      <c r="N457" s="36" t="s">
        <v>204</v>
      </c>
      <c r="O457" s="36" t="s">
        <v>217</v>
      </c>
      <c r="P457" s="36" t="s">
        <v>24</v>
      </c>
      <c r="Q457" s="36" t="s">
        <v>24</v>
      </c>
      <c r="R457" s="35" t="s">
        <v>242</v>
      </c>
      <c r="S457" s="35" t="s">
        <v>241</v>
      </c>
      <c r="T457" s="35" t="s">
        <v>18</v>
      </c>
      <c r="U457" s="34" t="s">
        <v>17</v>
      </c>
      <c r="V457" s="33" t="s">
        <v>2</v>
      </c>
    </row>
    <row r="458" spans="3:22" ht="50" customHeight="1">
      <c r="C458" s="22">
        <f t="shared" si="33"/>
        <v>80</v>
      </c>
      <c r="E458" s="37" t="str">
        <f t="shared" si="34"/>
        <v>I.UUID.80.</v>
      </c>
      <c r="F458" s="35" t="s">
        <v>250</v>
      </c>
      <c r="G458" s="36" t="s">
        <v>205</v>
      </c>
      <c r="H458" s="36" t="s">
        <v>13</v>
      </c>
      <c r="I458" s="34" t="s">
        <v>12</v>
      </c>
      <c r="J458" s="34" t="s">
        <v>11</v>
      </c>
      <c r="K458" s="34" t="s">
        <v>10</v>
      </c>
      <c r="L458" s="34" t="str">
        <f>"Demandé si pour question " &amp;$E$456&amp; ", Réponse inclus 2 pour une des categories"</f>
        <v>Demandé si pour question I.UUID.78., Réponse inclus 2 pour une des categories</v>
      </c>
      <c r="M458" s="36" t="s">
        <v>7</v>
      </c>
      <c r="N458" s="36" t="s">
        <v>204</v>
      </c>
      <c r="O458" s="36" t="s">
        <v>217</v>
      </c>
      <c r="P458" s="36" t="s">
        <v>24</v>
      </c>
      <c r="Q458" s="36" t="s">
        <v>24</v>
      </c>
      <c r="R458" s="35" t="s">
        <v>219</v>
      </c>
      <c r="S458" s="35" t="s">
        <v>239</v>
      </c>
      <c r="T458" s="35" t="s">
        <v>238</v>
      </c>
      <c r="U458" s="34" t="s">
        <v>17</v>
      </c>
      <c r="V458" s="33" t="s">
        <v>2</v>
      </c>
    </row>
    <row r="459" spans="3:22" ht="50" customHeight="1">
      <c r="C459" s="22">
        <f t="shared" si="33"/>
        <v>81</v>
      </c>
      <c r="E459" s="37" t="str">
        <f t="shared" si="34"/>
        <v>I.UUID.81.</v>
      </c>
      <c r="F459" s="35" t="s">
        <v>249</v>
      </c>
      <c r="G459" s="36" t="s">
        <v>205</v>
      </c>
      <c r="H459" s="36" t="s">
        <v>13</v>
      </c>
      <c r="I459" s="34" t="s">
        <v>12</v>
      </c>
      <c r="J459" s="34" t="s">
        <v>11</v>
      </c>
      <c r="K459" s="34" t="s">
        <v>10</v>
      </c>
      <c r="L459" s="34" t="str">
        <f>"Demandé si pour question " &amp;$E$458&amp; ", Réponse inclus 6 pour une des categories"</f>
        <v>Demandé si pour question I.UUID.80., Réponse inclus 6 pour une des categories</v>
      </c>
      <c r="M459" s="36" t="s">
        <v>7</v>
      </c>
      <c r="N459" s="36" t="s">
        <v>204</v>
      </c>
      <c r="O459" s="36" t="s">
        <v>217</v>
      </c>
      <c r="P459" s="36" t="s">
        <v>24</v>
      </c>
      <c r="Q459" s="36" t="s">
        <v>24</v>
      </c>
      <c r="R459" s="35" t="s">
        <v>219</v>
      </c>
      <c r="S459" s="35" t="s">
        <v>89</v>
      </c>
      <c r="T459" s="35" t="s">
        <v>4</v>
      </c>
      <c r="U459" s="34" t="s">
        <v>3</v>
      </c>
      <c r="V459" s="33" t="s">
        <v>2</v>
      </c>
    </row>
    <row r="460" spans="3:22" ht="50" customHeight="1">
      <c r="C460" s="22">
        <f t="shared" si="33"/>
        <v>82</v>
      </c>
      <c r="E460" s="37" t="str">
        <f t="shared" si="34"/>
        <v>I.UUID.82.</v>
      </c>
      <c r="F460" s="35" t="s">
        <v>248</v>
      </c>
      <c r="G460" s="36" t="s">
        <v>205</v>
      </c>
      <c r="H460" s="36" t="s">
        <v>13</v>
      </c>
      <c r="I460" s="34" t="s">
        <v>12</v>
      </c>
      <c r="J460" s="34" t="s">
        <v>11</v>
      </c>
      <c r="K460" s="34" t="s">
        <v>10</v>
      </c>
      <c r="L460" s="34" t="s">
        <v>247</v>
      </c>
      <c r="M460" s="36" t="s">
        <v>7</v>
      </c>
      <c r="N460" s="36" t="s">
        <v>204</v>
      </c>
      <c r="O460" s="36" t="s">
        <v>217</v>
      </c>
      <c r="P460" s="36" t="s">
        <v>24</v>
      </c>
      <c r="Q460" s="36" t="s">
        <v>24</v>
      </c>
      <c r="R460" s="35" t="s">
        <v>246</v>
      </c>
      <c r="S460" s="35" t="s">
        <v>245</v>
      </c>
      <c r="T460" s="35" t="s">
        <v>18</v>
      </c>
      <c r="U460" s="34" t="s">
        <v>17</v>
      </c>
      <c r="V460" s="33" t="s">
        <v>244</v>
      </c>
    </row>
    <row r="461" spans="3:22" ht="50" customHeight="1">
      <c r="C461" s="22">
        <f t="shared" si="33"/>
        <v>83</v>
      </c>
      <c r="E461" s="37" t="str">
        <f t="shared" si="34"/>
        <v>I.UUID.83.</v>
      </c>
      <c r="F461" s="35" t="s">
        <v>243</v>
      </c>
      <c r="G461" s="36" t="s">
        <v>205</v>
      </c>
      <c r="H461" s="36" t="s">
        <v>13</v>
      </c>
      <c r="I461" s="34" t="s">
        <v>12</v>
      </c>
      <c r="J461" s="34" t="s">
        <v>11</v>
      </c>
      <c r="K461" s="34" t="s">
        <v>10</v>
      </c>
      <c r="L461" s="34" t="str">
        <f>"Demandé si pour question " &amp;$E$460&amp; ", Réponse inclus 1 pour une des categories"</f>
        <v>Demandé si pour question I.UUID.82., Réponse inclus 1 pour une des categories</v>
      </c>
      <c r="M461" s="36" t="s">
        <v>7</v>
      </c>
      <c r="N461" s="36" t="s">
        <v>204</v>
      </c>
      <c r="O461" s="36" t="s">
        <v>217</v>
      </c>
      <c r="P461" s="36" t="s">
        <v>24</v>
      </c>
      <c r="Q461" s="36" t="s">
        <v>24</v>
      </c>
      <c r="R461" s="35" t="s">
        <v>242</v>
      </c>
      <c r="S461" s="35" t="s">
        <v>241</v>
      </c>
      <c r="T461" s="35" t="s">
        <v>18</v>
      </c>
      <c r="U461" s="34" t="s">
        <v>17</v>
      </c>
      <c r="V461" s="33" t="s">
        <v>2</v>
      </c>
    </row>
    <row r="462" spans="3:22" ht="50" customHeight="1">
      <c r="C462" s="22">
        <f t="shared" si="33"/>
        <v>84</v>
      </c>
      <c r="E462" s="37" t="str">
        <f t="shared" si="34"/>
        <v>I.UUID.84.</v>
      </c>
      <c r="F462" s="35" t="s">
        <v>240</v>
      </c>
      <c r="G462" s="36" t="s">
        <v>205</v>
      </c>
      <c r="H462" s="36" t="s">
        <v>13</v>
      </c>
      <c r="I462" s="34" t="s">
        <v>12</v>
      </c>
      <c r="J462" s="34" t="s">
        <v>11</v>
      </c>
      <c r="K462" s="34" t="s">
        <v>10</v>
      </c>
      <c r="L462" s="34" t="str">
        <f>"Demandé si pour question " &amp;$E$460&amp; ", Réponse inclus 2 pour une des categories"</f>
        <v>Demandé si pour question I.UUID.82., Réponse inclus 2 pour une des categories</v>
      </c>
      <c r="M462" s="36" t="s">
        <v>7</v>
      </c>
      <c r="N462" s="36" t="s">
        <v>204</v>
      </c>
      <c r="O462" s="36" t="s">
        <v>217</v>
      </c>
      <c r="P462" s="36" t="s">
        <v>24</v>
      </c>
      <c r="Q462" s="36" t="s">
        <v>24</v>
      </c>
      <c r="R462" s="35" t="s">
        <v>219</v>
      </c>
      <c r="S462" s="35" t="s">
        <v>239</v>
      </c>
      <c r="T462" s="35" t="s">
        <v>238</v>
      </c>
      <c r="U462" s="34" t="s">
        <v>17</v>
      </c>
      <c r="V462" s="33" t="s">
        <v>2</v>
      </c>
    </row>
    <row r="463" spans="3:22" ht="50" customHeight="1" thickBot="1">
      <c r="C463" s="22">
        <f t="shared" si="33"/>
        <v>85</v>
      </c>
      <c r="E463" s="32" t="str">
        <f t="shared" si="34"/>
        <v>I.UUID.85.</v>
      </c>
      <c r="F463" s="30" t="s">
        <v>237</v>
      </c>
      <c r="G463" s="31" t="s">
        <v>205</v>
      </c>
      <c r="H463" s="31" t="s">
        <v>13</v>
      </c>
      <c r="I463" s="29" t="s">
        <v>12</v>
      </c>
      <c r="J463" s="29" t="s">
        <v>11</v>
      </c>
      <c r="K463" s="29" t="s">
        <v>10</v>
      </c>
      <c r="L463" s="29" t="str">
        <f>"Demandé si pour question " &amp;$E$462&amp; ", Réponse inclus 6 pour une des categories"</f>
        <v>Demandé si pour question I.UUID.84., Réponse inclus 6 pour une des categories</v>
      </c>
      <c r="M463" s="31" t="s">
        <v>7</v>
      </c>
      <c r="N463" s="31" t="s">
        <v>204</v>
      </c>
      <c r="O463" s="31" t="s">
        <v>217</v>
      </c>
      <c r="P463" s="31" t="s">
        <v>24</v>
      </c>
      <c r="Q463" s="31" t="s">
        <v>24</v>
      </c>
      <c r="R463" s="30" t="s">
        <v>219</v>
      </c>
      <c r="S463" s="30" t="s">
        <v>89</v>
      </c>
      <c r="T463" s="30" t="s">
        <v>4</v>
      </c>
      <c r="U463" s="29" t="s">
        <v>3</v>
      </c>
      <c r="V463" s="28" t="s">
        <v>2</v>
      </c>
    </row>
    <row r="464" spans="3:22" ht="50" customHeight="1">
      <c r="C464" s="22">
        <f t="shared" si="33"/>
        <v>86</v>
      </c>
      <c r="E464" s="61" t="str">
        <f t="shared" si="34"/>
        <v>I.UUID.86.</v>
      </c>
      <c r="F464" s="59" t="s">
        <v>236</v>
      </c>
      <c r="G464" s="60" t="s">
        <v>205</v>
      </c>
      <c r="H464" s="60" t="s">
        <v>13</v>
      </c>
      <c r="I464" s="58" t="s">
        <v>12</v>
      </c>
      <c r="J464" s="58" t="s">
        <v>11</v>
      </c>
      <c r="K464" s="58" t="s">
        <v>10</v>
      </c>
      <c r="L464" s="58" t="s">
        <v>9</v>
      </c>
      <c r="M464" s="60" t="s">
        <v>7</v>
      </c>
      <c r="N464" s="60" t="s">
        <v>204</v>
      </c>
      <c r="O464" s="60" t="s">
        <v>217</v>
      </c>
      <c r="P464" s="60" t="s">
        <v>7</v>
      </c>
      <c r="Q464" s="60" t="s">
        <v>7</v>
      </c>
      <c r="R464" s="59" t="s">
        <v>235</v>
      </c>
      <c r="S464" s="59" t="s">
        <v>234</v>
      </c>
      <c r="T464" s="59" t="s">
        <v>233</v>
      </c>
      <c r="U464" s="58" t="s">
        <v>73</v>
      </c>
      <c r="V464" s="57" t="s">
        <v>2</v>
      </c>
    </row>
    <row r="465" spans="3:22" ht="50" customHeight="1">
      <c r="C465" s="22">
        <f t="shared" si="33"/>
        <v>87</v>
      </c>
      <c r="E465" s="56" t="str">
        <f t="shared" si="34"/>
        <v>I.UUID.87.</v>
      </c>
      <c r="F465" s="54" t="s">
        <v>232</v>
      </c>
      <c r="G465" s="55" t="s">
        <v>205</v>
      </c>
      <c r="H465" s="55" t="s">
        <v>13</v>
      </c>
      <c r="I465" s="53" t="s">
        <v>12</v>
      </c>
      <c r="J465" s="53" t="s">
        <v>11</v>
      </c>
      <c r="K465" s="53" t="s">
        <v>10</v>
      </c>
      <c r="L465" s="53" t="s">
        <v>9</v>
      </c>
      <c r="M465" s="55" t="s">
        <v>7</v>
      </c>
      <c r="N465" s="55" t="s">
        <v>204</v>
      </c>
      <c r="O465" s="55" t="s">
        <v>217</v>
      </c>
      <c r="P465" s="55" t="s">
        <v>7</v>
      </c>
      <c r="Q465" s="55" t="s">
        <v>7</v>
      </c>
      <c r="R465" s="54" t="s">
        <v>231</v>
      </c>
      <c r="S465" s="54" t="s">
        <v>230</v>
      </c>
      <c r="T465" s="54" t="s">
        <v>229</v>
      </c>
      <c r="U465" s="53" t="s">
        <v>17</v>
      </c>
      <c r="V465" s="52" t="s">
        <v>2</v>
      </c>
    </row>
    <row r="466" spans="3:22" ht="50" customHeight="1">
      <c r="C466" s="22">
        <f t="shared" si="33"/>
        <v>88</v>
      </c>
      <c r="E466" s="56" t="str">
        <f t="shared" si="34"/>
        <v>I.UUID.88.</v>
      </c>
      <c r="F466" s="54" t="s">
        <v>228</v>
      </c>
      <c r="G466" s="55" t="s">
        <v>205</v>
      </c>
      <c r="H466" s="55" t="s">
        <v>13</v>
      </c>
      <c r="I466" s="53" t="s">
        <v>12</v>
      </c>
      <c r="J466" s="53" t="s">
        <v>11</v>
      </c>
      <c r="K466" s="53" t="s">
        <v>10</v>
      </c>
      <c r="L466" s="53" t="str">
        <f>"Demandé si pour question " &amp;$E$464&amp; ", Réponse = 1, 2, 3, 4, 5, 6 ou 7."</f>
        <v>Demandé si pour question I.UUID.86., Réponse = 1, 2, 3, 4, 5, 6 ou 7.</v>
      </c>
      <c r="M466" s="55" t="s">
        <v>7</v>
      </c>
      <c r="N466" s="55" t="s">
        <v>204</v>
      </c>
      <c r="O466" s="55" t="s">
        <v>217</v>
      </c>
      <c r="P466" s="55" t="s">
        <v>24</v>
      </c>
      <c r="Q466" s="55" t="s">
        <v>24</v>
      </c>
      <c r="R466" s="54" t="s">
        <v>227</v>
      </c>
      <c r="S466" s="54" t="s">
        <v>226</v>
      </c>
      <c r="T466" s="54" t="s">
        <v>225</v>
      </c>
      <c r="U466" s="53" t="s">
        <v>17</v>
      </c>
      <c r="V466" s="52" t="s">
        <v>2</v>
      </c>
    </row>
    <row r="467" spans="3:22" ht="50" customHeight="1">
      <c r="C467" s="22">
        <f t="shared" si="33"/>
        <v>89</v>
      </c>
      <c r="E467" s="56" t="str">
        <f t="shared" si="34"/>
        <v>I.UUID.89.</v>
      </c>
      <c r="F467" s="54" t="s">
        <v>224</v>
      </c>
      <c r="G467" s="55" t="s">
        <v>205</v>
      </c>
      <c r="H467" s="55" t="s">
        <v>13</v>
      </c>
      <c r="I467" s="53" t="s">
        <v>12</v>
      </c>
      <c r="J467" s="53" t="s">
        <v>11</v>
      </c>
      <c r="K467" s="53" t="s">
        <v>10</v>
      </c>
      <c r="L467" s="53" t="s">
        <v>9</v>
      </c>
      <c r="M467" s="55" t="s">
        <v>7</v>
      </c>
      <c r="N467" s="55" t="s">
        <v>204</v>
      </c>
      <c r="O467" s="55" t="s">
        <v>217</v>
      </c>
      <c r="P467" s="55" t="s">
        <v>7</v>
      </c>
      <c r="Q467" s="55" t="s">
        <v>7</v>
      </c>
      <c r="R467" s="54" t="s">
        <v>223</v>
      </c>
      <c r="S467" s="54" t="s">
        <v>222</v>
      </c>
      <c r="T467" s="54" t="s">
        <v>221</v>
      </c>
      <c r="U467" s="53" t="s">
        <v>73</v>
      </c>
      <c r="V467" s="52" t="s">
        <v>2</v>
      </c>
    </row>
    <row r="468" spans="3:22" ht="50" customHeight="1">
      <c r="C468" s="22">
        <f t="shared" si="33"/>
        <v>90</v>
      </c>
      <c r="E468" s="56" t="str">
        <f t="shared" si="34"/>
        <v>I.UUID.90.</v>
      </c>
      <c r="F468" s="54" t="s">
        <v>220</v>
      </c>
      <c r="G468" s="55" t="s">
        <v>205</v>
      </c>
      <c r="H468" s="55" t="s">
        <v>13</v>
      </c>
      <c r="I468" s="53" t="s">
        <v>12</v>
      </c>
      <c r="J468" s="53" t="s">
        <v>11</v>
      </c>
      <c r="K468" s="53" t="s">
        <v>10</v>
      </c>
      <c r="L468" s="53" t="str">
        <f>"Demandé si pour question " &amp;$E$467&amp; ", Réponse inclus 17."</f>
        <v>Demandé si pour question I.UUID.89., Réponse inclus 17.</v>
      </c>
      <c r="M468" s="55" t="s">
        <v>7</v>
      </c>
      <c r="N468" s="55" t="s">
        <v>204</v>
      </c>
      <c r="O468" s="55" t="s">
        <v>217</v>
      </c>
      <c r="P468" s="55" t="s">
        <v>24</v>
      </c>
      <c r="Q468" s="55" t="s">
        <v>24</v>
      </c>
      <c r="R468" s="54" t="s">
        <v>219</v>
      </c>
      <c r="S468" s="54" t="s">
        <v>89</v>
      </c>
      <c r="T468" s="54" t="s">
        <v>4</v>
      </c>
      <c r="U468" s="53" t="s">
        <v>3</v>
      </c>
      <c r="V468" s="52" t="s">
        <v>2</v>
      </c>
    </row>
    <row r="469" spans="3:22" ht="50" customHeight="1" thickBot="1">
      <c r="C469" s="22">
        <f t="shared" si="33"/>
        <v>91</v>
      </c>
      <c r="E469" s="51" t="str">
        <f t="shared" si="34"/>
        <v>I.UUID.91.</v>
      </c>
      <c r="F469" s="49" t="s">
        <v>218</v>
      </c>
      <c r="G469" s="50" t="s">
        <v>205</v>
      </c>
      <c r="H469" s="50" t="s">
        <v>13</v>
      </c>
      <c r="I469" s="48" t="s">
        <v>12</v>
      </c>
      <c r="J469" s="48" t="s">
        <v>11</v>
      </c>
      <c r="K469" s="48" t="s">
        <v>10</v>
      </c>
      <c r="L469" s="48" t="s">
        <v>9</v>
      </c>
      <c r="M469" s="50" t="s">
        <v>7</v>
      </c>
      <c r="N469" s="50" t="s">
        <v>204</v>
      </c>
      <c r="O469" s="50" t="s">
        <v>217</v>
      </c>
      <c r="P469" s="50" t="s">
        <v>7</v>
      </c>
      <c r="Q469" s="50" t="s">
        <v>7</v>
      </c>
      <c r="R469" s="49" t="s">
        <v>216</v>
      </c>
      <c r="S469" s="49" t="s">
        <v>215</v>
      </c>
      <c r="T469" s="49" t="s">
        <v>18</v>
      </c>
      <c r="U469" s="48" t="s">
        <v>17</v>
      </c>
      <c r="V469" s="47" t="s">
        <v>2</v>
      </c>
    </row>
    <row r="470" spans="3:22" ht="50" customHeight="1">
      <c r="C470" s="22">
        <f t="shared" si="33"/>
        <v>92</v>
      </c>
      <c r="E470" s="42" t="str">
        <f t="shared" si="34"/>
        <v>I.UUID.92.</v>
      </c>
      <c r="F470" s="40" t="s">
        <v>214</v>
      </c>
      <c r="G470" s="41" t="s">
        <v>205</v>
      </c>
      <c r="H470" s="41" t="s">
        <v>13</v>
      </c>
      <c r="I470" s="39" t="s">
        <v>12</v>
      </c>
      <c r="J470" s="39" t="s">
        <v>11</v>
      </c>
      <c r="K470" s="39" t="s">
        <v>10</v>
      </c>
      <c r="L470" s="39" t="s">
        <v>9</v>
      </c>
      <c r="M470" s="41" t="s">
        <v>7</v>
      </c>
      <c r="N470" s="41" t="s">
        <v>204</v>
      </c>
      <c r="O470" s="41" t="s">
        <v>203</v>
      </c>
      <c r="P470" s="41" t="s">
        <v>7</v>
      </c>
      <c r="Q470" s="41" t="s">
        <v>7</v>
      </c>
      <c r="R470" s="40" t="s">
        <v>213</v>
      </c>
      <c r="S470" s="40" t="s">
        <v>212</v>
      </c>
      <c r="T470" s="40" t="s">
        <v>18</v>
      </c>
      <c r="U470" s="39" t="s">
        <v>17</v>
      </c>
      <c r="V470" s="38" t="s">
        <v>2</v>
      </c>
    </row>
    <row r="471" spans="3:22" ht="50" customHeight="1">
      <c r="C471" s="22">
        <f t="shared" si="33"/>
        <v>93</v>
      </c>
      <c r="E471" s="37" t="str">
        <f t="shared" si="34"/>
        <v>I.UUID.93.</v>
      </c>
      <c r="F471" s="35" t="s">
        <v>211</v>
      </c>
      <c r="G471" s="36" t="s">
        <v>205</v>
      </c>
      <c r="H471" s="36" t="s">
        <v>13</v>
      </c>
      <c r="I471" s="34" t="s">
        <v>12</v>
      </c>
      <c r="J471" s="34" t="s">
        <v>11</v>
      </c>
      <c r="K471" s="34" t="s">
        <v>10</v>
      </c>
      <c r="L471" s="34" t="str">
        <f>"Demandé si pour question " &amp;$E$470&amp; ", Réponse = 1."</f>
        <v>Demandé si pour question I.UUID.92., Réponse = 1.</v>
      </c>
      <c r="M471" s="36" t="s">
        <v>7</v>
      </c>
      <c r="N471" s="36" t="s">
        <v>204</v>
      </c>
      <c r="O471" s="36" t="s">
        <v>203</v>
      </c>
      <c r="P471" s="36" t="s">
        <v>24</v>
      </c>
      <c r="Q471" s="36" t="s">
        <v>24</v>
      </c>
      <c r="R471" s="35" t="s">
        <v>210</v>
      </c>
      <c r="S471" s="35" t="s">
        <v>209</v>
      </c>
      <c r="T471" s="35" t="s">
        <v>208</v>
      </c>
      <c r="U471" s="34" t="s">
        <v>73</v>
      </c>
      <c r="V471" s="33" t="s">
        <v>207</v>
      </c>
    </row>
    <row r="472" spans="3:22" ht="50" customHeight="1" thickBot="1">
      <c r="C472" s="22">
        <f t="shared" si="33"/>
        <v>94</v>
      </c>
      <c r="E472" s="32" t="str">
        <f t="shared" si="34"/>
        <v>I.UUID.94.</v>
      </c>
      <c r="F472" s="30" t="s">
        <v>206</v>
      </c>
      <c r="G472" s="31" t="s">
        <v>205</v>
      </c>
      <c r="H472" s="31" t="s">
        <v>13</v>
      </c>
      <c r="I472" s="29" t="s">
        <v>12</v>
      </c>
      <c r="J472" s="29" t="s">
        <v>11</v>
      </c>
      <c r="K472" s="29" t="s">
        <v>10</v>
      </c>
      <c r="L472" s="29" t="str">
        <f>"Demandé si pour question " &amp;$E$471&amp; ", Réponse inclus 5."</f>
        <v>Demandé si pour question I.UUID.93., Réponse inclus 5.</v>
      </c>
      <c r="M472" s="31" t="s">
        <v>7</v>
      </c>
      <c r="N472" s="31" t="s">
        <v>204</v>
      </c>
      <c r="O472" s="31" t="s">
        <v>203</v>
      </c>
      <c r="P472" s="31" t="s">
        <v>24</v>
      </c>
      <c r="Q472" s="31" t="s">
        <v>24</v>
      </c>
      <c r="R472" s="30" t="s">
        <v>202</v>
      </c>
      <c r="S472" s="30" t="s">
        <v>22</v>
      </c>
      <c r="T472" s="30" t="s">
        <v>4</v>
      </c>
      <c r="U472" s="29" t="s">
        <v>3</v>
      </c>
      <c r="V472" s="28" t="s">
        <v>2</v>
      </c>
    </row>
    <row r="473" spans="3:22" ht="20" customHeight="1" thickBot="1">
      <c r="S473" s="78"/>
    </row>
    <row r="474" spans="3:22" s="2" customFormat="1" ht="15" customHeight="1" thickBot="1">
      <c r="E474" s="77" t="s">
        <v>201</v>
      </c>
      <c r="F474" s="76"/>
      <c r="G474" s="76"/>
      <c r="H474" s="76"/>
      <c r="I474" s="76"/>
      <c r="J474" s="76"/>
      <c r="K474" s="76"/>
      <c r="L474" s="76"/>
      <c r="M474" s="76"/>
      <c r="N474" s="76"/>
      <c r="O474" s="76"/>
      <c r="P474" s="76"/>
      <c r="Q474" s="76"/>
      <c r="R474" s="76"/>
      <c r="S474" s="76"/>
      <c r="T474" s="76"/>
      <c r="U474" s="76"/>
      <c r="V474" s="75"/>
    </row>
    <row r="475" spans="3:22" s="2" customFormat="1" ht="2" customHeight="1">
      <c r="E475" s="16"/>
      <c r="F475" s="15"/>
      <c r="G475" s="15"/>
      <c r="H475" s="15"/>
      <c r="I475" s="15"/>
      <c r="J475" s="15"/>
      <c r="K475" s="15"/>
      <c r="L475" s="15"/>
      <c r="M475" s="15"/>
      <c r="N475" s="15"/>
      <c r="O475" s="15"/>
      <c r="P475" s="15"/>
      <c r="Q475" s="14"/>
      <c r="R475" s="14"/>
      <c r="S475" s="14"/>
      <c r="T475" s="14"/>
      <c r="U475" s="14"/>
      <c r="V475" s="13"/>
    </row>
    <row r="476" spans="3:22" s="2" customFormat="1">
      <c r="E476" s="12" t="s">
        <v>1</v>
      </c>
      <c r="F476" s="11" t="s">
        <v>200</v>
      </c>
      <c r="G476" s="10"/>
      <c r="H476" s="10"/>
      <c r="I476" s="10"/>
      <c r="J476" s="10"/>
      <c r="K476" s="10"/>
      <c r="L476" s="10"/>
      <c r="M476" s="10"/>
      <c r="N476" s="10"/>
      <c r="O476" s="10"/>
      <c r="P476" s="10"/>
      <c r="Q476" s="9"/>
      <c r="R476" s="9"/>
      <c r="S476" s="9"/>
      <c r="T476" s="9"/>
      <c r="U476" s="9"/>
      <c r="V476" s="8"/>
    </row>
    <row r="477" spans="3:22" s="2" customFormat="1" ht="2" customHeight="1" thickBot="1">
      <c r="E477" s="16"/>
      <c r="F477" s="15"/>
      <c r="G477" s="15"/>
      <c r="H477" s="15"/>
      <c r="I477" s="15"/>
      <c r="J477" s="15"/>
      <c r="K477" s="15"/>
      <c r="L477" s="15"/>
      <c r="M477" s="15"/>
      <c r="N477" s="15"/>
      <c r="O477" s="15"/>
      <c r="P477" s="15"/>
      <c r="Q477" s="14"/>
      <c r="R477" s="14"/>
      <c r="S477" s="14"/>
      <c r="T477" s="14"/>
      <c r="U477" s="14"/>
      <c r="V477" s="13"/>
    </row>
    <row r="478" spans="3:22" s="2" customFormat="1" ht="20" customHeight="1" thickBot="1">
      <c r="E478" s="74" t="s">
        <v>199</v>
      </c>
      <c r="F478" s="74" t="s">
        <v>198</v>
      </c>
      <c r="G478" s="74" t="s">
        <v>197</v>
      </c>
      <c r="H478" s="74" t="s">
        <v>196</v>
      </c>
      <c r="I478" s="74" t="s">
        <v>195</v>
      </c>
      <c r="J478" s="74" t="s">
        <v>194</v>
      </c>
      <c r="K478" s="74" t="s">
        <v>193</v>
      </c>
      <c r="L478" s="74" t="s">
        <v>192</v>
      </c>
      <c r="M478" s="74" t="s">
        <v>191</v>
      </c>
      <c r="N478" s="74" t="s">
        <v>190</v>
      </c>
      <c r="O478" s="74" t="s">
        <v>189</v>
      </c>
      <c r="P478" s="74" t="s">
        <v>188</v>
      </c>
      <c r="Q478" s="74" t="s">
        <v>187</v>
      </c>
      <c r="R478" s="74" t="s">
        <v>186</v>
      </c>
      <c r="S478" s="74" t="s">
        <v>185</v>
      </c>
      <c r="T478" s="74" t="s">
        <v>184</v>
      </c>
      <c r="U478" s="74" t="s">
        <v>183</v>
      </c>
      <c r="V478" s="74" t="s">
        <v>182</v>
      </c>
    </row>
    <row r="479" spans="3:22" ht="50.15" customHeight="1">
      <c r="C479" s="22">
        <f t="shared" ref="C479:C511" si="35">C478+1</f>
        <v>1</v>
      </c>
      <c r="E479" s="61" t="str">
        <f t="shared" ref="E479:E511" si="36">CONCATENATE(LEFT($E$474,1),".UUID.",$C479,".")</f>
        <v>J.UUID.1.</v>
      </c>
      <c r="F479" s="60" t="s">
        <v>181</v>
      </c>
      <c r="G479" s="60" t="s">
        <v>157</v>
      </c>
      <c r="H479" s="60" t="s">
        <v>13</v>
      </c>
      <c r="I479" s="58" t="s">
        <v>12</v>
      </c>
      <c r="J479" s="58" t="s">
        <v>11</v>
      </c>
      <c r="K479" s="58" t="s">
        <v>10</v>
      </c>
      <c r="L479" s="71" t="s">
        <v>9</v>
      </c>
      <c r="M479" s="73" t="s">
        <v>7</v>
      </c>
      <c r="N479" s="73" t="s">
        <v>8</v>
      </c>
      <c r="O479" s="73" t="s">
        <v>156</v>
      </c>
      <c r="P479" s="73" t="s">
        <v>7</v>
      </c>
      <c r="Q479" s="73" t="s">
        <v>7</v>
      </c>
      <c r="R479" s="72" t="s">
        <v>180</v>
      </c>
      <c r="S479" s="72" t="s">
        <v>179</v>
      </c>
      <c r="T479" s="72" t="s">
        <v>178</v>
      </c>
      <c r="U479" s="71" t="s">
        <v>17</v>
      </c>
      <c r="V479" s="70" t="s">
        <v>2</v>
      </c>
    </row>
    <row r="480" spans="3:22" ht="50.15" customHeight="1">
      <c r="C480" s="22">
        <f t="shared" si="35"/>
        <v>2</v>
      </c>
      <c r="E480" s="56" t="str">
        <f t="shared" si="36"/>
        <v>J.UUID.2.</v>
      </c>
      <c r="F480" s="55" t="s">
        <v>177</v>
      </c>
      <c r="G480" s="55" t="s">
        <v>157</v>
      </c>
      <c r="H480" s="55" t="s">
        <v>13</v>
      </c>
      <c r="I480" s="53" t="s">
        <v>12</v>
      </c>
      <c r="J480" s="53" t="s">
        <v>11</v>
      </c>
      <c r="K480" s="53" t="s">
        <v>10</v>
      </c>
      <c r="L480" s="67" t="s">
        <v>9</v>
      </c>
      <c r="M480" s="69" t="s">
        <v>7</v>
      </c>
      <c r="N480" s="69" t="s">
        <v>8</v>
      </c>
      <c r="O480" s="69" t="s">
        <v>156</v>
      </c>
      <c r="P480" s="69" t="s">
        <v>24</v>
      </c>
      <c r="Q480" s="69" t="s">
        <v>171</v>
      </c>
      <c r="R480" s="69" t="s">
        <v>170</v>
      </c>
      <c r="S480" s="68" t="s">
        <v>176</v>
      </c>
      <c r="T480" s="68" t="s">
        <v>175</v>
      </c>
      <c r="U480" s="67" t="s">
        <v>174</v>
      </c>
      <c r="V480" s="66" t="s">
        <v>173</v>
      </c>
    </row>
    <row r="481" spans="3:22" ht="50.15" customHeight="1" thickBot="1">
      <c r="C481" s="22">
        <f t="shared" si="35"/>
        <v>3</v>
      </c>
      <c r="E481" s="51" t="str">
        <f t="shared" si="36"/>
        <v>J.UUID.3.</v>
      </c>
      <c r="F481" s="50" t="s">
        <v>172</v>
      </c>
      <c r="G481" s="50" t="s">
        <v>157</v>
      </c>
      <c r="H481" s="50" t="s">
        <v>13</v>
      </c>
      <c r="I481" s="48" t="s">
        <v>12</v>
      </c>
      <c r="J481" s="48" t="s">
        <v>11</v>
      </c>
      <c r="K481" s="48" t="s">
        <v>10</v>
      </c>
      <c r="L481" s="63" t="s">
        <v>9</v>
      </c>
      <c r="M481" s="65" t="s">
        <v>7</v>
      </c>
      <c r="N481" s="65" t="s">
        <v>8</v>
      </c>
      <c r="O481" s="65" t="s">
        <v>156</v>
      </c>
      <c r="P481" s="65" t="s">
        <v>24</v>
      </c>
      <c r="Q481" s="65" t="s">
        <v>171</v>
      </c>
      <c r="R481" s="64" t="s">
        <v>170</v>
      </c>
      <c r="S481" s="64" t="s">
        <v>89</v>
      </c>
      <c r="T481" s="64" t="s">
        <v>4</v>
      </c>
      <c r="U481" s="63" t="s">
        <v>3</v>
      </c>
      <c r="V481" s="62" t="s">
        <v>2</v>
      </c>
    </row>
    <row r="482" spans="3:22" ht="50.15" customHeight="1">
      <c r="C482" s="22">
        <f t="shared" si="35"/>
        <v>4</v>
      </c>
      <c r="E482" s="42" t="str">
        <f t="shared" si="36"/>
        <v>J.UUID.4.</v>
      </c>
      <c r="F482" s="41" t="s">
        <v>169</v>
      </c>
      <c r="G482" s="41" t="s">
        <v>157</v>
      </c>
      <c r="H482" s="41" t="s">
        <v>13</v>
      </c>
      <c r="I482" s="39" t="s">
        <v>12</v>
      </c>
      <c r="J482" s="39" t="s">
        <v>11</v>
      </c>
      <c r="K482" s="39" t="s">
        <v>10</v>
      </c>
      <c r="L482" s="39" t="s">
        <v>9</v>
      </c>
      <c r="M482" s="41" t="s">
        <v>7</v>
      </c>
      <c r="N482" s="41" t="s">
        <v>8</v>
      </c>
      <c r="O482" s="41" t="s">
        <v>156</v>
      </c>
      <c r="P482" s="41" t="s">
        <v>7</v>
      </c>
      <c r="Q482" s="41" t="s">
        <v>7</v>
      </c>
      <c r="R482" s="40" t="s">
        <v>168</v>
      </c>
      <c r="S482" s="40" t="s">
        <v>167</v>
      </c>
      <c r="T482" s="40" t="s">
        <v>166</v>
      </c>
      <c r="U482" s="39" t="s">
        <v>17</v>
      </c>
      <c r="V482" s="38" t="s">
        <v>2</v>
      </c>
    </row>
    <row r="483" spans="3:22" ht="50.15" customHeight="1">
      <c r="C483" s="22">
        <f t="shared" si="35"/>
        <v>5</v>
      </c>
      <c r="E483" s="37" t="str">
        <f t="shared" si="36"/>
        <v>J.UUID.5.</v>
      </c>
      <c r="F483" s="36" t="s">
        <v>165</v>
      </c>
      <c r="G483" s="36" t="s">
        <v>157</v>
      </c>
      <c r="H483" s="36" t="s">
        <v>13</v>
      </c>
      <c r="I483" s="34" t="s">
        <v>12</v>
      </c>
      <c r="J483" s="34" t="s">
        <v>11</v>
      </c>
      <c r="K483" s="34" t="s">
        <v>10</v>
      </c>
      <c r="L483" s="34" t="str">
        <f>"Demandé si pour question " &amp;$E$479&amp; ", Réponse = 1, 2, ou 3"</f>
        <v>Demandé si pour question J.UUID.1., Réponse = 1, 2, ou 3</v>
      </c>
      <c r="M483" s="36" t="s">
        <v>7</v>
      </c>
      <c r="N483" s="36" t="s">
        <v>8</v>
      </c>
      <c r="O483" s="36" t="s">
        <v>156</v>
      </c>
      <c r="P483" s="36" t="s">
        <v>24</v>
      </c>
      <c r="Q483" s="36" t="s">
        <v>24</v>
      </c>
      <c r="R483" s="35" t="s">
        <v>164</v>
      </c>
      <c r="S483" s="35" t="s">
        <v>163</v>
      </c>
      <c r="T483" s="35" t="s">
        <v>162</v>
      </c>
      <c r="U483" s="34" t="s">
        <v>17</v>
      </c>
      <c r="V483" s="33" t="s">
        <v>2</v>
      </c>
    </row>
    <row r="484" spans="3:22" ht="50.15" customHeight="1">
      <c r="C484" s="22">
        <f t="shared" si="35"/>
        <v>6</v>
      </c>
      <c r="E484" s="37" t="str">
        <f t="shared" si="36"/>
        <v>J.UUID.6.</v>
      </c>
      <c r="F484" s="36" t="s">
        <v>161</v>
      </c>
      <c r="G484" s="36" t="s">
        <v>157</v>
      </c>
      <c r="H484" s="36" t="s">
        <v>13</v>
      </c>
      <c r="I484" s="34" t="s">
        <v>12</v>
      </c>
      <c r="J484" s="34" t="s">
        <v>11</v>
      </c>
      <c r="K484" s="34" t="s">
        <v>10</v>
      </c>
      <c r="L484" s="34" t="str">
        <f>"Demandé si pour question " &amp;$E$479&amp; ", Réponse = 1, 2, ou 3"</f>
        <v>Demandé si pour question J.UUID.1., Réponse = 1, 2, ou 3</v>
      </c>
      <c r="M484" s="36" t="s">
        <v>7</v>
      </c>
      <c r="N484" s="36" t="s">
        <v>8</v>
      </c>
      <c r="O484" s="36" t="s">
        <v>156</v>
      </c>
      <c r="P484" s="36" t="s">
        <v>7</v>
      </c>
      <c r="Q484" s="36" t="s">
        <v>7</v>
      </c>
      <c r="R484" s="35" t="s">
        <v>155</v>
      </c>
      <c r="S484" s="35" t="s">
        <v>160</v>
      </c>
      <c r="T484" s="35" t="s">
        <v>159</v>
      </c>
      <c r="U484" s="34" t="s">
        <v>17</v>
      </c>
      <c r="V484" s="33" t="s">
        <v>2</v>
      </c>
    </row>
    <row r="485" spans="3:22" ht="50.15" customHeight="1" thickBot="1">
      <c r="C485" s="22">
        <f t="shared" si="35"/>
        <v>7</v>
      </c>
      <c r="E485" s="32" t="str">
        <f t="shared" si="36"/>
        <v>J.UUID.7.</v>
      </c>
      <c r="F485" s="31" t="s">
        <v>158</v>
      </c>
      <c r="G485" s="31" t="s">
        <v>157</v>
      </c>
      <c r="H485" s="31" t="s">
        <v>13</v>
      </c>
      <c r="I485" s="29" t="s">
        <v>12</v>
      </c>
      <c r="J485" s="29" t="s">
        <v>11</v>
      </c>
      <c r="K485" s="29" t="s">
        <v>10</v>
      </c>
      <c r="L485" s="29" t="str">
        <f>"Demandé si pour question " &amp;$E$484&amp; ", Réponse = 10"</f>
        <v>Demandé si pour question J.UUID.6., Réponse = 10</v>
      </c>
      <c r="M485" s="31" t="s">
        <v>7</v>
      </c>
      <c r="N485" s="31" t="s">
        <v>8</v>
      </c>
      <c r="O485" s="31" t="s">
        <v>156</v>
      </c>
      <c r="P485" s="31" t="s">
        <v>24</v>
      </c>
      <c r="Q485" s="31" t="s">
        <v>24</v>
      </c>
      <c r="R485" s="30" t="s">
        <v>155</v>
      </c>
      <c r="S485" s="30" t="s">
        <v>89</v>
      </c>
      <c r="T485" s="30" t="s">
        <v>4</v>
      </c>
      <c r="U485" s="29" t="s">
        <v>3</v>
      </c>
      <c r="V485" s="28" t="s">
        <v>2</v>
      </c>
    </row>
    <row r="486" spans="3:22" ht="50.15" customHeight="1">
      <c r="C486" s="22">
        <f t="shared" si="35"/>
        <v>8</v>
      </c>
      <c r="E486" s="61" t="str">
        <f t="shared" si="36"/>
        <v>J.UUID.8.</v>
      </c>
      <c r="F486" s="60" t="s">
        <v>154</v>
      </c>
      <c r="G486" s="60" t="s">
        <v>132</v>
      </c>
      <c r="H486" s="60" t="s">
        <v>13</v>
      </c>
      <c r="I486" s="58" t="s">
        <v>12</v>
      </c>
      <c r="J486" s="58" t="s">
        <v>11</v>
      </c>
      <c r="K486" s="58" t="s">
        <v>10</v>
      </c>
      <c r="L486" s="58" t="s">
        <v>9</v>
      </c>
      <c r="M486" s="60" t="s">
        <v>7</v>
      </c>
      <c r="N486" s="60" t="s">
        <v>8</v>
      </c>
      <c r="O486" s="60" t="s">
        <v>131</v>
      </c>
      <c r="P486" s="60" t="s">
        <v>7</v>
      </c>
      <c r="Q486" s="60" t="s">
        <v>7</v>
      </c>
      <c r="R486" s="59" t="s">
        <v>153</v>
      </c>
      <c r="S486" s="59" t="s">
        <v>152</v>
      </c>
      <c r="T486" s="59" t="s">
        <v>151</v>
      </c>
      <c r="U486" s="58" t="s">
        <v>17</v>
      </c>
      <c r="V486" s="57" t="s">
        <v>2</v>
      </c>
    </row>
    <row r="487" spans="3:22" ht="50.15" customHeight="1">
      <c r="C487" s="22">
        <f t="shared" si="35"/>
        <v>9</v>
      </c>
      <c r="E487" s="56" t="str">
        <f t="shared" si="36"/>
        <v>J.UUID.9.</v>
      </c>
      <c r="F487" s="55" t="s">
        <v>150</v>
      </c>
      <c r="G487" s="55" t="s">
        <v>132</v>
      </c>
      <c r="H487" s="55" t="s">
        <v>13</v>
      </c>
      <c r="I487" s="53" t="s">
        <v>12</v>
      </c>
      <c r="J487" s="53" t="s">
        <v>11</v>
      </c>
      <c r="K487" s="53" t="s">
        <v>10</v>
      </c>
      <c r="L487" s="53" t="s">
        <v>9</v>
      </c>
      <c r="M487" s="55" t="s">
        <v>7</v>
      </c>
      <c r="N487" s="55" t="s">
        <v>8</v>
      </c>
      <c r="O487" s="55" t="s">
        <v>131</v>
      </c>
      <c r="P487" s="55" t="s">
        <v>7</v>
      </c>
      <c r="Q487" s="55" t="s">
        <v>7</v>
      </c>
      <c r="R487" s="54" t="s">
        <v>149</v>
      </c>
      <c r="S487" s="54" t="s">
        <v>148</v>
      </c>
      <c r="T487" s="54" t="s">
        <v>147</v>
      </c>
      <c r="U487" s="53" t="s">
        <v>17</v>
      </c>
      <c r="V487" s="52" t="s">
        <v>2</v>
      </c>
    </row>
    <row r="488" spans="3:22" ht="50.15" customHeight="1">
      <c r="C488" s="22">
        <f t="shared" si="35"/>
        <v>10</v>
      </c>
      <c r="E488" s="56" t="str">
        <f t="shared" si="36"/>
        <v>J.UUID.10.</v>
      </c>
      <c r="F488" s="55" t="s">
        <v>146</v>
      </c>
      <c r="G488" s="55" t="s">
        <v>132</v>
      </c>
      <c r="H488" s="55" t="s">
        <v>13</v>
      </c>
      <c r="I488" s="53" t="s">
        <v>12</v>
      </c>
      <c r="J488" s="53" t="s">
        <v>11</v>
      </c>
      <c r="K488" s="53" t="s">
        <v>10</v>
      </c>
      <c r="L488" s="53" t="str">
        <f>"Demandé si pour question " &amp;$E$487&amp; ", Réponse = 4"</f>
        <v>Demandé si pour question J.UUID.9., Réponse = 4</v>
      </c>
      <c r="M488" s="55" t="s">
        <v>7</v>
      </c>
      <c r="N488" s="55" t="s">
        <v>8</v>
      </c>
      <c r="O488" s="55" t="s">
        <v>131</v>
      </c>
      <c r="P488" s="55" t="s">
        <v>24</v>
      </c>
      <c r="Q488" s="55" t="s">
        <v>24</v>
      </c>
      <c r="R488" s="54" t="s">
        <v>145</v>
      </c>
      <c r="S488" s="54" t="s">
        <v>144</v>
      </c>
      <c r="T488" s="54" t="s">
        <v>18</v>
      </c>
      <c r="U488" s="53" t="s">
        <v>17</v>
      </c>
      <c r="V488" s="52" t="s">
        <v>2</v>
      </c>
    </row>
    <row r="489" spans="3:22" ht="50.15" customHeight="1" thickBot="1">
      <c r="C489" s="22">
        <f t="shared" si="35"/>
        <v>11</v>
      </c>
      <c r="E489" s="51" t="str">
        <f t="shared" si="36"/>
        <v>J.UUID.11.</v>
      </c>
      <c r="F489" s="50" t="s">
        <v>143</v>
      </c>
      <c r="G489" s="50" t="s">
        <v>132</v>
      </c>
      <c r="H489" s="50" t="s">
        <v>13</v>
      </c>
      <c r="I489" s="48" t="s">
        <v>12</v>
      </c>
      <c r="J489" s="48" t="s">
        <v>11</v>
      </c>
      <c r="K489" s="48" t="s">
        <v>10</v>
      </c>
      <c r="L489" s="48" t="str">
        <f>"Demandé si pour question " &amp;$E$487&amp; ", Réponse = 4"</f>
        <v>Demandé si pour question J.UUID.9., Réponse = 4</v>
      </c>
      <c r="M489" s="50" t="s">
        <v>7</v>
      </c>
      <c r="N489" s="50" t="s">
        <v>8</v>
      </c>
      <c r="O489" s="50" t="s">
        <v>131</v>
      </c>
      <c r="P489" s="50" t="s">
        <v>24</v>
      </c>
      <c r="Q489" s="50" t="s">
        <v>24</v>
      </c>
      <c r="R489" s="49" t="s">
        <v>142</v>
      </c>
      <c r="S489" s="49" t="s">
        <v>141</v>
      </c>
      <c r="T489" s="49" t="s">
        <v>18</v>
      </c>
      <c r="U489" s="48" t="s">
        <v>17</v>
      </c>
      <c r="V489" s="47" t="s">
        <v>2</v>
      </c>
    </row>
    <row r="490" spans="3:22" ht="50.15" customHeight="1">
      <c r="C490" s="22">
        <f t="shared" si="35"/>
        <v>12</v>
      </c>
      <c r="E490" s="42" t="str">
        <f t="shared" si="36"/>
        <v>J.UUID.12.</v>
      </c>
      <c r="F490" s="41" t="s">
        <v>140</v>
      </c>
      <c r="G490" s="41" t="s">
        <v>132</v>
      </c>
      <c r="H490" s="41" t="s">
        <v>13</v>
      </c>
      <c r="I490" s="39" t="s">
        <v>12</v>
      </c>
      <c r="J490" s="39" t="s">
        <v>11</v>
      </c>
      <c r="K490" s="39" t="s">
        <v>10</v>
      </c>
      <c r="L490" s="39" t="s">
        <v>9</v>
      </c>
      <c r="M490" s="41" t="s">
        <v>7</v>
      </c>
      <c r="N490" s="41" t="s">
        <v>8</v>
      </c>
      <c r="O490" s="41" t="s">
        <v>131</v>
      </c>
      <c r="P490" s="41" t="s">
        <v>7</v>
      </c>
      <c r="Q490" s="41" t="s">
        <v>7</v>
      </c>
      <c r="R490" s="40" t="s">
        <v>136</v>
      </c>
      <c r="S490" s="40" t="s">
        <v>139</v>
      </c>
      <c r="T490" s="40" t="s">
        <v>138</v>
      </c>
      <c r="U490" s="39" t="s">
        <v>17</v>
      </c>
      <c r="V490" s="38" t="s">
        <v>2</v>
      </c>
    </row>
    <row r="491" spans="3:22" ht="50.15" customHeight="1">
      <c r="C491" s="22">
        <f t="shared" si="35"/>
        <v>13</v>
      </c>
      <c r="E491" s="37" t="str">
        <f t="shared" si="36"/>
        <v>J.UUID.13.</v>
      </c>
      <c r="F491" s="36" t="s">
        <v>137</v>
      </c>
      <c r="G491" s="36" t="s">
        <v>132</v>
      </c>
      <c r="H491" s="36" t="s">
        <v>13</v>
      </c>
      <c r="I491" s="34" t="s">
        <v>12</v>
      </c>
      <c r="J491" s="34" t="s">
        <v>11</v>
      </c>
      <c r="K491" s="34" t="s">
        <v>10</v>
      </c>
      <c r="L491" s="34" t="str">
        <f>"Demandé si pour question " &amp;$E$490&amp; ", Réponse inclus 8"</f>
        <v>Demandé si pour question J.UUID.12., Réponse inclus 8</v>
      </c>
      <c r="M491" s="36" t="s">
        <v>7</v>
      </c>
      <c r="N491" s="36" t="s">
        <v>8</v>
      </c>
      <c r="O491" s="36" t="s">
        <v>131</v>
      </c>
      <c r="P491" s="36" t="s">
        <v>24</v>
      </c>
      <c r="Q491" s="36" t="s">
        <v>24</v>
      </c>
      <c r="R491" s="35" t="s">
        <v>136</v>
      </c>
      <c r="S491" s="35" t="s">
        <v>22</v>
      </c>
      <c r="T491" s="35" t="s">
        <v>4</v>
      </c>
      <c r="U491" s="34" t="s">
        <v>3</v>
      </c>
      <c r="V491" s="33" t="s">
        <v>2</v>
      </c>
    </row>
    <row r="492" spans="3:22" ht="50.15" customHeight="1">
      <c r="C492" s="22">
        <f t="shared" si="35"/>
        <v>14</v>
      </c>
      <c r="E492" s="37" t="str">
        <f t="shared" si="36"/>
        <v>J.UUID.14.</v>
      </c>
      <c r="F492" s="36" t="s">
        <v>135</v>
      </c>
      <c r="G492" s="36" t="s">
        <v>132</v>
      </c>
      <c r="H492" s="36" t="s">
        <v>13</v>
      </c>
      <c r="I492" s="34" t="s">
        <v>12</v>
      </c>
      <c r="J492" s="34" t="s">
        <v>11</v>
      </c>
      <c r="K492" s="34" t="s">
        <v>10</v>
      </c>
      <c r="L492" s="34" t="s">
        <v>9</v>
      </c>
      <c r="M492" s="36" t="s">
        <v>7</v>
      </c>
      <c r="N492" s="36" t="s">
        <v>8</v>
      </c>
      <c r="O492" s="36" t="s">
        <v>131</v>
      </c>
      <c r="P492" s="36" t="s">
        <v>7</v>
      </c>
      <c r="Q492" s="36" t="s">
        <v>7</v>
      </c>
      <c r="R492" s="35" t="s">
        <v>130</v>
      </c>
      <c r="S492" s="35" t="s">
        <v>134</v>
      </c>
      <c r="T492" s="35" t="s">
        <v>18</v>
      </c>
      <c r="U492" s="34" t="s">
        <v>73</v>
      </c>
      <c r="V492" s="33" t="s">
        <v>2</v>
      </c>
    </row>
    <row r="493" spans="3:22" ht="50.15" customHeight="1" thickBot="1">
      <c r="C493" s="22">
        <f t="shared" si="35"/>
        <v>15</v>
      </c>
      <c r="E493" s="32" t="str">
        <f t="shared" si="36"/>
        <v>J.UUID.15.</v>
      </c>
      <c r="F493" s="31" t="s">
        <v>133</v>
      </c>
      <c r="G493" s="31" t="s">
        <v>132</v>
      </c>
      <c r="H493" s="31" t="s">
        <v>13</v>
      </c>
      <c r="I493" s="29" t="s">
        <v>12</v>
      </c>
      <c r="J493" s="29" t="s">
        <v>11</v>
      </c>
      <c r="K493" s="29" t="s">
        <v>10</v>
      </c>
      <c r="L493" s="29" t="str">
        <f>"Demandé si pour question " &amp;$E$492&amp; ", Réponse =/= rien"</f>
        <v>Demandé si pour question J.UUID.14., Réponse =/= rien</v>
      </c>
      <c r="M493" s="31" t="s">
        <v>7</v>
      </c>
      <c r="N493" s="31" t="s">
        <v>8</v>
      </c>
      <c r="O493" s="31" t="s">
        <v>131</v>
      </c>
      <c r="P493" s="31" t="s">
        <v>24</v>
      </c>
      <c r="Q493" s="31" t="s">
        <v>24</v>
      </c>
      <c r="R493" s="30" t="s">
        <v>130</v>
      </c>
      <c r="S493" s="30" t="s">
        <v>129</v>
      </c>
      <c r="T493" s="30" t="s">
        <v>128</v>
      </c>
      <c r="U493" s="29" t="s">
        <v>3</v>
      </c>
      <c r="V493" s="28" t="s">
        <v>2</v>
      </c>
    </row>
    <row r="494" spans="3:22" ht="50.15" customHeight="1">
      <c r="C494" s="22">
        <f t="shared" si="35"/>
        <v>16</v>
      </c>
      <c r="E494" s="61" t="str">
        <f t="shared" si="36"/>
        <v>J.UUID.16.</v>
      </c>
      <c r="F494" s="60" t="s">
        <v>127</v>
      </c>
      <c r="G494" s="60" t="s">
        <v>14</v>
      </c>
      <c r="H494" s="60" t="s">
        <v>13</v>
      </c>
      <c r="I494" s="58" t="s">
        <v>12</v>
      </c>
      <c r="J494" s="58" t="s">
        <v>11</v>
      </c>
      <c r="K494" s="58" t="s">
        <v>10</v>
      </c>
      <c r="L494" s="58" t="s">
        <v>9</v>
      </c>
      <c r="M494" s="60" t="s">
        <v>7</v>
      </c>
      <c r="N494" s="60" t="s">
        <v>8</v>
      </c>
      <c r="O494" s="60" t="s">
        <v>123</v>
      </c>
      <c r="P494" s="60" t="s">
        <v>7</v>
      </c>
      <c r="Q494" s="60" t="s">
        <v>7</v>
      </c>
      <c r="R494" s="59" t="s">
        <v>122</v>
      </c>
      <c r="S494" s="59" t="s">
        <v>126</v>
      </c>
      <c r="T494" s="59" t="s">
        <v>125</v>
      </c>
      <c r="U494" s="58" t="s">
        <v>17</v>
      </c>
      <c r="V494" s="57" t="s">
        <v>2</v>
      </c>
    </row>
    <row r="495" spans="3:22" ht="50.15" customHeight="1">
      <c r="C495" s="22">
        <f t="shared" si="35"/>
        <v>17</v>
      </c>
      <c r="E495" s="56" t="str">
        <f t="shared" si="36"/>
        <v>J.UUID.17.</v>
      </c>
      <c r="F495" s="55" t="s">
        <v>124</v>
      </c>
      <c r="G495" s="55" t="s">
        <v>14</v>
      </c>
      <c r="H495" s="55" t="s">
        <v>13</v>
      </c>
      <c r="I495" s="53" t="s">
        <v>12</v>
      </c>
      <c r="J495" s="53" t="s">
        <v>11</v>
      </c>
      <c r="K495" s="53" t="s">
        <v>10</v>
      </c>
      <c r="L495" s="53" t="str">
        <f>"Demandé si pour question " &amp;$E$490&amp; ", Réponse = 17"</f>
        <v>Demandé si pour question J.UUID.12., Réponse = 17</v>
      </c>
      <c r="M495" s="55" t="s">
        <v>7</v>
      </c>
      <c r="N495" s="55" t="s">
        <v>8</v>
      </c>
      <c r="O495" s="55" t="s">
        <v>123</v>
      </c>
      <c r="P495" s="55" t="s">
        <v>24</v>
      </c>
      <c r="Q495" s="55" t="s">
        <v>24</v>
      </c>
      <c r="R495" s="54" t="s">
        <v>122</v>
      </c>
      <c r="S495" s="54" t="s">
        <v>89</v>
      </c>
      <c r="T495" s="54" t="s">
        <v>4</v>
      </c>
      <c r="U495" s="53" t="s">
        <v>3</v>
      </c>
      <c r="V495" s="52" t="s">
        <v>2</v>
      </c>
    </row>
    <row r="496" spans="3:22" ht="50.15" customHeight="1">
      <c r="C496" s="22">
        <f t="shared" si="35"/>
        <v>18</v>
      </c>
      <c r="E496" s="56" t="str">
        <f t="shared" si="36"/>
        <v>J.UUID.18.</v>
      </c>
      <c r="F496" s="55" t="s">
        <v>121</v>
      </c>
      <c r="G496" s="55" t="s">
        <v>14</v>
      </c>
      <c r="H496" s="55" t="s">
        <v>13</v>
      </c>
      <c r="I496" s="53" t="s">
        <v>12</v>
      </c>
      <c r="J496" s="53" t="s">
        <v>11</v>
      </c>
      <c r="K496" s="53" t="s">
        <v>10</v>
      </c>
      <c r="L496" s="53" t="s">
        <v>9</v>
      </c>
      <c r="M496" s="55" t="s">
        <v>7</v>
      </c>
      <c r="N496" s="55" t="s">
        <v>8</v>
      </c>
      <c r="O496" s="55" t="s">
        <v>106</v>
      </c>
      <c r="P496" s="55" t="s">
        <v>7</v>
      </c>
      <c r="Q496" s="55" t="s">
        <v>7</v>
      </c>
      <c r="R496" s="54" t="s">
        <v>116</v>
      </c>
      <c r="S496" s="54" t="s">
        <v>120</v>
      </c>
      <c r="T496" s="54" t="s">
        <v>119</v>
      </c>
      <c r="U496" s="53" t="s">
        <v>73</v>
      </c>
      <c r="V496" s="52" t="s">
        <v>118</v>
      </c>
    </row>
    <row r="497" spans="3:22" ht="50.15" customHeight="1" thickBot="1">
      <c r="C497" s="22">
        <f t="shared" si="35"/>
        <v>19</v>
      </c>
      <c r="E497" s="51" t="str">
        <f t="shared" si="36"/>
        <v>J.UUID.19.</v>
      </c>
      <c r="F497" s="50" t="s">
        <v>117</v>
      </c>
      <c r="G497" s="50" t="s">
        <v>14</v>
      </c>
      <c r="H497" s="50" t="s">
        <v>13</v>
      </c>
      <c r="I497" s="48" t="s">
        <v>12</v>
      </c>
      <c r="J497" s="48" t="s">
        <v>11</v>
      </c>
      <c r="K497" s="48" t="s">
        <v>10</v>
      </c>
      <c r="L497" s="48" t="str">
        <f>"Demandé si pour question " &amp;E496&amp; ", Réponse = 19."</f>
        <v>Demandé si pour question J.UUID.18., Réponse = 19.</v>
      </c>
      <c r="M497" s="50" t="s">
        <v>7</v>
      </c>
      <c r="N497" s="50" t="s">
        <v>8</v>
      </c>
      <c r="O497" s="50" t="s">
        <v>106</v>
      </c>
      <c r="P497" s="50" t="s">
        <v>24</v>
      </c>
      <c r="Q497" s="50" t="s">
        <v>24</v>
      </c>
      <c r="R497" s="49" t="s">
        <v>116</v>
      </c>
      <c r="S497" s="49" t="s">
        <v>89</v>
      </c>
      <c r="T497" s="49" t="s">
        <v>4</v>
      </c>
      <c r="U497" s="48" t="s">
        <v>3</v>
      </c>
      <c r="V497" s="47" t="s">
        <v>2</v>
      </c>
    </row>
    <row r="498" spans="3:22" ht="50.15" customHeight="1">
      <c r="C498" s="22">
        <f t="shared" si="35"/>
        <v>20</v>
      </c>
      <c r="E498" s="42" t="str">
        <f t="shared" si="36"/>
        <v>J.UUID.20.</v>
      </c>
      <c r="F498" s="41" t="s">
        <v>115</v>
      </c>
      <c r="G498" s="41" t="s">
        <v>14</v>
      </c>
      <c r="H498" s="41" t="s">
        <v>13</v>
      </c>
      <c r="I498" s="39" t="s">
        <v>12</v>
      </c>
      <c r="J498" s="39" t="s">
        <v>11</v>
      </c>
      <c r="K498" s="39" t="s">
        <v>10</v>
      </c>
      <c r="L498" s="39" t="s">
        <v>9</v>
      </c>
      <c r="M498" s="41" t="s">
        <v>7</v>
      </c>
      <c r="N498" s="41" t="s">
        <v>8</v>
      </c>
      <c r="O498" s="41" t="s">
        <v>106</v>
      </c>
      <c r="P498" s="41" t="s">
        <v>7</v>
      </c>
      <c r="Q498" s="41" t="s">
        <v>7</v>
      </c>
      <c r="R498" s="40" t="s">
        <v>111</v>
      </c>
      <c r="S498" s="40" t="s">
        <v>114</v>
      </c>
      <c r="T498" s="40" t="s">
        <v>113</v>
      </c>
      <c r="U498" s="39" t="s">
        <v>17</v>
      </c>
      <c r="V498" s="38" t="s">
        <v>2</v>
      </c>
    </row>
    <row r="499" spans="3:22" ht="50.15" customHeight="1">
      <c r="C499" s="22">
        <f t="shared" si="35"/>
        <v>21</v>
      </c>
      <c r="E499" s="37" t="str">
        <f t="shared" si="36"/>
        <v>J.UUID.21.</v>
      </c>
      <c r="F499" s="36" t="s">
        <v>112</v>
      </c>
      <c r="G499" s="36" t="s">
        <v>14</v>
      </c>
      <c r="H499" s="36" t="s">
        <v>13</v>
      </c>
      <c r="I499" s="34" t="s">
        <v>12</v>
      </c>
      <c r="J499" s="34" t="s">
        <v>11</v>
      </c>
      <c r="K499" s="34" t="s">
        <v>10</v>
      </c>
      <c r="L499" s="34" t="str">
        <f>"Demandé si pour question " &amp;$E$498&amp; ", Réponse = 8"</f>
        <v>Demandé si pour question J.UUID.20., Réponse = 8</v>
      </c>
      <c r="M499" s="36" t="s">
        <v>7</v>
      </c>
      <c r="N499" s="36" t="s">
        <v>8</v>
      </c>
      <c r="O499" s="36" t="s">
        <v>106</v>
      </c>
      <c r="P499" s="36" t="s">
        <v>24</v>
      </c>
      <c r="Q499" s="36" t="s">
        <v>24</v>
      </c>
      <c r="R499" s="35" t="s">
        <v>111</v>
      </c>
      <c r="S499" s="35" t="s">
        <v>89</v>
      </c>
      <c r="T499" s="35" t="s">
        <v>4</v>
      </c>
      <c r="U499" s="34" t="s">
        <v>3</v>
      </c>
      <c r="V499" s="33" t="s">
        <v>2</v>
      </c>
    </row>
    <row r="500" spans="3:22" ht="50.15" customHeight="1">
      <c r="C500" s="22">
        <f t="shared" si="35"/>
        <v>22</v>
      </c>
      <c r="E500" s="37" t="str">
        <f t="shared" si="36"/>
        <v>J.UUID.22.</v>
      </c>
      <c r="F500" s="36" t="s">
        <v>110</v>
      </c>
      <c r="G500" s="36" t="s">
        <v>14</v>
      </c>
      <c r="H500" s="36" t="s">
        <v>13</v>
      </c>
      <c r="I500" s="34" t="s">
        <v>12</v>
      </c>
      <c r="J500" s="34" t="s">
        <v>11</v>
      </c>
      <c r="K500" s="34" t="s">
        <v>10</v>
      </c>
      <c r="L500" s="34" t="s">
        <v>9</v>
      </c>
      <c r="M500" s="36" t="s">
        <v>7</v>
      </c>
      <c r="N500" s="36" t="s">
        <v>8</v>
      </c>
      <c r="O500" s="36" t="s">
        <v>106</v>
      </c>
      <c r="P500" s="36" t="s">
        <v>7</v>
      </c>
      <c r="Q500" s="36" t="s">
        <v>7</v>
      </c>
      <c r="R500" s="35" t="s">
        <v>105</v>
      </c>
      <c r="S500" s="35" t="s">
        <v>109</v>
      </c>
      <c r="T500" s="35" t="s">
        <v>108</v>
      </c>
      <c r="U500" s="34" t="s">
        <v>17</v>
      </c>
      <c r="V500" s="33" t="s">
        <v>2</v>
      </c>
    </row>
    <row r="501" spans="3:22" ht="50.15" customHeight="1" thickBot="1">
      <c r="C501" s="22">
        <f t="shared" si="35"/>
        <v>23</v>
      </c>
      <c r="E501" s="32" t="str">
        <f t="shared" si="36"/>
        <v>J.UUID.23.</v>
      </c>
      <c r="F501" s="31" t="s">
        <v>107</v>
      </c>
      <c r="G501" s="31" t="s">
        <v>14</v>
      </c>
      <c r="H501" s="31" t="s">
        <v>13</v>
      </c>
      <c r="I501" s="29" t="s">
        <v>12</v>
      </c>
      <c r="J501" s="29" t="s">
        <v>11</v>
      </c>
      <c r="K501" s="29" t="s">
        <v>10</v>
      </c>
      <c r="L501" s="29" t="str">
        <f>"Demandé si pour question " &amp;$E$500&amp; ", Réponse = 16"</f>
        <v>Demandé si pour question J.UUID.22., Réponse = 16</v>
      </c>
      <c r="M501" s="31" t="s">
        <v>7</v>
      </c>
      <c r="N501" s="31" t="s">
        <v>8</v>
      </c>
      <c r="O501" s="31" t="s">
        <v>106</v>
      </c>
      <c r="P501" s="31" t="s">
        <v>24</v>
      </c>
      <c r="Q501" s="31" t="s">
        <v>24</v>
      </c>
      <c r="R501" s="30" t="s">
        <v>105</v>
      </c>
      <c r="S501" s="30" t="s">
        <v>89</v>
      </c>
      <c r="T501" s="30" t="s">
        <v>4</v>
      </c>
      <c r="U501" s="29" t="s">
        <v>3</v>
      </c>
      <c r="V501" s="28" t="s">
        <v>2</v>
      </c>
    </row>
    <row r="502" spans="3:22" ht="50.15" customHeight="1" thickBot="1">
      <c r="C502" s="22">
        <f t="shared" si="35"/>
        <v>24</v>
      </c>
      <c r="E502" s="27" t="str">
        <f t="shared" si="36"/>
        <v>J.UUID.24.</v>
      </c>
      <c r="F502" s="26" t="s">
        <v>104</v>
      </c>
      <c r="G502" s="26" t="s">
        <v>14</v>
      </c>
      <c r="H502" s="26" t="s">
        <v>13</v>
      </c>
      <c r="I502" s="24" t="s">
        <v>12</v>
      </c>
      <c r="J502" s="24" t="s">
        <v>11</v>
      </c>
      <c r="K502" s="24" t="s">
        <v>10</v>
      </c>
      <c r="L502" s="24" t="s">
        <v>9</v>
      </c>
      <c r="M502" s="26" t="s">
        <v>7</v>
      </c>
      <c r="N502" s="26" t="s">
        <v>8</v>
      </c>
      <c r="O502" s="25" t="s">
        <v>103</v>
      </c>
      <c r="P502" s="26" t="s">
        <v>7</v>
      </c>
      <c r="Q502" s="26" t="s">
        <v>7</v>
      </c>
      <c r="R502" s="25" t="s">
        <v>102</v>
      </c>
      <c r="S502" s="25" t="s">
        <v>101</v>
      </c>
      <c r="T502" s="25" t="s">
        <v>81</v>
      </c>
      <c r="U502" s="24" t="s">
        <v>17</v>
      </c>
      <c r="V502" s="23" t="s">
        <v>100</v>
      </c>
    </row>
    <row r="503" spans="3:22" ht="50.15" customHeight="1">
      <c r="C503" s="22">
        <f t="shared" si="35"/>
        <v>25</v>
      </c>
      <c r="E503" s="42" t="str">
        <f t="shared" si="36"/>
        <v>J.UUID.25.</v>
      </c>
      <c r="F503" s="41" t="s">
        <v>99</v>
      </c>
      <c r="G503" s="41" t="s">
        <v>14</v>
      </c>
      <c r="H503" s="41" t="s">
        <v>13</v>
      </c>
      <c r="I503" s="39" t="s">
        <v>12</v>
      </c>
      <c r="J503" s="39" t="s">
        <v>11</v>
      </c>
      <c r="K503" s="39" t="s">
        <v>10</v>
      </c>
      <c r="L503" s="39" t="s">
        <v>9</v>
      </c>
      <c r="M503" s="41" t="s">
        <v>7</v>
      </c>
      <c r="N503" s="41" t="s">
        <v>8</v>
      </c>
      <c r="O503" s="40" t="s">
        <v>84</v>
      </c>
      <c r="P503" s="41" t="s">
        <v>7</v>
      </c>
      <c r="Q503" s="41" t="s">
        <v>7</v>
      </c>
      <c r="R503" s="40" t="s">
        <v>98</v>
      </c>
      <c r="S503" s="40" t="s">
        <v>97</v>
      </c>
      <c r="T503" s="40" t="s">
        <v>81</v>
      </c>
      <c r="U503" s="39" t="s">
        <v>17</v>
      </c>
      <c r="V503" s="38" t="s">
        <v>2</v>
      </c>
    </row>
    <row r="504" spans="3:22" ht="50.15" customHeight="1">
      <c r="C504" s="22">
        <f t="shared" si="35"/>
        <v>26</v>
      </c>
      <c r="E504" s="37" t="str">
        <f t="shared" si="36"/>
        <v>J.UUID.26.</v>
      </c>
      <c r="F504" s="36" t="s">
        <v>96</v>
      </c>
      <c r="G504" s="36" t="s">
        <v>14</v>
      </c>
      <c r="H504" s="36" t="s">
        <v>13</v>
      </c>
      <c r="I504" s="34" t="s">
        <v>12</v>
      </c>
      <c r="J504" s="34" t="s">
        <v>11</v>
      </c>
      <c r="K504" s="34" t="s">
        <v>10</v>
      </c>
      <c r="L504" s="34" t="str">
        <f>"Demandé si pour question " &amp;$E$503&amp; ", Réponse = 1."</f>
        <v>Demandé si pour question J.UUID.25., Réponse = 1.</v>
      </c>
      <c r="M504" s="36" t="s">
        <v>7</v>
      </c>
      <c r="N504" s="36" t="s">
        <v>8</v>
      </c>
      <c r="O504" s="35" t="s">
        <v>84</v>
      </c>
      <c r="P504" s="36" t="s">
        <v>24</v>
      </c>
      <c r="Q504" s="36" t="s">
        <v>24</v>
      </c>
      <c r="R504" s="35" t="s">
        <v>90</v>
      </c>
      <c r="S504" s="35" t="s">
        <v>95</v>
      </c>
      <c r="T504" s="35" t="s">
        <v>81</v>
      </c>
      <c r="U504" s="34" t="s">
        <v>73</v>
      </c>
      <c r="V504" s="33" t="s">
        <v>2</v>
      </c>
    </row>
    <row r="505" spans="3:22" ht="50.15" customHeight="1">
      <c r="C505" s="22">
        <f t="shared" si="35"/>
        <v>27</v>
      </c>
      <c r="E505" s="37" t="str">
        <f t="shared" si="36"/>
        <v>J.UUID.27.</v>
      </c>
      <c r="F505" s="36" t="s">
        <v>94</v>
      </c>
      <c r="G505" s="36" t="s">
        <v>14</v>
      </c>
      <c r="H505" s="36" t="s">
        <v>13</v>
      </c>
      <c r="I505" s="34" t="s">
        <v>12</v>
      </c>
      <c r="J505" s="34" t="s">
        <v>11</v>
      </c>
      <c r="K505" s="34" t="s">
        <v>10</v>
      </c>
      <c r="L505" s="34" t="s">
        <v>9</v>
      </c>
      <c r="M505" s="36" t="s">
        <v>7</v>
      </c>
      <c r="N505" s="36" t="s">
        <v>8</v>
      </c>
      <c r="O505" s="35" t="s">
        <v>84</v>
      </c>
      <c r="P505" s="36" t="s">
        <v>7</v>
      </c>
      <c r="Q505" s="36" t="s">
        <v>7</v>
      </c>
      <c r="R505" s="35" t="s">
        <v>90</v>
      </c>
      <c r="S505" s="35" t="s">
        <v>93</v>
      </c>
      <c r="T505" s="35" t="s">
        <v>92</v>
      </c>
      <c r="U505" s="34" t="s">
        <v>17</v>
      </c>
      <c r="V505" s="33" t="s">
        <v>2</v>
      </c>
    </row>
    <row r="506" spans="3:22" ht="50.15" customHeight="1">
      <c r="C506" s="22">
        <f t="shared" si="35"/>
        <v>28</v>
      </c>
      <c r="E506" s="37" t="str">
        <f t="shared" si="36"/>
        <v>J.UUID.28.</v>
      </c>
      <c r="F506" s="36" t="s">
        <v>91</v>
      </c>
      <c r="G506" s="36" t="s">
        <v>14</v>
      </c>
      <c r="H506" s="36" t="s">
        <v>13</v>
      </c>
      <c r="I506" s="34" t="s">
        <v>12</v>
      </c>
      <c r="J506" s="34" t="s">
        <v>11</v>
      </c>
      <c r="K506" s="34" t="s">
        <v>10</v>
      </c>
      <c r="L506" s="34" t="str">
        <f>"Demandé si pour question " &amp;$E$504&amp; ", Réponse = 12."</f>
        <v>Demandé si pour question J.UUID.26., Réponse = 12.</v>
      </c>
      <c r="M506" s="36" t="s">
        <v>7</v>
      </c>
      <c r="N506" s="36" t="s">
        <v>8</v>
      </c>
      <c r="O506" s="35" t="s">
        <v>84</v>
      </c>
      <c r="P506" s="36" t="s">
        <v>24</v>
      </c>
      <c r="Q506" s="36" t="s">
        <v>24</v>
      </c>
      <c r="R506" s="35" t="s">
        <v>90</v>
      </c>
      <c r="S506" s="35" t="s">
        <v>89</v>
      </c>
      <c r="T506" s="35" t="s">
        <v>4</v>
      </c>
      <c r="U506" s="34" t="s">
        <v>3</v>
      </c>
      <c r="V506" s="33" t="s">
        <v>2</v>
      </c>
    </row>
    <row r="507" spans="3:22" ht="50.15" customHeight="1">
      <c r="C507" s="22">
        <f t="shared" si="35"/>
        <v>29</v>
      </c>
      <c r="E507" s="37" t="str">
        <f t="shared" si="36"/>
        <v>J.UUID.29.</v>
      </c>
      <c r="F507" s="36" t="s">
        <v>88</v>
      </c>
      <c r="G507" s="36" t="s">
        <v>14</v>
      </c>
      <c r="H507" s="36" t="s">
        <v>13</v>
      </c>
      <c r="I507" s="34" t="s">
        <v>12</v>
      </c>
      <c r="J507" s="34" t="s">
        <v>11</v>
      </c>
      <c r="K507" s="34" t="s">
        <v>10</v>
      </c>
      <c r="L507" s="34" t="s">
        <v>9</v>
      </c>
      <c r="M507" s="36" t="s">
        <v>7</v>
      </c>
      <c r="N507" s="36" t="s">
        <v>8</v>
      </c>
      <c r="O507" s="35" t="s">
        <v>84</v>
      </c>
      <c r="P507" s="36" t="s">
        <v>7</v>
      </c>
      <c r="Q507" s="36" t="s">
        <v>7</v>
      </c>
      <c r="R507" s="35" t="s">
        <v>87</v>
      </c>
      <c r="S507" s="35" t="s">
        <v>86</v>
      </c>
      <c r="T507" s="35" t="s">
        <v>81</v>
      </c>
      <c r="U507" s="34" t="s">
        <v>17</v>
      </c>
      <c r="V507" s="33" t="s">
        <v>2</v>
      </c>
    </row>
    <row r="508" spans="3:22" ht="50.15" customHeight="1" thickBot="1">
      <c r="C508" s="22">
        <f t="shared" si="35"/>
        <v>30</v>
      </c>
      <c r="E508" s="32" t="str">
        <f t="shared" si="36"/>
        <v>J.UUID.30.</v>
      </c>
      <c r="F508" s="31" t="s">
        <v>85</v>
      </c>
      <c r="G508" s="31" t="s">
        <v>14</v>
      </c>
      <c r="H508" s="31" t="s">
        <v>13</v>
      </c>
      <c r="I508" s="29" t="s">
        <v>12</v>
      </c>
      <c r="J508" s="29" t="s">
        <v>11</v>
      </c>
      <c r="K508" s="29" t="s">
        <v>10</v>
      </c>
      <c r="L508" s="29" t="str">
        <f>"Demandé si pour question " &amp;$E$507&amp; ", Réponse = 1."</f>
        <v>Demandé si pour question J.UUID.29., Réponse = 1.</v>
      </c>
      <c r="M508" s="31" t="s">
        <v>7</v>
      </c>
      <c r="N508" s="31" t="s">
        <v>8</v>
      </c>
      <c r="O508" s="30" t="s">
        <v>84</v>
      </c>
      <c r="P508" s="31" t="s">
        <v>24</v>
      </c>
      <c r="Q508" s="31" t="s">
        <v>24</v>
      </c>
      <c r="R508" s="30" t="s">
        <v>83</v>
      </c>
      <c r="S508" s="30" t="s">
        <v>82</v>
      </c>
      <c r="T508" s="30" t="s">
        <v>81</v>
      </c>
      <c r="U508" s="29" t="s">
        <v>17</v>
      </c>
      <c r="V508" s="28" t="s">
        <v>2</v>
      </c>
    </row>
    <row r="509" spans="3:22" ht="50.15" customHeight="1">
      <c r="C509" s="22">
        <f t="shared" si="35"/>
        <v>31</v>
      </c>
      <c r="E509" s="61" t="str">
        <f t="shared" si="36"/>
        <v>J.UUID.31.</v>
      </c>
      <c r="F509" s="60" t="s">
        <v>80</v>
      </c>
      <c r="G509" s="60" t="s">
        <v>14</v>
      </c>
      <c r="H509" s="60" t="s">
        <v>13</v>
      </c>
      <c r="I509" s="58" t="s">
        <v>12</v>
      </c>
      <c r="J509" s="58" t="s">
        <v>11</v>
      </c>
      <c r="K509" s="58" t="s">
        <v>10</v>
      </c>
      <c r="L509" s="58" t="s">
        <v>9</v>
      </c>
      <c r="M509" s="60" t="s">
        <v>7</v>
      </c>
      <c r="N509" s="60" t="s">
        <v>8</v>
      </c>
      <c r="O509" s="59" t="s">
        <v>71</v>
      </c>
      <c r="P509" s="60" t="s">
        <v>7</v>
      </c>
      <c r="Q509" s="60" t="s">
        <v>7</v>
      </c>
      <c r="R509" s="59" t="s">
        <v>79</v>
      </c>
      <c r="S509" s="59" t="s">
        <v>78</v>
      </c>
      <c r="T509" s="59" t="s">
        <v>68</v>
      </c>
      <c r="U509" s="58" t="s">
        <v>17</v>
      </c>
      <c r="V509" s="57" t="s">
        <v>2</v>
      </c>
    </row>
    <row r="510" spans="3:22" ht="50.15" customHeight="1">
      <c r="C510" s="22">
        <f t="shared" si="35"/>
        <v>32</v>
      </c>
      <c r="E510" s="56" t="str">
        <f t="shared" si="36"/>
        <v>J.UUID.32.</v>
      </c>
      <c r="F510" s="55" t="s">
        <v>77</v>
      </c>
      <c r="G510" s="55" t="s">
        <v>14</v>
      </c>
      <c r="H510" s="55" t="s">
        <v>13</v>
      </c>
      <c r="I510" s="53" t="s">
        <v>12</v>
      </c>
      <c r="J510" s="53" t="s">
        <v>11</v>
      </c>
      <c r="K510" s="53" t="s">
        <v>10</v>
      </c>
      <c r="L510" s="53" t="s">
        <v>9</v>
      </c>
      <c r="M510" s="55" t="s">
        <v>7</v>
      </c>
      <c r="N510" s="55" t="s">
        <v>8</v>
      </c>
      <c r="O510" s="54" t="s">
        <v>71</v>
      </c>
      <c r="P510" s="55" t="s">
        <v>7</v>
      </c>
      <c r="Q510" s="55" t="s">
        <v>7</v>
      </c>
      <c r="R510" s="54" t="s">
        <v>76</v>
      </c>
      <c r="S510" s="54" t="s">
        <v>75</v>
      </c>
      <c r="T510" s="54" t="s">
        <v>74</v>
      </c>
      <c r="U510" s="53" t="s">
        <v>73</v>
      </c>
      <c r="V510" s="52" t="s">
        <v>2</v>
      </c>
    </row>
    <row r="511" spans="3:22" ht="50.15" customHeight="1" thickBot="1">
      <c r="C511" s="22">
        <f t="shared" si="35"/>
        <v>33</v>
      </c>
      <c r="E511" s="51" t="str">
        <f t="shared" si="36"/>
        <v>J.UUID.33.</v>
      </c>
      <c r="F511" s="50" t="s">
        <v>72</v>
      </c>
      <c r="G511" s="50" t="s">
        <v>14</v>
      </c>
      <c r="H511" s="50" t="s">
        <v>13</v>
      </c>
      <c r="I511" s="48" t="s">
        <v>12</v>
      </c>
      <c r="J511" s="48" t="s">
        <v>11</v>
      </c>
      <c r="K511" s="48" t="s">
        <v>10</v>
      </c>
      <c r="L511" s="48" t="s">
        <v>9</v>
      </c>
      <c r="M511" s="50" t="s">
        <v>7</v>
      </c>
      <c r="N511" s="50" t="s">
        <v>8</v>
      </c>
      <c r="O511" s="49" t="s">
        <v>71</v>
      </c>
      <c r="P511" s="50" t="s">
        <v>7</v>
      </c>
      <c r="Q511" s="50" t="s">
        <v>7</v>
      </c>
      <c r="R511" s="49" t="s">
        <v>70</v>
      </c>
      <c r="S511" s="49" t="s">
        <v>69</v>
      </c>
      <c r="T511" s="49" t="s">
        <v>68</v>
      </c>
      <c r="U511" s="48" t="s">
        <v>17</v>
      </c>
      <c r="V511" s="47" t="s">
        <v>2</v>
      </c>
    </row>
    <row r="512" spans="3:22" s="2" customFormat="1" ht="2" customHeight="1">
      <c r="E512" s="46"/>
      <c r="F512" s="45"/>
      <c r="G512" s="45"/>
      <c r="H512" s="45"/>
      <c r="I512" s="45"/>
      <c r="J512" s="45"/>
      <c r="K512" s="45"/>
      <c r="L512" s="45"/>
      <c r="M512" s="45"/>
      <c r="N512" s="45"/>
      <c r="O512" s="45"/>
      <c r="P512" s="45"/>
      <c r="Q512" s="44"/>
      <c r="R512" s="44"/>
      <c r="S512" s="44"/>
      <c r="T512" s="44"/>
      <c r="U512" s="44"/>
      <c r="V512" s="43"/>
    </row>
    <row r="513" spans="3:22" s="2" customFormat="1">
      <c r="E513" s="12" t="s">
        <v>1</v>
      </c>
      <c r="F513" s="11" t="s">
        <v>67</v>
      </c>
      <c r="G513" s="10"/>
      <c r="H513" s="10"/>
      <c r="I513" s="10"/>
      <c r="J513" s="10"/>
      <c r="K513" s="10"/>
      <c r="L513" s="10"/>
      <c r="M513" s="10"/>
      <c r="N513" s="10"/>
      <c r="O513" s="10"/>
      <c r="P513" s="10"/>
      <c r="Q513" s="9"/>
      <c r="R513" s="9"/>
      <c r="S513" s="9"/>
      <c r="T513" s="9"/>
      <c r="U513" s="9"/>
      <c r="V513" s="8"/>
    </row>
    <row r="514" spans="3:22" s="2" customFormat="1" ht="2" customHeight="1" thickBot="1">
      <c r="E514" s="16"/>
      <c r="F514" s="15"/>
      <c r="G514" s="15"/>
      <c r="H514" s="15"/>
      <c r="I514" s="15"/>
      <c r="J514" s="15"/>
      <c r="K514" s="15"/>
      <c r="L514" s="15"/>
      <c r="M514" s="15"/>
      <c r="N514" s="15"/>
      <c r="O514" s="15"/>
      <c r="P514" s="15"/>
      <c r="Q514" s="14"/>
      <c r="R514" s="14"/>
      <c r="S514" s="14"/>
      <c r="T514" s="14"/>
      <c r="U514" s="14"/>
      <c r="V514" s="13"/>
    </row>
    <row r="515" spans="3:22" ht="50.15" customHeight="1">
      <c r="C515" s="22">
        <f>C511+1</f>
        <v>34</v>
      </c>
      <c r="E515" s="42" t="str">
        <f t="shared" ref="E515:E534" si="37">CONCATENATE(LEFT($E$474,1),".UUID.",$C515,".")</f>
        <v>J.UUID.34.</v>
      </c>
      <c r="F515" s="39" t="s">
        <v>66</v>
      </c>
      <c r="G515" s="39" t="s">
        <v>14</v>
      </c>
      <c r="H515" s="41" t="s">
        <v>13</v>
      </c>
      <c r="I515" s="39" t="s">
        <v>12</v>
      </c>
      <c r="J515" s="39" t="s">
        <v>11</v>
      </c>
      <c r="K515" s="39" t="s">
        <v>10</v>
      </c>
      <c r="L515" s="39" t="s">
        <v>9</v>
      </c>
      <c r="M515" s="41" t="s">
        <v>7</v>
      </c>
      <c r="N515" s="41" t="s">
        <v>8</v>
      </c>
      <c r="O515" s="41" t="s">
        <v>25</v>
      </c>
      <c r="P515" s="41" t="s">
        <v>7</v>
      </c>
      <c r="Q515" s="41" t="s">
        <v>7</v>
      </c>
      <c r="R515" s="40" t="s">
        <v>61</v>
      </c>
      <c r="S515" s="40" t="s">
        <v>65</v>
      </c>
      <c r="T515" s="40" t="s">
        <v>59</v>
      </c>
      <c r="U515" s="39" t="s">
        <v>17</v>
      </c>
      <c r="V515" s="38" t="s">
        <v>58</v>
      </c>
    </row>
    <row r="516" spans="3:22" ht="50.15" customHeight="1">
      <c r="C516" s="22">
        <f t="shared" ref="C516:C534" si="38">C515+1</f>
        <v>35</v>
      </c>
      <c r="E516" s="37" t="str">
        <f t="shared" si="37"/>
        <v>J.UUID.35.</v>
      </c>
      <c r="F516" s="34" t="s">
        <v>64</v>
      </c>
      <c r="G516" s="34" t="s">
        <v>14</v>
      </c>
      <c r="H516" s="36" t="s">
        <v>13</v>
      </c>
      <c r="I516" s="34" t="s">
        <v>12</v>
      </c>
      <c r="J516" s="34" t="s">
        <v>11</v>
      </c>
      <c r="K516" s="34" t="s">
        <v>10</v>
      </c>
      <c r="L516" s="34" t="s">
        <v>9</v>
      </c>
      <c r="M516" s="36" t="s">
        <v>7</v>
      </c>
      <c r="N516" s="36" t="s">
        <v>8</v>
      </c>
      <c r="O516" s="36" t="s">
        <v>25</v>
      </c>
      <c r="P516" s="36" t="s">
        <v>7</v>
      </c>
      <c r="Q516" s="36" t="s">
        <v>7</v>
      </c>
      <c r="R516" s="35" t="s">
        <v>61</v>
      </c>
      <c r="S516" s="35" t="s">
        <v>63</v>
      </c>
      <c r="T516" s="35" t="s">
        <v>59</v>
      </c>
      <c r="U516" s="34" t="s">
        <v>17</v>
      </c>
      <c r="V516" s="33" t="s">
        <v>58</v>
      </c>
    </row>
    <row r="517" spans="3:22" ht="50.15" customHeight="1">
      <c r="C517" s="22">
        <f t="shared" si="38"/>
        <v>36</v>
      </c>
      <c r="E517" s="37" t="str">
        <f t="shared" si="37"/>
        <v>J.UUID.36.</v>
      </c>
      <c r="F517" s="34" t="s">
        <v>62</v>
      </c>
      <c r="G517" s="34" t="s">
        <v>14</v>
      </c>
      <c r="H517" s="36" t="s">
        <v>13</v>
      </c>
      <c r="I517" s="34" t="s">
        <v>12</v>
      </c>
      <c r="J517" s="34" t="s">
        <v>11</v>
      </c>
      <c r="K517" s="34" t="s">
        <v>10</v>
      </c>
      <c r="L517" s="34" t="s">
        <v>9</v>
      </c>
      <c r="M517" s="36" t="s">
        <v>7</v>
      </c>
      <c r="N517" s="36" t="s">
        <v>8</v>
      </c>
      <c r="O517" s="36" t="s">
        <v>25</v>
      </c>
      <c r="P517" s="36" t="s">
        <v>7</v>
      </c>
      <c r="Q517" s="36" t="s">
        <v>7</v>
      </c>
      <c r="R517" s="35" t="s">
        <v>61</v>
      </c>
      <c r="S517" s="35" t="s">
        <v>60</v>
      </c>
      <c r="T517" s="35" t="s">
        <v>59</v>
      </c>
      <c r="U517" s="34" t="s">
        <v>17</v>
      </c>
      <c r="V517" s="33" t="s">
        <v>58</v>
      </c>
    </row>
    <row r="518" spans="3:22" ht="50.15" customHeight="1">
      <c r="C518" s="22">
        <f t="shared" si="38"/>
        <v>37</v>
      </c>
      <c r="E518" s="37" t="str">
        <f t="shared" si="37"/>
        <v>J.UUID.37.</v>
      </c>
      <c r="F518" s="34" t="s">
        <v>57</v>
      </c>
      <c r="G518" s="34" t="s">
        <v>14</v>
      </c>
      <c r="H518" s="36" t="s">
        <v>13</v>
      </c>
      <c r="I518" s="34" t="s">
        <v>12</v>
      </c>
      <c r="J518" s="34" t="s">
        <v>11</v>
      </c>
      <c r="K518" s="34" t="s">
        <v>10</v>
      </c>
      <c r="L518" s="34" t="str">
        <f>"Demandé si pour question " &amp;$E$515&amp; ", Réponse inclus 14."</f>
        <v>Demandé si pour question J.UUID.34., Réponse inclus 14.</v>
      </c>
      <c r="M518" s="36" t="s">
        <v>7</v>
      </c>
      <c r="N518" s="36" t="s">
        <v>8</v>
      </c>
      <c r="O518" s="36" t="s">
        <v>25</v>
      </c>
      <c r="P518" s="36" t="s">
        <v>24</v>
      </c>
      <c r="Q518" s="36" t="s">
        <v>24</v>
      </c>
      <c r="R518" s="35" t="s">
        <v>23</v>
      </c>
      <c r="S518" s="35" t="s">
        <v>56</v>
      </c>
      <c r="T518" s="35" t="s">
        <v>55</v>
      </c>
      <c r="U518" s="34" t="s">
        <v>17</v>
      </c>
      <c r="V518" s="33" t="s">
        <v>2</v>
      </c>
    </row>
    <row r="519" spans="3:22" ht="50.15" customHeight="1">
      <c r="C519" s="22">
        <f t="shared" si="38"/>
        <v>38</v>
      </c>
      <c r="E519" s="37" t="str">
        <f t="shared" si="37"/>
        <v>J.UUID.38.</v>
      </c>
      <c r="F519" s="34" t="s">
        <v>54</v>
      </c>
      <c r="G519" s="34" t="s">
        <v>14</v>
      </c>
      <c r="H519" s="36" t="s">
        <v>13</v>
      </c>
      <c r="I519" s="34" t="s">
        <v>12</v>
      </c>
      <c r="J519" s="34" t="s">
        <v>11</v>
      </c>
      <c r="K519" s="34" t="s">
        <v>10</v>
      </c>
      <c r="L519" s="34" t="str">
        <f>"Demandé si pour question " &amp;$E$518&amp; ", Réponse = 3."</f>
        <v>Demandé si pour question J.UUID.37., Réponse = 3.</v>
      </c>
      <c r="M519" s="36" t="s">
        <v>7</v>
      </c>
      <c r="N519" s="36" t="s">
        <v>8</v>
      </c>
      <c r="O519" s="36" t="s">
        <v>25</v>
      </c>
      <c r="P519" s="36" t="s">
        <v>24</v>
      </c>
      <c r="Q519" s="36" t="s">
        <v>24</v>
      </c>
      <c r="R519" s="35" t="s">
        <v>23</v>
      </c>
      <c r="S519" s="35" t="s">
        <v>22</v>
      </c>
      <c r="T519" s="35" t="s">
        <v>4</v>
      </c>
      <c r="U519" s="34" t="s">
        <v>3</v>
      </c>
      <c r="V519" s="33" t="s">
        <v>2</v>
      </c>
    </row>
    <row r="520" spans="3:22" ht="50.15" customHeight="1">
      <c r="C520" s="22">
        <f t="shared" si="38"/>
        <v>39</v>
      </c>
      <c r="E520" s="37" t="str">
        <f t="shared" si="37"/>
        <v>J.UUID.39.</v>
      </c>
      <c r="F520" s="34" t="s">
        <v>53</v>
      </c>
      <c r="G520" s="34" t="s">
        <v>14</v>
      </c>
      <c r="H520" s="36" t="s">
        <v>13</v>
      </c>
      <c r="I520" s="34" t="s">
        <v>12</v>
      </c>
      <c r="J520" s="34" t="s">
        <v>11</v>
      </c>
      <c r="K520" s="34" t="s">
        <v>10</v>
      </c>
      <c r="L520" s="34" t="str">
        <f>"Demandé si pour question " &amp;$E$515&amp; ", Réponse inclus 13."</f>
        <v>Demandé si pour question J.UUID.34., Réponse inclus 13.</v>
      </c>
      <c r="M520" s="36" t="s">
        <v>7</v>
      </c>
      <c r="N520" s="36" t="s">
        <v>8</v>
      </c>
      <c r="O520" s="36" t="s">
        <v>25</v>
      </c>
      <c r="P520" s="36" t="s">
        <v>24</v>
      </c>
      <c r="Q520" s="36" t="s">
        <v>24</v>
      </c>
      <c r="R520" s="35" t="s">
        <v>23</v>
      </c>
      <c r="S520" s="35" t="s">
        <v>52</v>
      </c>
      <c r="T520" s="35" t="s">
        <v>51</v>
      </c>
      <c r="U520" s="34" t="s">
        <v>17</v>
      </c>
      <c r="V520" s="33" t="s">
        <v>2</v>
      </c>
    </row>
    <row r="521" spans="3:22" ht="50.15" customHeight="1">
      <c r="C521" s="22">
        <f t="shared" si="38"/>
        <v>40</v>
      </c>
      <c r="E521" s="37" t="str">
        <f t="shared" si="37"/>
        <v>J.UUID.40.</v>
      </c>
      <c r="F521" s="34" t="s">
        <v>50</v>
      </c>
      <c r="G521" s="34" t="s">
        <v>14</v>
      </c>
      <c r="H521" s="36" t="s">
        <v>13</v>
      </c>
      <c r="I521" s="34" t="s">
        <v>12</v>
      </c>
      <c r="J521" s="34" t="s">
        <v>11</v>
      </c>
      <c r="K521" s="34" t="s">
        <v>10</v>
      </c>
      <c r="L521" s="34" t="str">
        <f>"Demandé si pour question " &amp;$E$520&amp; ", Réponse = 4."</f>
        <v>Demandé si pour question J.UUID.39., Réponse = 4.</v>
      </c>
      <c r="M521" s="36" t="s">
        <v>7</v>
      </c>
      <c r="N521" s="36" t="s">
        <v>8</v>
      </c>
      <c r="O521" s="36" t="s">
        <v>25</v>
      </c>
      <c r="P521" s="36" t="s">
        <v>24</v>
      </c>
      <c r="Q521" s="36" t="s">
        <v>24</v>
      </c>
      <c r="R521" s="35" t="s">
        <v>23</v>
      </c>
      <c r="S521" s="35" t="s">
        <v>22</v>
      </c>
      <c r="T521" s="35" t="s">
        <v>4</v>
      </c>
      <c r="U521" s="34" t="s">
        <v>3</v>
      </c>
      <c r="V521" s="33" t="s">
        <v>2</v>
      </c>
    </row>
    <row r="522" spans="3:22" ht="50.15" customHeight="1">
      <c r="C522" s="22">
        <f t="shared" si="38"/>
        <v>41</v>
      </c>
      <c r="E522" s="37" t="str">
        <f t="shared" si="37"/>
        <v>J.UUID.41.</v>
      </c>
      <c r="F522" s="34" t="s">
        <v>49</v>
      </c>
      <c r="G522" s="34" t="s">
        <v>14</v>
      </c>
      <c r="H522" s="36" t="s">
        <v>13</v>
      </c>
      <c r="I522" s="34" t="s">
        <v>12</v>
      </c>
      <c r="J522" s="34" t="s">
        <v>11</v>
      </c>
      <c r="K522" s="34" t="s">
        <v>10</v>
      </c>
      <c r="L522" s="34" t="str">
        <f>"Demandé si pour question " &amp;$E$515&amp; ", Réponse inclus 2."</f>
        <v>Demandé si pour question J.UUID.34., Réponse inclus 2.</v>
      </c>
      <c r="M522" s="36" t="s">
        <v>7</v>
      </c>
      <c r="N522" s="36" t="s">
        <v>8</v>
      </c>
      <c r="O522" s="36" t="s">
        <v>25</v>
      </c>
      <c r="P522" s="36" t="s">
        <v>24</v>
      </c>
      <c r="Q522" s="36" t="s">
        <v>24</v>
      </c>
      <c r="R522" s="35" t="s">
        <v>23</v>
      </c>
      <c r="S522" s="35" t="s">
        <v>48</v>
      </c>
      <c r="T522" s="35" t="s">
        <v>47</v>
      </c>
      <c r="U522" s="34" t="s">
        <v>17</v>
      </c>
      <c r="V522" s="33" t="s">
        <v>2</v>
      </c>
    </row>
    <row r="523" spans="3:22" ht="50.15" customHeight="1">
      <c r="C523" s="22">
        <f t="shared" si="38"/>
        <v>42</v>
      </c>
      <c r="E523" s="37" t="str">
        <f t="shared" si="37"/>
        <v>J.UUID.42.</v>
      </c>
      <c r="F523" s="34" t="s">
        <v>46</v>
      </c>
      <c r="G523" s="34" t="s">
        <v>14</v>
      </c>
      <c r="H523" s="36" t="s">
        <v>13</v>
      </c>
      <c r="I523" s="34" t="s">
        <v>12</v>
      </c>
      <c r="J523" s="34" t="s">
        <v>11</v>
      </c>
      <c r="K523" s="34" t="s">
        <v>10</v>
      </c>
      <c r="L523" s="34" t="str">
        <f>"Demandé si pour question " &amp;$E$522&amp; ", Réponse = 4."</f>
        <v>Demandé si pour question J.UUID.41., Réponse = 4.</v>
      </c>
      <c r="M523" s="36" t="s">
        <v>7</v>
      </c>
      <c r="N523" s="36" t="s">
        <v>8</v>
      </c>
      <c r="O523" s="36" t="s">
        <v>25</v>
      </c>
      <c r="P523" s="36" t="s">
        <v>24</v>
      </c>
      <c r="Q523" s="36" t="s">
        <v>24</v>
      </c>
      <c r="R523" s="35" t="s">
        <v>23</v>
      </c>
      <c r="S523" s="35" t="s">
        <v>22</v>
      </c>
      <c r="T523" s="35" t="s">
        <v>4</v>
      </c>
      <c r="U523" s="34" t="s">
        <v>3</v>
      </c>
      <c r="V523" s="33" t="s">
        <v>2</v>
      </c>
    </row>
    <row r="524" spans="3:22" ht="50.15" customHeight="1">
      <c r="C524" s="22">
        <f t="shared" si="38"/>
        <v>43</v>
      </c>
      <c r="E524" s="37" t="str">
        <f t="shared" si="37"/>
        <v>J.UUID.43.</v>
      </c>
      <c r="F524" s="34" t="s">
        <v>45</v>
      </c>
      <c r="G524" s="34" t="s">
        <v>14</v>
      </c>
      <c r="H524" s="36" t="s">
        <v>13</v>
      </c>
      <c r="I524" s="34" t="s">
        <v>12</v>
      </c>
      <c r="J524" s="34" t="s">
        <v>11</v>
      </c>
      <c r="K524" s="34" t="s">
        <v>10</v>
      </c>
      <c r="L524" s="34" t="str">
        <f>"Demandé si pour question " &amp;$E$515&amp; ", Réponse inclus 5."</f>
        <v>Demandé si pour question J.UUID.34., Réponse inclus 5.</v>
      </c>
      <c r="M524" s="36" t="s">
        <v>7</v>
      </c>
      <c r="N524" s="36" t="s">
        <v>8</v>
      </c>
      <c r="O524" s="36" t="s">
        <v>25</v>
      </c>
      <c r="P524" s="36" t="s">
        <v>24</v>
      </c>
      <c r="Q524" s="36" t="s">
        <v>24</v>
      </c>
      <c r="R524" s="35" t="s">
        <v>23</v>
      </c>
      <c r="S524" s="35" t="s">
        <v>44</v>
      </c>
      <c r="T524" s="35" t="s">
        <v>43</v>
      </c>
      <c r="U524" s="34" t="s">
        <v>17</v>
      </c>
      <c r="V524" s="33" t="s">
        <v>2</v>
      </c>
    </row>
    <row r="525" spans="3:22" ht="50.15" customHeight="1">
      <c r="C525" s="22">
        <f t="shared" si="38"/>
        <v>44</v>
      </c>
      <c r="E525" s="37" t="str">
        <f t="shared" si="37"/>
        <v>J.UUID.44.</v>
      </c>
      <c r="F525" s="34" t="s">
        <v>42</v>
      </c>
      <c r="G525" s="34" t="s">
        <v>14</v>
      </c>
      <c r="H525" s="36" t="s">
        <v>13</v>
      </c>
      <c r="I525" s="34" t="s">
        <v>12</v>
      </c>
      <c r="J525" s="34" t="s">
        <v>11</v>
      </c>
      <c r="K525" s="34" t="s">
        <v>10</v>
      </c>
      <c r="L525" s="34" t="str">
        <f>"Demandé si pour question " &amp;$E$524&amp; ", Réponse = 4."</f>
        <v>Demandé si pour question J.UUID.43., Réponse = 4.</v>
      </c>
      <c r="M525" s="36" t="s">
        <v>7</v>
      </c>
      <c r="N525" s="36" t="s">
        <v>8</v>
      </c>
      <c r="O525" s="36" t="s">
        <v>25</v>
      </c>
      <c r="P525" s="36" t="s">
        <v>24</v>
      </c>
      <c r="Q525" s="36" t="s">
        <v>24</v>
      </c>
      <c r="R525" s="35" t="s">
        <v>23</v>
      </c>
      <c r="S525" s="35" t="s">
        <v>22</v>
      </c>
      <c r="T525" s="35" t="s">
        <v>4</v>
      </c>
      <c r="U525" s="34" t="s">
        <v>3</v>
      </c>
      <c r="V525" s="33" t="s">
        <v>2</v>
      </c>
    </row>
    <row r="526" spans="3:22" ht="50.15" customHeight="1">
      <c r="C526" s="22">
        <f t="shared" si="38"/>
        <v>45</v>
      </c>
      <c r="E526" s="37" t="str">
        <f t="shared" si="37"/>
        <v>J.UUID.45.</v>
      </c>
      <c r="F526" s="34" t="s">
        <v>41</v>
      </c>
      <c r="G526" s="34" t="s">
        <v>14</v>
      </c>
      <c r="H526" s="36" t="s">
        <v>13</v>
      </c>
      <c r="I526" s="34" t="s">
        <v>12</v>
      </c>
      <c r="J526" s="34" t="s">
        <v>11</v>
      </c>
      <c r="K526" s="34" t="s">
        <v>10</v>
      </c>
      <c r="L526" s="34" t="str">
        <f>"Demandé si pour question " &amp;$E$515&amp; ", Réponse inclus 6."</f>
        <v>Demandé si pour question J.UUID.34., Réponse inclus 6.</v>
      </c>
      <c r="M526" s="36" t="s">
        <v>7</v>
      </c>
      <c r="N526" s="36" t="s">
        <v>8</v>
      </c>
      <c r="O526" s="36" t="s">
        <v>25</v>
      </c>
      <c r="P526" s="36" t="s">
        <v>24</v>
      </c>
      <c r="Q526" s="36" t="s">
        <v>24</v>
      </c>
      <c r="R526" s="35" t="s">
        <v>23</v>
      </c>
      <c r="S526" s="35" t="s">
        <v>40</v>
      </c>
      <c r="T526" s="35" t="s">
        <v>39</v>
      </c>
      <c r="U526" s="34" t="s">
        <v>17</v>
      </c>
      <c r="V526" s="33" t="s">
        <v>2</v>
      </c>
    </row>
    <row r="527" spans="3:22" ht="50.15" customHeight="1">
      <c r="C527" s="22">
        <f t="shared" si="38"/>
        <v>46</v>
      </c>
      <c r="E527" s="37" t="str">
        <f t="shared" si="37"/>
        <v>J.UUID.46.</v>
      </c>
      <c r="F527" s="34" t="s">
        <v>38</v>
      </c>
      <c r="G527" s="34" t="s">
        <v>14</v>
      </c>
      <c r="H527" s="36" t="s">
        <v>13</v>
      </c>
      <c r="I527" s="34" t="s">
        <v>12</v>
      </c>
      <c r="J527" s="34" t="s">
        <v>11</v>
      </c>
      <c r="K527" s="34" t="s">
        <v>10</v>
      </c>
      <c r="L527" s="34" t="str">
        <f>"Demandé si pour question " &amp;$E$526&amp; ", Réponse = 4."</f>
        <v>Demandé si pour question J.UUID.45., Réponse = 4.</v>
      </c>
      <c r="M527" s="36" t="s">
        <v>7</v>
      </c>
      <c r="N527" s="36" t="s">
        <v>8</v>
      </c>
      <c r="O527" s="36" t="s">
        <v>25</v>
      </c>
      <c r="P527" s="36" t="s">
        <v>24</v>
      </c>
      <c r="Q527" s="36" t="s">
        <v>24</v>
      </c>
      <c r="R527" s="35" t="s">
        <v>23</v>
      </c>
      <c r="S527" s="35" t="s">
        <v>22</v>
      </c>
      <c r="T527" s="35" t="s">
        <v>4</v>
      </c>
      <c r="U527" s="34" t="s">
        <v>3</v>
      </c>
      <c r="V527" s="33" t="s">
        <v>2</v>
      </c>
    </row>
    <row r="528" spans="3:22" ht="50.15" customHeight="1">
      <c r="C528" s="22">
        <f t="shared" si="38"/>
        <v>47</v>
      </c>
      <c r="E528" s="37" t="str">
        <f t="shared" si="37"/>
        <v>J.UUID.47.</v>
      </c>
      <c r="F528" s="34" t="s">
        <v>37</v>
      </c>
      <c r="G528" s="34" t="s">
        <v>14</v>
      </c>
      <c r="H528" s="36" t="s">
        <v>13</v>
      </c>
      <c r="I528" s="34" t="s">
        <v>12</v>
      </c>
      <c r="J528" s="34" t="s">
        <v>11</v>
      </c>
      <c r="K528" s="34" t="s">
        <v>10</v>
      </c>
      <c r="L528" s="34" t="str">
        <f>"Demandé si pour question " &amp;$E$515&amp; ", Réponse inclus 4."</f>
        <v>Demandé si pour question J.UUID.34., Réponse inclus 4.</v>
      </c>
      <c r="M528" s="36" t="s">
        <v>7</v>
      </c>
      <c r="N528" s="36" t="s">
        <v>8</v>
      </c>
      <c r="O528" s="36" t="s">
        <v>25</v>
      </c>
      <c r="P528" s="36" t="s">
        <v>24</v>
      </c>
      <c r="Q528" s="36" t="s">
        <v>24</v>
      </c>
      <c r="R528" s="35" t="s">
        <v>23</v>
      </c>
      <c r="S528" s="35" t="s">
        <v>36</v>
      </c>
      <c r="T528" s="35" t="s">
        <v>35</v>
      </c>
      <c r="U528" s="34" t="s">
        <v>17</v>
      </c>
      <c r="V528" s="33" t="s">
        <v>2</v>
      </c>
    </row>
    <row r="529" spans="3:22" ht="50.15" customHeight="1">
      <c r="C529" s="22">
        <f t="shared" si="38"/>
        <v>48</v>
      </c>
      <c r="E529" s="37" t="str">
        <f t="shared" si="37"/>
        <v>J.UUID.48.</v>
      </c>
      <c r="F529" s="34" t="s">
        <v>34</v>
      </c>
      <c r="G529" s="34" t="s">
        <v>14</v>
      </c>
      <c r="H529" s="36" t="s">
        <v>13</v>
      </c>
      <c r="I529" s="34" t="s">
        <v>12</v>
      </c>
      <c r="J529" s="34" t="s">
        <v>11</v>
      </c>
      <c r="K529" s="34" t="s">
        <v>10</v>
      </c>
      <c r="L529" s="34" t="str">
        <f>"Demandé si pour question " &amp;$E$528&amp; ", Réponse = 4."</f>
        <v>Demandé si pour question J.UUID.47., Réponse = 4.</v>
      </c>
      <c r="M529" s="36" t="s">
        <v>7</v>
      </c>
      <c r="N529" s="36" t="s">
        <v>8</v>
      </c>
      <c r="O529" s="36" t="s">
        <v>25</v>
      </c>
      <c r="P529" s="36" t="s">
        <v>24</v>
      </c>
      <c r="Q529" s="36" t="s">
        <v>24</v>
      </c>
      <c r="R529" s="35" t="s">
        <v>23</v>
      </c>
      <c r="S529" s="35" t="s">
        <v>22</v>
      </c>
      <c r="T529" s="35" t="s">
        <v>4</v>
      </c>
      <c r="U529" s="34" t="s">
        <v>3</v>
      </c>
      <c r="V529" s="33" t="s">
        <v>2</v>
      </c>
    </row>
    <row r="530" spans="3:22" ht="50.15" customHeight="1">
      <c r="C530" s="22">
        <f t="shared" si="38"/>
        <v>49</v>
      </c>
      <c r="E530" s="37" t="str">
        <f t="shared" si="37"/>
        <v>J.UUID.49.</v>
      </c>
      <c r="F530" s="34" t="s">
        <v>33</v>
      </c>
      <c r="G530" s="34" t="s">
        <v>14</v>
      </c>
      <c r="H530" s="36" t="s">
        <v>13</v>
      </c>
      <c r="I530" s="34" t="s">
        <v>12</v>
      </c>
      <c r="J530" s="34" t="s">
        <v>11</v>
      </c>
      <c r="K530" s="34" t="s">
        <v>10</v>
      </c>
      <c r="L530" s="34" t="str">
        <f>"Demandé si pour question " &amp;$E$515&amp; ", Réponse inclus 12."</f>
        <v>Demandé si pour question J.UUID.34., Réponse inclus 12.</v>
      </c>
      <c r="M530" s="36" t="s">
        <v>7</v>
      </c>
      <c r="N530" s="36" t="s">
        <v>8</v>
      </c>
      <c r="O530" s="36" t="s">
        <v>25</v>
      </c>
      <c r="P530" s="36" t="s">
        <v>24</v>
      </c>
      <c r="Q530" s="36" t="s">
        <v>24</v>
      </c>
      <c r="R530" s="35" t="s">
        <v>23</v>
      </c>
      <c r="S530" s="35" t="s">
        <v>32</v>
      </c>
      <c r="T530" s="35" t="s">
        <v>31</v>
      </c>
      <c r="U530" s="34" t="s">
        <v>17</v>
      </c>
      <c r="V530" s="33" t="s">
        <v>2</v>
      </c>
    </row>
    <row r="531" spans="3:22" ht="50.15" customHeight="1">
      <c r="C531" s="22">
        <f t="shared" si="38"/>
        <v>50</v>
      </c>
      <c r="E531" s="37" t="str">
        <f t="shared" si="37"/>
        <v>J.UUID.50.</v>
      </c>
      <c r="F531" s="34" t="s">
        <v>30</v>
      </c>
      <c r="G531" s="34" t="s">
        <v>14</v>
      </c>
      <c r="H531" s="36" t="s">
        <v>13</v>
      </c>
      <c r="I531" s="34" t="s">
        <v>12</v>
      </c>
      <c r="J531" s="34" t="s">
        <v>11</v>
      </c>
      <c r="K531" s="34" t="s">
        <v>10</v>
      </c>
      <c r="L531" s="34" t="str">
        <f>"Demandé si pour question " &amp;$E$530&amp; ", Réponse = 4."</f>
        <v>Demandé si pour question J.UUID.49., Réponse = 4.</v>
      </c>
      <c r="M531" s="36" t="s">
        <v>7</v>
      </c>
      <c r="N531" s="36" t="s">
        <v>8</v>
      </c>
      <c r="O531" s="36" t="s">
        <v>25</v>
      </c>
      <c r="P531" s="36" t="s">
        <v>24</v>
      </c>
      <c r="Q531" s="36" t="s">
        <v>24</v>
      </c>
      <c r="R531" s="35" t="s">
        <v>23</v>
      </c>
      <c r="S531" s="35" t="s">
        <v>22</v>
      </c>
      <c r="T531" s="35" t="s">
        <v>4</v>
      </c>
      <c r="U531" s="34" t="s">
        <v>3</v>
      </c>
      <c r="V531" s="33" t="s">
        <v>2</v>
      </c>
    </row>
    <row r="532" spans="3:22" ht="50.15" customHeight="1">
      <c r="C532" s="22">
        <f t="shared" si="38"/>
        <v>51</v>
      </c>
      <c r="E532" s="37" t="str">
        <f t="shared" si="37"/>
        <v>J.UUID.51.</v>
      </c>
      <c r="F532" s="34" t="s">
        <v>29</v>
      </c>
      <c r="G532" s="34" t="s">
        <v>14</v>
      </c>
      <c r="H532" s="36" t="s">
        <v>13</v>
      </c>
      <c r="I532" s="34" t="s">
        <v>12</v>
      </c>
      <c r="J532" s="34" t="s">
        <v>11</v>
      </c>
      <c r="K532" s="34" t="s">
        <v>10</v>
      </c>
      <c r="L532" s="34" t="str">
        <f>"Demandé si pour question " &amp;$E$515&amp; ", Réponse inclus 11."</f>
        <v>Demandé si pour question J.UUID.34., Réponse inclus 11.</v>
      </c>
      <c r="M532" s="36" t="s">
        <v>7</v>
      </c>
      <c r="N532" s="36" t="s">
        <v>8</v>
      </c>
      <c r="O532" s="36" t="s">
        <v>25</v>
      </c>
      <c r="P532" s="36" t="s">
        <v>24</v>
      </c>
      <c r="Q532" s="36" t="s">
        <v>24</v>
      </c>
      <c r="R532" s="35" t="s">
        <v>23</v>
      </c>
      <c r="S532" s="35" t="s">
        <v>28</v>
      </c>
      <c r="T532" s="35" t="s">
        <v>27</v>
      </c>
      <c r="U532" s="34" t="s">
        <v>17</v>
      </c>
      <c r="V532" s="33" t="s">
        <v>2</v>
      </c>
    </row>
    <row r="533" spans="3:22" ht="50.15" customHeight="1" thickBot="1">
      <c r="C533" s="22">
        <f t="shared" si="38"/>
        <v>52</v>
      </c>
      <c r="E533" s="32" t="str">
        <f t="shared" si="37"/>
        <v>J.UUID.52.</v>
      </c>
      <c r="F533" s="29" t="s">
        <v>26</v>
      </c>
      <c r="G533" s="29" t="s">
        <v>14</v>
      </c>
      <c r="H533" s="31" t="s">
        <v>13</v>
      </c>
      <c r="I533" s="29" t="s">
        <v>12</v>
      </c>
      <c r="J533" s="29" t="s">
        <v>11</v>
      </c>
      <c r="K533" s="29" t="s">
        <v>10</v>
      </c>
      <c r="L533" s="29" t="str">
        <f>"Demandé si pour question " &amp;$E$532&amp; ", Réponse = 4."</f>
        <v>Demandé si pour question J.UUID.51., Réponse = 4.</v>
      </c>
      <c r="M533" s="31" t="s">
        <v>7</v>
      </c>
      <c r="N533" s="31" t="s">
        <v>8</v>
      </c>
      <c r="O533" s="31" t="s">
        <v>25</v>
      </c>
      <c r="P533" s="31" t="s">
        <v>24</v>
      </c>
      <c r="Q533" s="31" t="s">
        <v>24</v>
      </c>
      <c r="R533" s="30" t="s">
        <v>23</v>
      </c>
      <c r="S533" s="30" t="s">
        <v>22</v>
      </c>
      <c r="T533" s="30" t="s">
        <v>4</v>
      </c>
      <c r="U533" s="29" t="s">
        <v>3</v>
      </c>
      <c r="V533" s="28" t="s">
        <v>2</v>
      </c>
    </row>
    <row r="534" spans="3:22" ht="50.15" customHeight="1" thickBot="1">
      <c r="C534" s="22">
        <f t="shared" si="38"/>
        <v>53</v>
      </c>
      <c r="E534" s="27" t="str">
        <f t="shared" si="37"/>
        <v>J.UUID.53.</v>
      </c>
      <c r="F534" s="24" t="s">
        <v>21</v>
      </c>
      <c r="G534" s="24" t="s">
        <v>14</v>
      </c>
      <c r="H534" s="26" t="s">
        <v>13</v>
      </c>
      <c r="I534" s="24" t="s">
        <v>12</v>
      </c>
      <c r="J534" s="24" t="s">
        <v>11</v>
      </c>
      <c r="K534" s="24" t="s">
        <v>10</v>
      </c>
      <c r="L534" s="24" t="s">
        <v>9</v>
      </c>
      <c r="M534" s="26" t="s">
        <v>7</v>
      </c>
      <c r="N534" s="26" t="s">
        <v>8</v>
      </c>
      <c r="O534" s="26" t="s">
        <v>8</v>
      </c>
      <c r="P534" s="26" t="s">
        <v>7</v>
      </c>
      <c r="Q534" s="26" t="s">
        <v>7</v>
      </c>
      <c r="R534" s="25" t="s">
        <v>20</v>
      </c>
      <c r="S534" s="25" t="s">
        <v>19</v>
      </c>
      <c r="T534" s="25" t="s">
        <v>18</v>
      </c>
      <c r="U534" s="24" t="s">
        <v>17</v>
      </c>
      <c r="V534" s="23" t="s">
        <v>2</v>
      </c>
    </row>
    <row r="535" spans="3:22" s="2" customFormat="1" ht="2" customHeight="1">
      <c r="E535" s="16"/>
      <c r="F535" s="15"/>
      <c r="G535" s="15"/>
      <c r="H535" s="15"/>
      <c r="I535" s="15"/>
      <c r="J535" s="15"/>
      <c r="K535" s="15"/>
      <c r="L535" s="15"/>
      <c r="M535" s="15"/>
      <c r="N535" s="15"/>
      <c r="O535" s="15"/>
      <c r="P535" s="15"/>
      <c r="Q535" s="14"/>
      <c r="R535" s="14"/>
      <c r="S535" s="14"/>
      <c r="T535" s="14"/>
      <c r="U535" s="14"/>
      <c r="V535" s="13"/>
    </row>
    <row r="536" spans="3:22" s="2" customFormat="1">
      <c r="E536" s="12" t="s">
        <v>1</v>
      </c>
      <c r="F536" s="11" t="s">
        <v>16</v>
      </c>
      <c r="G536" s="10"/>
      <c r="H536" s="10"/>
      <c r="I536" s="10"/>
      <c r="J536" s="10"/>
      <c r="K536" s="10"/>
      <c r="L536" s="10"/>
      <c r="M536" s="10"/>
      <c r="N536" s="10"/>
      <c r="O536" s="10"/>
      <c r="P536" s="10"/>
      <c r="Q536" s="9"/>
      <c r="R536" s="9"/>
      <c r="S536" s="9"/>
      <c r="T536" s="9"/>
      <c r="U536" s="9"/>
      <c r="V536" s="8"/>
    </row>
    <row r="537" spans="3:22" s="2" customFormat="1" ht="2" customHeight="1" thickBot="1">
      <c r="E537" s="7"/>
      <c r="F537" s="6"/>
      <c r="G537" s="6"/>
      <c r="H537" s="6"/>
      <c r="I537" s="6"/>
      <c r="J537" s="6"/>
      <c r="K537" s="6"/>
      <c r="L537" s="6"/>
      <c r="M537" s="6"/>
      <c r="N537" s="6"/>
      <c r="O537" s="6"/>
      <c r="P537" s="6"/>
      <c r="Q537" s="5"/>
      <c r="R537" s="5"/>
      <c r="S537" s="5"/>
      <c r="T537" s="5"/>
      <c r="U537" s="5"/>
      <c r="V537" s="4"/>
    </row>
    <row r="538" spans="3:22" ht="50.15" customHeight="1" thickBot="1">
      <c r="C538" s="22">
        <f>C534+1</f>
        <v>54</v>
      </c>
      <c r="E538" s="21" t="str">
        <f>CONCATENATE(LEFT($E$474,1),".UUID.",$C538,".")</f>
        <v>J.UUID.54.</v>
      </c>
      <c r="F538" s="18" t="s">
        <v>15</v>
      </c>
      <c r="G538" s="18" t="s">
        <v>14</v>
      </c>
      <c r="H538" s="20" t="s">
        <v>13</v>
      </c>
      <c r="I538" s="18" t="s">
        <v>12</v>
      </c>
      <c r="J538" s="18" t="s">
        <v>11</v>
      </c>
      <c r="K538" s="18" t="s">
        <v>10</v>
      </c>
      <c r="L538" s="18" t="s">
        <v>9</v>
      </c>
      <c r="M538" s="20" t="s">
        <v>7</v>
      </c>
      <c r="N538" s="20" t="s">
        <v>8</v>
      </c>
      <c r="O538" s="20" t="s">
        <v>8</v>
      </c>
      <c r="P538" s="20" t="s">
        <v>7</v>
      </c>
      <c r="Q538" s="20" t="s">
        <v>7</v>
      </c>
      <c r="R538" s="19" t="s">
        <v>6</v>
      </c>
      <c r="S538" s="19" t="s">
        <v>5</v>
      </c>
      <c r="T538" s="19" t="s">
        <v>4</v>
      </c>
      <c r="U538" s="18" t="s">
        <v>3</v>
      </c>
      <c r="V538" s="17" t="s">
        <v>2</v>
      </c>
    </row>
    <row r="539" spans="3:22" s="2" customFormat="1" ht="2" customHeight="1">
      <c r="E539" s="16"/>
      <c r="F539" s="15"/>
      <c r="G539" s="15"/>
      <c r="H539" s="15"/>
      <c r="I539" s="15"/>
      <c r="J539" s="15"/>
      <c r="K539" s="15"/>
      <c r="L539" s="15"/>
      <c r="M539" s="15"/>
      <c r="N539" s="15"/>
      <c r="O539" s="15"/>
      <c r="P539" s="15"/>
      <c r="Q539" s="14"/>
      <c r="R539" s="14"/>
      <c r="S539" s="14"/>
      <c r="T539" s="14"/>
      <c r="U539" s="14"/>
      <c r="V539" s="13"/>
    </row>
    <row r="540" spans="3:22" s="2" customFormat="1">
      <c r="E540" s="12" t="s">
        <v>1</v>
      </c>
      <c r="F540" s="11" t="s">
        <v>0</v>
      </c>
      <c r="G540" s="10"/>
      <c r="H540" s="10"/>
      <c r="I540" s="10"/>
      <c r="J540" s="10"/>
      <c r="K540" s="10"/>
      <c r="L540" s="10"/>
      <c r="M540" s="10"/>
      <c r="N540" s="10"/>
      <c r="O540" s="10"/>
      <c r="P540" s="10"/>
      <c r="Q540" s="9"/>
      <c r="R540" s="9"/>
      <c r="S540" s="9"/>
      <c r="T540" s="9"/>
      <c r="U540" s="9"/>
      <c r="V540" s="8"/>
    </row>
    <row r="541" spans="3:22" s="2" customFormat="1" ht="2" customHeight="1" thickBot="1">
      <c r="E541" s="7"/>
      <c r="F541" s="6"/>
      <c r="G541" s="6"/>
      <c r="H541" s="6"/>
      <c r="I541" s="6"/>
      <c r="J541" s="6"/>
      <c r="K541" s="6"/>
      <c r="L541" s="6"/>
      <c r="M541" s="6"/>
      <c r="N541" s="6"/>
      <c r="O541" s="6"/>
      <c r="P541" s="6"/>
      <c r="Q541" s="5"/>
      <c r="R541" s="5"/>
      <c r="S541" s="5"/>
      <c r="T541" s="5"/>
      <c r="U541" s="5"/>
      <c r="V541" s="4"/>
    </row>
    <row r="542" spans="3:22" ht="50.15" customHeight="1">
      <c r="T542" s="3"/>
    </row>
    <row r="543" spans="3:22" ht="50.15" customHeight="1">
      <c r="T543" s="3"/>
    </row>
    <row r="544" spans="3:22" ht="50.15" customHeight="1">
      <c r="T544" s="3"/>
    </row>
    <row r="545" spans="20:20" ht="50.15" customHeight="1">
      <c r="T545" s="3"/>
    </row>
    <row r="546" spans="20:20" ht="50.15" customHeight="1">
      <c r="T546" s="3"/>
    </row>
    <row r="547" spans="20:20" ht="50.15" customHeight="1">
      <c r="T547" s="3"/>
    </row>
    <row r="548" spans="20:20" ht="50.15" customHeight="1">
      <c r="T548" s="3"/>
    </row>
    <row r="549" spans="20:20" ht="50.15" customHeight="1"/>
    <row r="550" spans="20:20" ht="50.15" customHeight="1"/>
    <row r="551" spans="20:20" ht="50.15" customHeight="1"/>
    <row r="552" spans="20:20" ht="50.15" customHeight="1"/>
    <row r="553" spans="20:20" ht="50.15" customHeight="1"/>
    <row r="554" spans="20:20" ht="50.15" customHeight="1"/>
    <row r="555" spans="20:20" ht="50.15" customHeight="1"/>
    <row r="556" spans="20:20" ht="50.15" customHeight="1"/>
    <row r="557" spans="20:20" ht="50.15" customHeight="1"/>
    <row r="558" spans="20:20" ht="50.15" customHeight="1"/>
    <row r="559" spans="20:20" ht="50.15" customHeight="1"/>
    <row r="560" spans="20:20" ht="50.15" customHeight="1"/>
    <row r="561" ht="50.15" customHeight="1"/>
    <row r="562" ht="50.15" customHeight="1"/>
    <row r="563" ht="50.15" customHeight="1"/>
    <row r="564" ht="50.15" customHeight="1"/>
    <row r="565" ht="50.15" customHeight="1"/>
    <row r="566" ht="50.15" customHeight="1"/>
    <row r="567" ht="50.15" customHeight="1"/>
    <row r="568" ht="50.15" customHeight="1"/>
    <row r="569" ht="50.15" customHeight="1"/>
    <row r="570" ht="50.15" customHeight="1"/>
    <row r="571" ht="50.15" customHeight="1"/>
    <row r="572" ht="50.15" customHeight="1"/>
    <row r="573" ht="50.15" customHeight="1"/>
    <row r="574" ht="50.15" customHeight="1"/>
    <row r="575" ht="50.15" customHeight="1"/>
    <row r="576" ht="50.15" customHeight="1"/>
    <row r="577" ht="50.15" customHeight="1"/>
    <row r="578" ht="50.15" customHeight="1"/>
    <row r="579" ht="50.15" customHeight="1"/>
    <row r="580" ht="50.15" customHeight="1"/>
    <row r="581" ht="50.15" customHeight="1"/>
    <row r="582" ht="50.15" customHeight="1"/>
    <row r="583" ht="50.15" customHeight="1"/>
    <row r="584" ht="50.15" customHeight="1"/>
    <row r="585" ht="50.15" customHeight="1"/>
    <row r="586" ht="50.15" customHeight="1"/>
    <row r="587" ht="50.15" customHeight="1"/>
    <row r="588" ht="50.15" customHeight="1"/>
    <row r="589" ht="50.15" customHeight="1"/>
    <row r="590" ht="50.15" customHeight="1"/>
    <row r="591" ht="50.15" customHeight="1"/>
    <row r="592" ht="50.15" customHeight="1"/>
    <row r="593" ht="50.15" customHeight="1"/>
    <row r="594" ht="50.15" customHeight="1"/>
    <row r="595" ht="50.15" customHeight="1"/>
    <row r="596" ht="50.15" customHeight="1"/>
    <row r="597" ht="50.15" customHeight="1"/>
    <row r="598" ht="50.15" customHeight="1"/>
    <row r="599" ht="50.15" customHeight="1"/>
    <row r="600" ht="50.15" customHeight="1"/>
    <row r="601" ht="50.15" customHeight="1"/>
    <row r="602" ht="50.15" customHeight="1"/>
    <row r="603" ht="50.15" customHeight="1"/>
    <row r="604" ht="50.15" customHeight="1"/>
    <row r="605" ht="50.15" customHeight="1"/>
    <row r="606" ht="50.15" customHeight="1"/>
    <row r="607" ht="50.15" customHeight="1"/>
    <row r="608" ht="50.15" customHeight="1"/>
    <row r="609" ht="50.15" customHeight="1"/>
    <row r="610" ht="50.15" customHeight="1"/>
    <row r="611" ht="50.15" customHeight="1"/>
    <row r="612" ht="50.15" customHeight="1"/>
    <row r="613" ht="50.15" customHeight="1"/>
    <row r="614" ht="50.15" customHeight="1"/>
    <row r="615" ht="50.15" customHeight="1"/>
    <row r="616" ht="50.15" customHeight="1"/>
    <row r="617" ht="50.15" customHeight="1"/>
    <row r="618" ht="50.15" customHeight="1"/>
    <row r="619" ht="50.15" customHeight="1"/>
    <row r="620" ht="50.15" customHeight="1"/>
    <row r="621" ht="50.15" customHeight="1"/>
    <row r="622" ht="50.15" customHeight="1"/>
    <row r="623" ht="50.15" customHeight="1"/>
    <row r="624" ht="50.15" customHeight="1"/>
    <row r="625" ht="50.15" customHeight="1"/>
    <row r="626" ht="50.15" customHeight="1"/>
    <row r="627" ht="50.15" customHeight="1"/>
    <row r="628" ht="50.15" customHeight="1"/>
    <row r="629" ht="50.15" customHeight="1"/>
    <row r="630" ht="50.15" customHeight="1"/>
    <row r="631" ht="50.15" customHeight="1"/>
    <row r="632" ht="50.15" customHeight="1"/>
    <row r="633" ht="50.15" customHeight="1"/>
    <row r="634" ht="50.15" customHeight="1"/>
    <row r="635" ht="50.15" customHeight="1"/>
    <row r="636" ht="50.15" customHeight="1"/>
    <row r="637" ht="50.15" customHeight="1"/>
    <row r="638" ht="50.15" customHeight="1"/>
    <row r="639" ht="50.15" customHeight="1"/>
    <row r="640" ht="50.15" customHeight="1"/>
    <row r="641" ht="50.15" customHeight="1"/>
    <row r="642" ht="50.15" customHeight="1"/>
    <row r="643" ht="50.15" customHeight="1"/>
    <row r="644" ht="50.15" customHeight="1"/>
    <row r="645" ht="50.15" customHeight="1"/>
    <row r="646" ht="50.15" customHeight="1"/>
    <row r="647" ht="50.15" customHeight="1"/>
    <row r="648" ht="50.15" customHeight="1"/>
    <row r="649" ht="50.15" customHeight="1"/>
    <row r="650" ht="50.15" customHeight="1"/>
    <row r="651" ht="50.15" customHeight="1"/>
    <row r="652" ht="50.15" customHeight="1"/>
    <row r="653" ht="50.15" customHeight="1"/>
    <row r="654" ht="50.15" customHeight="1"/>
    <row r="655" ht="50.15" customHeight="1"/>
    <row r="656" ht="50.15" customHeight="1"/>
    <row r="657" ht="50.15" customHeight="1"/>
    <row r="658" ht="50.15" customHeight="1"/>
    <row r="659" ht="50.15" customHeight="1"/>
    <row r="660" ht="50.15" customHeight="1"/>
    <row r="661" ht="50.15" customHeight="1"/>
    <row r="662" ht="50.15" customHeight="1"/>
    <row r="663" ht="50.15" customHeight="1"/>
    <row r="664" ht="50.15" customHeight="1"/>
    <row r="665" ht="50.15" customHeight="1"/>
    <row r="666" ht="50.15" customHeight="1"/>
    <row r="667" ht="50.15" customHeight="1"/>
    <row r="668" ht="50.15" customHeight="1"/>
    <row r="669" ht="50.15" customHeight="1"/>
    <row r="670" ht="50.15" customHeight="1"/>
    <row r="671" ht="50.15" customHeight="1"/>
    <row r="672" ht="50.15" customHeight="1"/>
    <row r="673" ht="50.15" customHeight="1"/>
    <row r="674" ht="50.15" customHeight="1"/>
    <row r="675" ht="50.15" customHeight="1"/>
    <row r="676" ht="50.15" customHeight="1"/>
    <row r="677" ht="50.15" customHeight="1"/>
    <row r="678" ht="50.15" customHeight="1"/>
    <row r="679" ht="50.15" customHeight="1"/>
    <row r="680" ht="50.15" customHeight="1"/>
    <row r="681" ht="50.15" customHeight="1"/>
    <row r="682" ht="50.15" customHeight="1"/>
    <row r="683" ht="50.15" customHeight="1"/>
    <row r="684" ht="50.15" customHeight="1"/>
    <row r="685" ht="50.15" customHeight="1"/>
    <row r="686" ht="50.15" customHeight="1"/>
    <row r="687" ht="50.15" customHeight="1"/>
    <row r="688" ht="50.15" customHeight="1"/>
    <row r="689" ht="50.15" customHeight="1"/>
    <row r="690" ht="50.15" customHeight="1"/>
    <row r="691" ht="50.15" customHeight="1"/>
    <row r="692" ht="50.15" customHeight="1"/>
    <row r="693" ht="50.15" customHeight="1"/>
    <row r="694" ht="50.15" customHeight="1"/>
    <row r="695" ht="50.15" customHeight="1"/>
    <row r="696" ht="50.15" customHeight="1"/>
    <row r="697" ht="50.15" customHeight="1"/>
    <row r="698" ht="50.15" customHeight="1"/>
    <row r="699" ht="50.15" customHeight="1"/>
    <row r="700" ht="50.15" customHeight="1"/>
    <row r="701" ht="50.15" customHeight="1"/>
    <row r="702" ht="50.15" customHeight="1"/>
    <row r="703" ht="50.15" customHeight="1"/>
    <row r="704" ht="50.15" customHeight="1"/>
    <row r="705" ht="50.15" customHeight="1"/>
    <row r="706" ht="50.15" customHeight="1"/>
    <row r="707" ht="50.15" customHeight="1"/>
    <row r="708" ht="50.15" customHeight="1"/>
    <row r="709" ht="50.15" customHeight="1"/>
    <row r="710" ht="50.15" customHeight="1"/>
    <row r="711" ht="50.15" customHeight="1"/>
    <row r="712" ht="50.15" customHeight="1"/>
    <row r="713" ht="50.15" customHeight="1"/>
    <row r="714" ht="50.15" customHeight="1"/>
    <row r="715" ht="50.15" customHeight="1"/>
    <row r="716" ht="50.15" customHeight="1"/>
    <row r="717" ht="50.15" customHeight="1"/>
    <row r="718" ht="50.15" customHeight="1"/>
    <row r="719" ht="50.15" customHeight="1"/>
    <row r="720" ht="50.15" customHeight="1"/>
    <row r="721" ht="50.15" customHeight="1"/>
    <row r="722" ht="50.15" customHeight="1"/>
    <row r="723" ht="50.15" customHeight="1"/>
    <row r="724" ht="50.15" customHeight="1"/>
    <row r="725" ht="50.15" customHeight="1"/>
    <row r="726" ht="50.15" customHeight="1"/>
    <row r="727" ht="50.15" customHeight="1"/>
    <row r="728" ht="50.15" customHeight="1"/>
    <row r="729" ht="50.15" customHeight="1"/>
    <row r="730" ht="50.15" customHeight="1"/>
    <row r="731" ht="50.15" customHeight="1"/>
    <row r="732" ht="50.15" customHeight="1"/>
    <row r="733" ht="50.15" customHeight="1"/>
    <row r="734" ht="50.15" customHeight="1"/>
    <row r="735" ht="50.15" customHeight="1"/>
    <row r="736" ht="50.15" customHeight="1"/>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b68fa2f7-5bc9-4d26-a705-46bbde7c6251">
      <Terms xmlns="http://schemas.microsoft.com/office/infopath/2007/PartnerControls"/>
    </lcf76f155ced4ddcb4097134ff3c332f>
    <TaxCatchAll xmlns="a9c1af38-b247-4961-91b4-be0537060b00"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9EF2D220D542F44BB9689C5DF61E112F" ma:contentTypeVersion="13" ma:contentTypeDescription="Create a new document." ma:contentTypeScope="" ma:versionID="d8f26911d96f8e62e89c31e59580803d">
  <xsd:schema xmlns:xsd="http://www.w3.org/2001/XMLSchema" xmlns:xs="http://www.w3.org/2001/XMLSchema" xmlns:p="http://schemas.microsoft.com/office/2006/metadata/properties" xmlns:ns2="b68fa2f7-5bc9-4d26-a705-46bbde7c6251" xmlns:ns3="a9c1af38-b247-4961-91b4-be0537060b00" targetNamespace="http://schemas.microsoft.com/office/2006/metadata/properties" ma:root="true" ma:fieldsID="9c8c572f5fe790566e3c3c0f0bed5037" ns2:_="" ns3:_="">
    <xsd:import namespace="b68fa2f7-5bc9-4d26-a705-46bbde7c6251"/>
    <xsd:import namespace="a9c1af38-b247-4961-91b4-be0537060b00"/>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3:SharedWithUsers" minOccurs="0"/>
                <xsd:element ref="ns3:SharedWithDetail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68fa2f7-5bc9-4d26-a705-46bbde7c625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4d06f0b5-5743-41f2-90d3-b12c8ffc7f36"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9c1af38-b247-4961-91b4-be0537060b00"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f76a1113-1e1a-4766-978b-cfdc284cdaeb}" ma:internalName="TaxCatchAll" ma:showField="CatchAllData" ma:web="a9c1af38-b247-4961-91b4-be0537060b00">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5D4F003-92C6-4AAA-BFE2-51B605BB3986}">
  <ds:schemaRefs>
    <ds:schemaRef ds:uri="http://schemas.microsoft.com/office/2006/metadata/properties"/>
    <ds:schemaRef ds:uri="http://schemas.microsoft.com/office/infopath/2007/PartnerControls"/>
    <ds:schemaRef ds:uri="b68fa2f7-5bc9-4d26-a705-46bbde7c6251"/>
    <ds:schemaRef ds:uri="a9c1af38-b247-4961-91b4-be0537060b00"/>
  </ds:schemaRefs>
</ds:datastoreItem>
</file>

<file path=customXml/itemProps2.xml><?xml version="1.0" encoding="utf-8"?>
<ds:datastoreItem xmlns:ds="http://schemas.openxmlformats.org/officeDocument/2006/customXml" ds:itemID="{D183DCDB-1915-460B-AF20-CEDF97DBF017}">
  <ds:schemaRefs>
    <ds:schemaRef ds:uri="http://schemas.microsoft.com/sharepoint/v3/contenttype/forms"/>
  </ds:schemaRefs>
</ds:datastoreItem>
</file>

<file path=customXml/itemProps3.xml><?xml version="1.0" encoding="utf-8"?>
<ds:datastoreItem xmlns:ds="http://schemas.openxmlformats.org/officeDocument/2006/customXml" ds:itemID="{02E03A43-C2A5-41C0-BA99-8DA7AA0222F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68fa2f7-5bc9-4d26-a705-46bbde7c6251"/>
    <ds:schemaRef ds:uri="a9c1af38-b247-4961-91b4-be0537060b0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MLI MSNA DAP 2023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Marouan FATTI</dc:creator>
  <cp:lastModifiedBy>Kopasou KONE</cp:lastModifiedBy>
  <dcterms:created xsi:type="dcterms:W3CDTF">2023-09-17T12:44:29Z</dcterms:created>
  <dcterms:modified xsi:type="dcterms:W3CDTF">2023-09-19T08:50:07Z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0x0101009EF2D220D542F44BB9689C5DF61E112F</vt:lpwstr>
  </property>
  <property fmtid="{D5CDD505-2E9C-101B-9397-08002B2CF9AE}" pid="3" name="MediaServiceImageTags">
    <vt:lpwstr/>
  </property>
</Properties>
</file>