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arica\Documents\1-Evaluations\1-Iles de retour\3-Bases de données\"/>
    </mc:Choice>
  </mc:AlternateContent>
  <bookViews>
    <workbookView xWindow="0" yWindow="0" windowWidth="20628" windowHeight="8424"/>
  </bookViews>
  <sheets>
    <sheet name="Lisez-moi" sheetId="12" r:id="rId1"/>
    <sheet name="Données IC" sheetId="8" r:id="rId2"/>
    <sheet name="Formulaire IC - ODK" sheetId="7" r:id="rId3"/>
    <sheet name="Choix IC - ODK" sheetId="6"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A31" i="8" l="1"/>
  <c r="EZ31" i="8"/>
  <c r="EY31" i="8"/>
  <c r="EX31" i="8"/>
  <c r="EW31" i="8"/>
  <c r="EV31" i="8"/>
  <c r="EC31" i="8"/>
  <c r="EB31" i="8"/>
  <c r="EA31" i="8"/>
  <c r="DZ31" i="8"/>
  <c r="DY31" i="8"/>
  <c r="DX31" i="8"/>
  <c r="DW31" i="8"/>
  <c r="DV31" i="8"/>
  <c r="DU31" i="8"/>
  <c r="DT31" i="8"/>
  <c r="DR31" i="8"/>
  <c r="DQ31" i="8"/>
  <c r="DP31" i="8"/>
  <c r="DO31" i="8"/>
  <c r="DN31" i="8"/>
  <c r="DM31" i="8"/>
  <c r="DL31" i="8"/>
  <c r="DK31" i="8"/>
  <c r="DJ31" i="8"/>
  <c r="DI31" i="8"/>
  <c r="DH31" i="8"/>
  <c r="CX31" i="8"/>
  <c r="CW31" i="8"/>
  <c r="CV31" i="8"/>
  <c r="CU31" i="8"/>
  <c r="CT31" i="8"/>
  <c r="CS31" i="8"/>
  <c r="CR31" i="8"/>
  <c r="CQ31" i="8"/>
  <c r="CM31" i="8"/>
  <c r="CL31" i="8"/>
  <c r="CK31" i="8"/>
  <c r="CJ31" i="8"/>
  <c r="CI31" i="8"/>
  <c r="CH31" i="8"/>
  <c r="CE31" i="8"/>
  <c r="CD31" i="8"/>
  <c r="CC31" i="8"/>
  <c r="CB31" i="8"/>
  <c r="CA31" i="8"/>
  <c r="BZ31" i="8"/>
  <c r="BY31" i="8"/>
  <c r="BK31" i="8"/>
  <c r="BJ31" i="8"/>
  <c r="BI31" i="8"/>
  <c r="BH31" i="8"/>
  <c r="BG31" i="8"/>
  <c r="BF31" i="8"/>
  <c r="BE31" i="8"/>
  <c r="BD31" i="8"/>
  <c r="BB31" i="8"/>
  <c r="BA31" i="8"/>
  <c r="AZ31" i="8"/>
  <c r="AY31" i="8"/>
  <c r="AX31" i="8"/>
  <c r="AW31" i="8"/>
  <c r="AV31" i="8"/>
  <c r="AJ31" i="8"/>
  <c r="AI31" i="8"/>
  <c r="AH31" i="8"/>
  <c r="AG31" i="8"/>
  <c r="AF31" i="8"/>
  <c r="AE31" i="8"/>
  <c r="AC31" i="8"/>
  <c r="AB31" i="8"/>
  <c r="AA31" i="8"/>
  <c r="Z31" i="8"/>
  <c r="Y31" i="8"/>
  <c r="X31" i="8"/>
  <c r="W31" i="8"/>
  <c r="FA30" i="8"/>
  <c r="EZ30" i="8"/>
  <c r="EY30" i="8"/>
  <c r="EX30" i="8"/>
  <c r="EW30" i="8"/>
  <c r="EV30" i="8"/>
  <c r="EC30" i="8"/>
  <c r="EB30" i="8"/>
  <c r="EA30" i="8"/>
  <c r="DZ30" i="8"/>
  <c r="DY30" i="8"/>
  <c r="DX30" i="8"/>
  <c r="DW30" i="8"/>
  <c r="DV30" i="8"/>
  <c r="DU30" i="8"/>
  <c r="DT30" i="8"/>
  <c r="DR30" i="8"/>
  <c r="DQ30" i="8"/>
  <c r="DP30" i="8"/>
  <c r="DO30" i="8"/>
  <c r="DN30" i="8"/>
  <c r="DM30" i="8"/>
  <c r="DL30" i="8"/>
  <c r="DK30" i="8"/>
  <c r="DJ30" i="8"/>
  <c r="DI30" i="8"/>
  <c r="DH30" i="8"/>
  <c r="CX30" i="8"/>
  <c r="CW30" i="8"/>
  <c r="CV30" i="8"/>
  <c r="CU30" i="8"/>
  <c r="CT30" i="8"/>
  <c r="CS30" i="8"/>
  <c r="CR30" i="8"/>
  <c r="CQ30" i="8"/>
  <c r="CM30" i="8"/>
  <c r="CL30" i="8"/>
  <c r="CK30" i="8"/>
  <c r="CJ30" i="8"/>
  <c r="CI30" i="8"/>
  <c r="CH30" i="8"/>
  <c r="CE30" i="8"/>
  <c r="CD30" i="8"/>
  <c r="CC30" i="8"/>
  <c r="CB30" i="8"/>
  <c r="CA30" i="8"/>
  <c r="BZ30" i="8"/>
  <c r="BY30" i="8"/>
  <c r="BK30" i="8"/>
  <c r="BJ30" i="8"/>
  <c r="BI30" i="8"/>
  <c r="BH30" i="8"/>
  <c r="BG30" i="8"/>
  <c r="BF30" i="8"/>
  <c r="BE30" i="8"/>
  <c r="BD30" i="8"/>
  <c r="BB30" i="8"/>
  <c r="BA30" i="8"/>
  <c r="AZ30" i="8"/>
  <c r="AY30" i="8"/>
  <c r="AX30" i="8"/>
  <c r="AW30" i="8"/>
  <c r="AV30" i="8"/>
  <c r="AJ30" i="8"/>
  <c r="AI30" i="8"/>
  <c r="AH30" i="8"/>
  <c r="AG30" i="8"/>
  <c r="AF30" i="8"/>
  <c r="AE30" i="8"/>
  <c r="AC30" i="8"/>
  <c r="AB30" i="8"/>
  <c r="AA30" i="8"/>
  <c r="Z30" i="8"/>
  <c r="Y30" i="8"/>
  <c r="X30" i="8"/>
  <c r="W30" i="8"/>
  <c r="FA29" i="8"/>
  <c r="EZ29" i="8"/>
  <c r="EY29" i="8"/>
  <c r="EX29" i="8"/>
  <c r="EW29" i="8"/>
  <c r="EV29" i="8"/>
  <c r="EC29" i="8"/>
  <c r="EB29" i="8"/>
  <c r="EA29" i="8"/>
  <c r="DZ29" i="8"/>
  <c r="DY29" i="8"/>
  <c r="DX29" i="8"/>
  <c r="DW29" i="8"/>
  <c r="DV29" i="8"/>
  <c r="DU29" i="8"/>
  <c r="DT29" i="8"/>
  <c r="DR29" i="8"/>
  <c r="DQ29" i="8"/>
  <c r="DP29" i="8"/>
  <c r="DO29" i="8"/>
  <c r="DN29" i="8"/>
  <c r="DM29" i="8"/>
  <c r="DL29" i="8"/>
  <c r="DK29" i="8"/>
  <c r="DJ29" i="8"/>
  <c r="DI29" i="8"/>
  <c r="DH29" i="8"/>
  <c r="CX29" i="8"/>
  <c r="CW29" i="8"/>
  <c r="CV29" i="8"/>
  <c r="CU29" i="8"/>
  <c r="CT29" i="8"/>
  <c r="CS29" i="8"/>
  <c r="CR29" i="8"/>
  <c r="CQ29" i="8"/>
  <c r="CM29" i="8"/>
  <c r="CL29" i="8"/>
  <c r="CK29" i="8"/>
  <c r="CJ29" i="8"/>
  <c r="CI29" i="8"/>
  <c r="CH29" i="8"/>
  <c r="CE29" i="8"/>
  <c r="CD29" i="8"/>
  <c r="CC29" i="8"/>
  <c r="CB29" i="8"/>
  <c r="CA29" i="8"/>
  <c r="BZ29" i="8"/>
  <c r="BY29" i="8"/>
  <c r="BK29" i="8"/>
  <c r="BJ29" i="8"/>
  <c r="BI29" i="8"/>
  <c r="BH29" i="8"/>
  <c r="BG29" i="8"/>
  <c r="BF29" i="8"/>
  <c r="BE29" i="8"/>
  <c r="BD29" i="8"/>
  <c r="BB29" i="8"/>
  <c r="BA29" i="8"/>
  <c r="AZ29" i="8"/>
  <c r="AY29" i="8"/>
  <c r="AX29" i="8"/>
  <c r="AW29" i="8"/>
  <c r="AV29" i="8"/>
  <c r="AJ29" i="8"/>
  <c r="AI29" i="8"/>
  <c r="AH29" i="8"/>
  <c r="AG29" i="8"/>
  <c r="AF29" i="8"/>
  <c r="AE29" i="8"/>
  <c r="AC29" i="8"/>
  <c r="AB29" i="8"/>
  <c r="AA29" i="8"/>
  <c r="Z29" i="8"/>
  <c r="Y29" i="8"/>
  <c r="X29" i="8"/>
  <c r="W29" i="8"/>
  <c r="FA28" i="8"/>
  <c r="EZ28" i="8"/>
  <c r="EY28" i="8"/>
  <c r="EX28" i="8"/>
  <c r="EW28" i="8"/>
  <c r="EV28" i="8"/>
  <c r="EC28" i="8"/>
  <c r="EB28" i="8"/>
  <c r="EA28" i="8"/>
  <c r="DZ28" i="8"/>
  <c r="DY28" i="8"/>
  <c r="DX28" i="8"/>
  <c r="DW28" i="8"/>
  <c r="DV28" i="8"/>
  <c r="DU28" i="8"/>
  <c r="DT28" i="8"/>
  <c r="DR28" i="8"/>
  <c r="DQ28" i="8"/>
  <c r="DP28" i="8"/>
  <c r="DO28" i="8"/>
  <c r="DN28" i="8"/>
  <c r="DM28" i="8"/>
  <c r="DL28" i="8"/>
  <c r="DK28" i="8"/>
  <c r="DJ28" i="8"/>
  <c r="DI28" i="8"/>
  <c r="DH28" i="8"/>
  <c r="CX28" i="8"/>
  <c r="CW28" i="8"/>
  <c r="CV28" i="8"/>
  <c r="CU28" i="8"/>
  <c r="CT28" i="8"/>
  <c r="CS28" i="8"/>
  <c r="CR28" i="8"/>
  <c r="CQ28" i="8"/>
  <c r="CM28" i="8"/>
  <c r="CL28" i="8"/>
  <c r="CK28" i="8"/>
  <c r="CJ28" i="8"/>
  <c r="CI28" i="8"/>
  <c r="CH28" i="8"/>
  <c r="CE28" i="8"/>
  <c r="CD28" i="8"/>
  <c r="CC28" i="8"/>
  <c r="CB28" i="8"/>
  <c r="CA28" i="8"/>
  <c r="BZ28" i="8"/>
  <c r="BY28" i="8"/>
  <c r="BK28" i="8"/>
  <c r="BJ28" i="8"/>
  <c r="BI28" i="8"/>
  <c r="BH28" i="8"/>
  <c r="BG28" i="8"/>
  <c r="BF28" i="8"/>
  <c r="BE28" i="8"/>
  <c r="BD28" i="8"/>
  <c r="BB28" i="8"/>
  <c r="BA28" i="8"/>
  <c r="AZ28" i="8"/>
  <c r="AY28" i="8"/>
  <c r="AX28" i="8"/>
  <c r="AW28" i="8"/>
  <c r="AV28" i="8"/>
  <c r="AJ28" i="8"/>
  <c r="AI28" i="8"/>
  <c r="AH28" i="8"/>
  <c r="AG28" i="8"/>
  <c r="AF28" i="8"/>
  <c r="AE28" i="8"/>
  <c r="AC28" i="8"/>
  <c r="AB28" i="8"/>
  <c r="AA28" i="8"/>
  <c r="Z28" i="8"/>
  <c r="Y28" i="8"/>
  <c r="X28" i="8"/>
  <c r="W28" i="8"/>
  <c r="FA27" i="8"/>
  <c r="EZ27" i="8"/>
  <c r="EY27" i="8"/>
  <c r="EX27" i="8"/>
  <c r="EW27" i="8"/>
  <c r="EV27" i="8"/>
  <c r="EC27" i="8"/>
  <c r="EB27" i="8"/>
  <c r="EA27" i="8"/>
  <c r="DZ27" i="8"/>
  <c r="DY27" i="8"/>
  <c r="DX27" i="8"/>
  <c r="DW27" i="8"/>
  <c r="DV27" i="8"/>
  <c r="DU27" i="8"/>
  <c r="DT27" i="8"/>
  <c r="DR27" i="8"/>
  <c r="DQ27" i="8"/>
  <c r="DP27" i="8"/>
  <c r="DO27" i="8"/>
  <c r="DN27" i="8"/>
  <c r="DM27" i="8"/>
  <c r="DL27" i="8"/>
  <c r="DK27" i="8"/>
  <c r="DJ27" i="8"/>
  <c r="DI27" i="8"/>
  <c r="DH27" i="8"/>
  <c r="CX27" i="8"/>
  <c r="CW27" i="8"/>
  <c r="CV27" i="8"/>
  <c r="CU27" i="8"/>
  <c r="CT27" i="8"/>
  <c r="CS27" i="8"/>
  <c r="CR27" i="8"/>
  <c r="CQ27" i="8"/>
  <c r="CM27" i="8"/>
  <c r="CL27" i="8"/>
  <c r="CK27" i="8"/>
  <c r="CJ27" i="8"/>
  <c r="CI27" i="8"/>
  <c r="CH27" i="8"/>
  <c r="CE27" i="8"/>
  <c r="CD27" i="8"/>
  <c r="CC27" i="8"/>
  <c r="CB27" i="8"/>
  <c r="CA27" i="8"/>
  <c r="BZ27" i="8"/>
  <c r="BY27" i="8"/>
  <c r="BK27" i="8"/>
  <c r="BJ27" i="8"/>
  <c r="BI27" i="8"/>
  <c r="BH27" i="8"/>
  <c r="BG27" i="8"/>
  <c r="BF27" i="8"/>
  <c r="BE27" i="8"/>
  <c r="BD27" i="8"/>
  <c r="BB27" i="8"/>
  <c r="BA27" i="8"/>
  <c r="AZ27" i="8"/>
  <c r="AY27" i="8"/>
  <c r="AX27" i="8"/>
  <c r="AW27" i="8"/>
  <c r="AV27" i="8"/>
  <c r="AJ27" i="8"/>
  <c r="AI27" i="8"/>
  <c r="AH27" i="8"/>
  <c r="AG27" i="8"/>
  <c r="AF27" i="8"/>
  <c r="AE27" i="8"/>
  <c r="AC27" i="8"/>
  <c r="AB27" i="8"/>
  <c r="AA27" i="8"/>
  <c r="Z27" i="8"/>
  <c r="Y27" i="8"/>
  <c r="X27" i="8"/>
  <c r="W27" i="8"/>
  <c r="FA26" i="8"/>
  <c r="EZ26" i="8"/>
  <c r="EY26" i="8"/>
  <c r="EX26" i="8"/>
  <c r="EW26" i="8"/>
  <c r="EV26" i="8"/>
  <c r="EC26" i="8"/>
  <c r="EB26" i="8"/>
  <c r="EA26" i="8"/>
  <c r="DZ26" i="8"/>
  <c r="DY26" i="8"/>
  <c r="DX26" i="8"/>
  <c r="DW26" i="8"/>
  <c r="DV26" i="8"/>
  <c r="DU26" i="8"/>
  <c r="DT26" i="8"/>
  <c r="DR26" i="8"/>
  <c r="DQ26" i="8"/>
  <c r="DP26" i="8"/>
  <c r="DO26" i="8"/>
  <c r="DN26" i="8"/>
  <c r="DM26" i="8"/>
  <c r="DL26" i="8"/>
  <c r="DK26" i="8"/>
  <c r="DJ26" i="8"/>
  <c r="DI26" i="8"/>
  <c r="DH26" i="8"/>
  <c r="CX26" i="8"/>
  <c r="CW26" i="8"/>
  <c r="CV26" i="8"/>
  <c r="CU26" i="8"/>
  <c r="CT26" i="8"/>
  <c r="CS26" i="8"/>
  <c r="CR26" i="8"/>
  <c r="CQ26" i="8"/>
  <c r="CM26" i="8"/>
  <c r="CL26" i="8"/>
  <c r="CK26" i="8"/>
  <c r="CJ26" i="8"/>
  <c r="CI26" i="8"/>
  <c r="CH26" i="8"/>
  <c r="CE26" i="8"/>
  <c r="CD26" i="8"/>
  <c r="CC26" i="8"/>
  <c r="CB26" i="8"/>
  <c r="CA26" i="8"/>
  <c r="BZ26" i="8"/>
  <c r="BY26" i="8"/>
  <c r="BK26" i="8"/>
  <c r="BJ26" i="8"/>
  <c r="BI26" i="8"/>
  <c r="BH26" i="8"/>
  <c r="BG26" i="8"/>
  <c r="BF26" i="8"/>
  <c r="BE26" i="8"/>
  <c r="BD26" i="8"/>
  <c r="BB26" i="8"/>
  <c r="BA26" i="8"/>
  <c r="AZ26" i="8"/>
  <c r="AY26" i="8"/>
  <c r="AX26" i="8"/>
  <c r="AW26" i="8"/>
  <c r="AV26" i="8"/>
  <c r="AJ26" i="8"/>
  <c r="AI26" i="8"/>
  <c r="AH26" i="8"/>
  <c r="AG26" i="8"/>
  <c r="AF26" i="8"/>
  <c r="AE26" i="8"/>
  <c r="AC26" i="8"/>
  <c r="AB26" i="8"/>
  <c r="AA26" i="8"/>
  <c r="Z26" i="8"/>
  <c r="Y26" i="8"/>
  <c r="X26" i="8"/>
  <c r="W26" i="8"/>
  <c r="FA25" i="8"/>
  <c r="EZ25" i="8"/>
  <c r="EY25" i="8"/>
  <c r="EX25" i="8"/>
  <c r="EW25" i="8"/>
  <c r="EV25" i="8"/>
  <c r="EC25" i="8"/>
  <c r="EB25" i="8"/>
  <c r="EA25" i="8"/>
  <c r="DZ25" i="8"/>
  <c r="DY25" i="8"/>
  <c r="DX25" i="8"/>
  <c r="DW25" i="8"/>
  <c r="DV25" i="8"/>
  <c r="DU25" i="8"/>
  <c r="DT25" i="8"/>
  <c r="DR25" i="8"/>
  <c r="DQ25" i="8"/>
  <c r="DP25" i="8"/>
  <c r="DO25" i="8"/>
  <c r="DN25" i="8"/>
  <c r="DM25" i="8"/>
  <c r="DL25" i="8"/>
  <c r="DK25" i="8"/>
  <c r="DJ25" i="8"/>
  <c r="DI25" i="8"/>
  <c r="DH25" i="8"/>
  <c r="CX25" i="8"/>
  <c r="CW25" i="8"/>
  <c r="CV25" i="8"/>
  <c r="CU25" i="8"/>
  <c r="CT25" i="8"/>
  <c r="CS25" i="8"/>
  <c r="CR25" i="8"/>
  <c r="CQ25" i="8"/>
  <c r="CM25" i="8"/>
  <c r="CL25" i="8"/>
  <c r="CK25" i="8"/>
  <c r="CJ25" i="8"/>
  <c r="CI25" i="8"/>
  <c r="CH25" i="8"/>
  <c r="CE25" i="8"/>
  <c r="CD25" i="8"/>
  <c r="CC25" i="8"/>
  <c r="CB25" i="8"/>
  <c r="CA25" i="8"/>
  <c r="BZ25" i="8"/>
  <c r="BY25" i="8"/>
  <c r="BK25" i="8"/>
  <c r="BJ25" i="8"/>
  <c r="BI25" i="8"/>
  <c r="BH25" i="8"/>
  <c r="BG25" i="8"/>
  <c r="BF25" i="8"/>
  <c r="BE25" i="8"/>
  <c r="BD25" i="8"/>
  <c r="BB25" i="8"/>
  <c r="BA25" i="8"/>
  <c r="AZ25" i="8"/>
  <c r="AY25" i="8"/>
  <c r="AX25" i="8"/>
  <c r="AW25" i="8"/>
  <c r="AV25" i="8"/>
  <c r="AJ25" i="8"/>
  <c r="AI25" i="8"/>
  <c r="AH25" i="8"/>
  <c r="AG25" i="8"/>
  <c r="AF25" i="8"/>
  <c r="AE25" i="8"/>
  <c r="AC25" i="8"/>
  <c r="AB25" i="8"/>
  <c r="AA25" i="8"/>
  <c r="Z25" i="8"/>
  <c r="Y25" i="8"/>
  <c r="X25" i="8"/>
  <c r="W25" i="8"/>
  <c r="FA24" i="8"/>
  <c r="EZ24" i="8"/>
  <c r="EY24" i="8"/>
  <c r="EX24" i="8"/>
  <c r="EW24" i="8"/>
  <c r="EV24" i="8"/>
  <c r="EC24" i="8"/>
  <c r="EB24" i="8"/>
  <c r="EA24" i="8"/>
  <c r="DZ24" i="8"/>
  <c r="DY24" i="8"/>
  <c r="DX24" i="8"/>
  <c r="DW24" i="8"/>
  <c r="DV24" i="8"/>
  <c r="DU24" i="8"/>
  <c r="DT24" i="8"/>
  <c r="DR24" i="8"/>
  <c r="DQ24" i="8"/>
  <c r="DP24" i="8"/>
  <c r="DO24" i="8"/>
  <c r="DN24" i="8"/>
  <c r="DM24" i="8"/>
  <c r="DL24" i="8"/>
  <c r="DK24" i="8"/>
  <c r="DJ24" i="8"/>
  <c r="DI24" i="8"/>
  <c r="DH24" i="8"/>
  <c r="CX24" i="8"/>
  <c r="CW24" i="8"/>
  <c r="CV24" i="8"/>
  <c r="CU24" i="8"/>
  <c r="CT24" i="8"/>
  <c r="CS24" i="8"/>
  <c r="CR24" i="8"/>
  <c r="CQ24" i="8"/>
  <c r="CM24" i="8"/>
  <c r="CL24" i="8"/>
  <c r="CK24" i="8"/>
  <c r="CJ24" i="8"/>
  <c r="CI24" i="8"/>
  <c r="CH24" i="8"/>
  <c r="CE24" i="8"/>
  <c r="CD24" i="8"/>
  <c r="CC24" i="8"/>
  <c r="CB24" i="8"/>
  <c r="CA24" i="8"/>
  <c r="BZ24" i="8"/>
  <c r="BY24" i="8"/>
  <c r="BK24" i="8"/>
  <c r="BJ24" i="8"/>
  <c r="BI24" i="8"/>
  <c r="BH24" i="8"/>
  <c r="BG24" i="8"/>
  <c r="BF24" i="8"/>
  <c r="BE24" i="8"/>
  <c r="BD24" i="8"/>
  <c r="BB24" i="8"/>
  <c r="BA24" i="8"/>
  <c r="AZ24" i="8"/>
  <c r="AY24" i="8"/>
  <c r="AX24" i="8"/>
  <c r="AW24" i="8"/>
  <c r="AV24" i="8"/>
  <c r="AJ24" i="8"/>
  <c r="AI24" i="8"/>
  <c r="AH24" i="8"/>
  <c r="AG24" i="8"/>
  <c r="AF24" i="8"/>
  <c r="AE24" i="8"/>
  <c r="AC24" i="8"/>
  <c r="AB24" i="8"/>
  <c r="AA24" i="8"/>
  <c r="Z24" i="8"/>
  <c r="Y24" i="8"/>
  <c r="X24" i="8"/>
  <c r="W24" i="8"/>
  <c r="FA23" i="8"/>
  <c r="EZ23" i="8"/>
  <c r="EY23" i="8"/>
  <c r="EX23" i="8"/>
  <c r="EW23" i="8"/>
  <c r="EV23" i="8"/>
  <c r="EC23" i="8"/>
  <c r="EB23" i="8"/>
  <c r="EA23" i="8"/>
  <c r="DZ23" i="8"/>
  <c r="DY23" i="8"/>
  <c r="DX23" i="8"/>
  <c r="DW23" i="8"/>
  <c r="DV23" i="8"/>
  <c r="DU23" i="8"/>
  <c r="DT23" i="8"/>
  <c r="DR23" i="8"/>
  <c r="DQ23" i="8"/>
  <c r="DP23" i="8"/>
  <c r="DO23" i="8"/>
  <c r="DN23" i="8"/>
  <c r="DM23" i="8"/>
  <c r="DL23" i="8"/>
  <c r="DK23" i="8"/>
  <c r="DJ23" i="8"/>
  <c r="DI23" i="8"/>
  <c r="DH23" i="8"/>
  <c r="CX23" i="8"/>
  <c r="CW23" i="8"/>
  <c r="CV23" i="8"/>
  <c r="CU23" i="8"/>
  <c r="CT23" i="8"/>
  <c r="CS23" i="8"/>
  <c r="CR23" i="8"/>
  <c r="CQ23" i="8"/>
  <c r="CM23" i="8"/>
  <c r="CL23" i="8"/>
  <c r="CK23" i="8"/>
  <c r="CJ23" i="8"/>
  <c r="CI23" i="8"/>
  <c r="CH23" i="8"/>
  <c r="CE23" i="8"/>
  <c r="CD23" i="8"/>
  <c r="CC23" i="8"/>
  <c r="CB23" i="8"/>
  <c r="CA23" i="8"/>
  <c r="BZ23" i="8"/>
  <c r="BY23" i="8"/>
  <c r="BK23" i="8"/>
  <c r="BJ23" i="8"/>
  <c r="BI23" i="8"/>
  <c r="BH23" i="8"/>
  <c r="BG23" i="8"/>
  <c r="BF23" i="8"/>
  <c r="BE23" i="8"/>
  <c r="BD23" i="8"/>
  <c r="BB23" i="8"/>
  <c r="BA23" i="8"/>
  <c r="AZ23" i="8"/>
  <c r="AY23" i="8"/>
  <c r="AX23" i="8"/>
  <c r="AW23" i="8"/>
  <c r="AV23" i="8"/>
  <c r="AJ23" i="8"/>
  <c r="AI23" i="8"/>
  <c r="AH23" i="8"/>
  <c r="AG23" i="8"/>
  <c r="AF23" i="8"/>
  <c r="AE23" i="8"/>
  <c r="AC23" i="8"/>
  <c r="AB23" i="8"/>
  <c r="AA23" i="8"/>
  <c r="Z23" i="8"/>
  <c r="Y23" i="8"/>
  <c r="X23" i="8"/>
  <c r="W23" i="8"/>
  <c r="FA22" i="8"/>
  <c r="EZ22" i="8"/>
  <c r="EY22" i="8"/>
  <c r="EX22" i="8"/>
  <c r="EW22" i="8"/>
  <c r="EV22" i="8"/>
  <c r="EC22" i="8"/>
  <c r="EB22" i="8"/>
  <c r="EA22" i="8"/>
  <c r="DZ22" i="8"/>
  <c r="DY22" i="8"/>
  <c r="DX22" i="8"/>
  <c r="DW22" i="8"/>
  <c r="DV22" i="8"/>
  <c r="DU22" i="8"/>
  <c r="DT22" i="8"/>
  <c r="DR22" i="8"/>
  <c r="DQ22" i="8"/>
  <c r="DP22" i="8"/>
  <c r="DO22" i="8"/>
  <c r="DN22" i="8"/>
  <c r="DM22" i="8"/>
  <c r="DL22" i="8"/>
  <c r="DK22" i="8"/>
  <c r="DJ22" i="8"/>
  <c r="DI22" i="8"/>
  <c r="DH22" i="8"/>
  <c r="CX22" i="8"/>
  <c r="CW22" i="8"/>
  <c r="CV22" i="8"/>
  <c r="CU22" i="8"/>
  <c r="CT22" i="8"/>
  <c r="CS22" i="8"/>
  <c r="CR22" i="8"/>
  <c r="CQ22" i="8"/>
  <c r="CM22" i="8"/>
  <c r="CL22" i="8"/>
  <c r="CK22" i="8"/>
  <c r="CJ22" i="8"/>
  <c r="CI22" i="8"/>
  <c r="CH22" i="8"/>
  <c r="CE22" i="8"/>
  <c r="CD22" i="8"/>
  <c r="CC22" i="8"/>
  <c r="CB22" i="8"/>
  <c r="CA22" i="8"/>
  <c r="BZ22" i="8"/>
  <c r="BY22" i="8"/>
  <c r="BK22" i="8"/>
  <c r="BJ22" i="8"/>
  <c r="BI22" i="8"/>
  <c r="BH22" i="8"/>
  <c r="BG22" i="8"/>
  <c r="BF22" i="8"/>
  <c r="BE22" i="8"/>
  <c r="BD22" i="8"/>
  <c r="BB22" i="8"/>
  <c r="BA22" i="8"/>
  <c r="AZ22" i="8"/>
  <c r="AY22" i="8"/>
  <c r="AX22" i="8"/>
  <c r="AW22" i="8"/>
  <c r="AV22" i="8"/>
  <c r="AJ22" i="8"/>
  <c r="AI22" i="8"/>
  <c r="AH22" i="8"/>
  <c r="AG22" i="8"/>
  <c r="AF22" i="8"/>
  <c r="AE22" i="8"/>
  <c r="AC22" i="8"/>
  <c r="AB22" i="8"/>
  <c r="AA22" i="8"/>
  <c r="Z22" i="8"/>
  <c r="Y22" i="8"/>
  <c r="X22" i="8"/>
  <c r="W22" i="8"/>
  <c r="FA21" i="8"/>
  <c r="EZ21" i="8"/>
  <c r="EY21" i="8"/>
  <c r="EX21" i="8"/>
  <c r="EW21" i="8"/>
  <c r="EV21" i="8"/>
  <c r="EC21" i="8"/>
  <c r="EB21" i="8"/>
  <c r="EA21" i="8"/>
  <c r="DZ21" i="8"/>
  <c r="DY21" i="8"/>
  <c r="DX21" i="8"/>
  <c r="DW21" i="8"/>
  <c r="DV21" i="8"/>
  <c r="DU21" i="8"/>
  <c r="DT21" i="8"/>
  <c r="DR21" i="8"/>
  <c r="DQ21" i="8"/>
  <c r="DP21" i="8"/>
  <c r="DO21" i="8"/>
  <c r="DN21" i="8"/>
  <c r="DM21" i="8"/>
  <c r="DL21" i="8"/>
  <c r="DK21" i="8"/>
  <c r="DJ21" i="8"/>
  <c r="DI21" i="8"/>
  <c r="DH21" i="8"/>
  <c r="CX21" i="8"/>
  <c r="CW21" i="8"/>
  <c r="CV21" i="8"/>
  <c r="CU21" i="8"/>
  <c r="CT21" i="8"/>
  <c r="CS21" i="8"/>
  <c r="CR21" i="8"/>
  <c r="CQ21" i="8"/>
  <c r="CM21" i="8"/>
  <c r="CL21" i="8"/>
  <c r="CK21" i="8"/>
  <c r="CJ21" i="8"/>
  <c r="CI21" i="8"/>
  <c r="CH21" i="8"/>
  <c r="CE21" i="8"/>
  <c r="CD21" i="8"/>
  <c r="CC21" i="8"/>
  <c r="CB21" i="8"/>
  <c r="CA21" i="8"/>
  <c r="BZ21" i="8"/>
  <c r="BY21" i="8"/>
  <c r="BK21" i="8"/>
  <c r="BJ21" i="8"/>
  <c r="BI21" i="8"/>
  <c r="BH21" i="8"/>
  <c r="BG21" i="8"/>
  <c r="BF21" i="8"/>
  <c r="BE21" i="8"/>
  <c r="BD21" i="8"/>
  <c r="BB21" i="8"/>
  <c r="BA21" i="8"/>
  <c r="AZ21" i="8"/>
  <c r="AY21" i="8"/>
  <c r="AX21" i="8"/>
  <c r="AW21" i="8"/>
  <c r="AV21" i="8"/>
  <c r="AJ21" i="8"/>
  <c r="AI21" i="8"/>
  <c r="AH21" i="8"/>
  <c r="AG21" i="8"/>
  <c r="AF21" i="8"/>
  <c r="AE21" i="8"/>
  <c r="AC21" i="8"/>
  <c r="AB21" i="8"/>
  <c r="AA21" i="8"/>
  <c r="Z21" i="8"/>
  <c r="Y21" i="8"/>
  <c r="X21" i="8"/>
  <c r="W21" i="8"/>
  <c r="FA20" i="8"/>
  <c r="EZ20" i="8"/>
  <c r="EY20" i="8"/>
  <c r="EX20" i="8"/>
  <c r="EW20" i="8"/>
  <c r="EV20" i="8"/>
  <c r="EC20" i="8"/>
  <c r="EB20" i="8"/>
  <c r="EA20" i="8"/>
  <c r="DZ20" i="8"/>
  <c r="DY20" i="8"/>
  <c r="DX20" i="8"/>
  <c r="DW20" i="8"/>
  <c r="DV20" i="8"/>
  <c r="DU20" i="8"/>
  <c r="DT20" i="8"/>
  <c r="DR20" i="8"/>
  <c r="DQ20" i="8"/>
  <c r="DP20" i="8"/>
  <c r="DO20" i="8"/>
  <c r="DN20" i="8"/>
  <c r="DM20" i="8"/>
  <c r="DL20" i="8"/>
  <c r="DK20" i="8"/>
  <c r="DJ20" i="8"/>
  <c r="DI20" i="8"/>
  <c r="DH20" i="8"/>
  <c r="CX20" i="8"/>
  <c r="CW20" i="8"/>
  <c r="CV20" i="8"/>
  <c r="CU20" i="8"/>
  <c r="CT20" i="8"/>
  <c r="CS20" i="8"/>
  <c r="CR20" i="8"/>
  <c r="CQ20" i="8"/>
  <c r="CM20" i="8"/>
  <c r="CL20" i="8"/>
  <c r="CK20" i="8"/>
  <c r="CJ20" i="8"/>
  <c r="CI20" i="8"/>
  <c r="CH20" i="8"/>
  <c r="CE20" i="8"/>
  <c r="CD20" i="8"/>
  <c r="CC20" i="8"/>
  <c r="CB20" i="8"/>
  <c r="CA20" i="8"/>
  <c r="BZ20" i="8"/>
  <c r="BY20" i="8"/>
  <c r="BK20" i="8"/>
  <c r="BJ20" i="8"/>
  <c r="BI20" i="8"/>
  <c r="BH20" i="8"/>
  <c r="BG20" i="8"/>
  <c r="BF20" i="8"/>
  <c r="BE20" i="8"/>
  <c r="BD20" i="8"/>
  <c r="BB20" i="8"/>
  <c r="BA20" i="8"/>
  <c r="AZ20" i="8"/>
  <c r="AY20" i="8"/>
  <c r="AX20" i="8"/>
  <c r="AW20" i="8"/>
  <c r="AV20" i="8"/>
  <c r="AJ20" i="8"/>
  <c r="AI20" i="8"/>
  <c r="AH20" i="8"/>
  <c r="AG20" i="8"/>
  <c r="AF20" i="8"/>
  <c r="AE20" i="8"/>
  <c r="AC20" i="8"/>
  <c r="AB20" i="8"/>
  <c r="AA20" i="8"/>
  <c r="Z20" i="8"/>
  <c r="Y20" i="8"/>
  <c r="X20" i="8"/>
  <c r="W20" i="8"/>
  <c r="FA19" i="8"/>
  <c r="EZ19" i="8"/>
  <c r="EY19" i="8"/>
  <c r="EX19" i="8"/>
  <c r="EW19" i="8"/>
  <c r="EV19" i="8"/>
  <c r="EC19" i="8"/>
  <c r="EB19" i="8"/>
  <c r="EA19" i="8"/>
  <c r="DZ19" i="8"/>
  <c r="DY19" i="8"/>
  <c r="DX19" i="8"/>
  <c r="DW19" i="8"/>
  <c r="DV19" i="8"/>
  <c r="DU19" i="8"/>
  <c r="DT19" i="8"/>
  <c r="DR19" i="8"/>
  <c r="DQ19" i="8"/>
  <c r="DP19" i="8"/>
  <c r="DO19" i="8"/>
  <c r="DN19" i="8"/>
  <c r="DM19" i="8"/>
  <c r="DL19" i="8"/>
  <c r="DK19" i="8"/>
  <c r="DJ19" i="8"/>
  <c r="DI19" i="8"/>
  <c r="DH19" i="8"/>
  <c r="CX19" i="8"/>
  <c r="CW19" i="8"/>
  <c r="CV19" i="8"/>
  <c r="CU19" i="8"/>
  <c r="CT19" i="8"/>
  <c r="CS19" i="8"/>
  <c r="CR19" i="8"/>
  <c r="CQ19" i="8"/>
  <c r="CM19" i="8"/>
  <c r="CL19" i="8"/>
  <c r="CK19" i="8"/>
  <c r="CJ19" i="8"/>
  <c r="CI19" i="8"/>
  <c r="CH19" i="8"/>
  <c r="CE19" i="8"/>
  <c r="CD19" i="8"/>
  <c r="CC19" i="8"/>
  <c r="CB19" i="8"/>
  <c r="CA19" i="8"/>
  <c r="BZ19" i="8"/>
  <c r="BY19" i="8"/>
  <c r="BK19" i="8"/>
  <c r="BJ19" i="8"/>
  <c r="BI19" i="8"/>
  <c r="BH19" i="8"/>
  <c r="BG19" i="8"/>
  <c r="BF19" i="8"/>
  <c r="BE19" i="8"/>
  <c r="BD19" i="8"/>
  <c r="BB19" i="8"/>
  <c r="BA19" i="8"/>
  <c r="AZ19" i="8"/>
  <c r="AY19" i="8"/>
  <c r="AX19" i="8"/>
  <c r="AW19" i="8"/>
  <c r="AV19" i="8"/>
  <c r="AJ19" i="8"/>
  <c r="AI19" i="8"/>
  <c r="AH19" i="8"/>
  <c r="AG19" i="8"/>
  <c r="AF19" i="8"/>
  <c r="AE19" i="8"/>
  <c r="AC19" i="8"/>
  <c r="AB19" i="8"/>
  <c r="AA19" i="8"/>
  <c r="Z19" i="8"/>
  <c r="Y19" i="8"/>
  <c r="X19" i="8"/>
  <c r="W19" i="8"/>
  <c r="FA18" i="8"/>
  <c r="EZ18" i="8"/>
  <c r="EY18" i="8"/>
  <c r="EX18" i="8"/>
  <c r="EW18" i="8"/>
  <c r="EV18" i="8"/>
  <c r="EC18" i="8"/>
  <c r="EB18" i="8"/>
  <c r="EA18" i="8"/>
  <c r="DZ18" i="8"/>
  <c r="DY18" i="8"/>
  <c r="DX18" i="8"/>
  <c r="DW18" i="8"/>
  <c r="DV18" i="8"/>
  <c r="DU18" i="8"/>
  <c r="DT18" i="8"/>
  <c r="DR18" i="8"/>
  <c r="DQ18" i="8"/>
  <c r="DP18" i="8"/>
  <c r="DO18" i="8"/>
  <c r="DN18" i="8"/>
  <c r="DM18" i="8"/>
  <c r="DL18" i="8"/>
  <c r="DK18" i="8"/>
  <c r="DJ18" i="8"/>
  <c r="DI18" i="8"/>
  <c r="DH18" i="8"/>
  <c r="CX18" i="8"/>
  <c r="CW18" i="8"/>
  <c r="CV18" i="8"/>
  <c r="CU18" i="8"/>
  <c r="CT18" i="8"/>
  <c r="CS18" i="8"/>
  <c r="CR18" i="8"/>
  <c r="CQ18" i="8"/>
  <c r="CM18" i="8"/>
  <c r="CL18" i="8"/>
  <c r="CK18" i="8"/>
  <c r="CJ18" i="8"/>
  <c r="CI18" i="8"/>
  <c r="CH18" i="8"/>
  <c r="CE18" i="8"/>
  <c r="CD18" i="8"/>
  <c r="CC18" i="8"/>
  <c r="CB18" i="8"/>
  <c r="CA18" i="8"/>
  <c r="BZ18" i="8"/>
  <c r="BY18" i="8"/>
  <c r="BK18" i="8"/>
  <c r="BJ18" i="8"/>
  <c r="BI18" i="8"/>
  <c r="BH18" i="8"/>
  <c r="BG18" i="8"/>
  <c r="BF18" i="8"/>
  <c r="BE18" i="8"/>
  <c r="BD18" i="8"/>
  <c r="BB18" i="8"/>
  <c r="BA18" i="8"/>
  <c r="AZ18" i="8"/>
  <c r="AY18" i="8"/>
  <c r="AX18" i="8"/>
  <c r="AW18" i="8"/>
  <c r="AV18" i="8"/>
  <c r="AJ18" i="8"/>
  <c r="AI18" i="8"/>
  <c r="AH18" i="8"/>
  <c r="AG18" i="8"/>
  <c r="AF18" i="8"/>
  <c r="AE18" i="8"/>
  <c r="AC18" i="8"/>
  <c r="AB18" i="8"/>
  <c r="AA18" i="8"/>
  <c r="Z18" i="8"/>
  <c r="Y18" i="8"/>
  <c r="X18" i="8"/>
  <c r="W18" i="8"/>
  <c r="FA17" i="8"/>
  <c r="EZ17" i="8"/>
  <c r="EY17" i="8"/>
  <c r="EX17" i="8"/>
  <c r="EW17" i="8"/>
  <c r="EV17" i="8"/>
  <c r="EC17" i="8"/>
  <c r="EB17" i="8"/>
  <c r="EA17" i="8"/>
  <c r="DZ17" i="8"/>
  <c r="DY17" i="8"/>
  <c r="DX17" i="8"/>
  <c r="DW17" i="8"/>
  <c r="DV17" i="8"/>
  <c r="DU17" i="8"/>
  <c r="DT17" i="8"/>
  <c r="DR17" i="8"/>
  <c r="DQ17" i="8"/>
  <c r="DP17" i="8"/>
  <c r="DO17" i="8"/>
  <c r="DN17" i="8"/>
  <c r="DM17" i="8"/>
  <c r="DL17" i="8"/>
  <c r="DK17" i="8"/>
  <c r="DJ17" i="8"/>
  <c r="DI17" i="8"/>
  <c r="DH17" i="8"/>
  <c r="CX17" i="8"/>
  <c r="CW17" i="8"/>
  <c r="CV17" i="8"/>
  <c r="CU17" i="8"/>
  <c r="CT17" i="8"/>
  <c r="CS17" i="8"/>
  <c r="CR17" i="8"/>
  <c r="CQ17" i="8"/>
  <c r="CM17" i="8"/>
  <c r="CL17" i="8"/>
  <c r="CK17" i="8"/>
  <c r="CJ17" i="8"/>
  <c r="CI17" i="8"/>
  <c r="CH17" i="8"/>
  <c r="CE17" i="8"/>
  <c r="CD17" i="8"/>
  <c r="CC17" i="8"/>
  <c r="CB17" i="8"/>
  <c r="CA17" i="8"/>
  <c r="BZ17" i="8"/>
  <c r="BY17" i="8"/>
  <c r="BK17" i="8"/>
  <c r="BJ17" i="8"/>
  <c r="BI17" i="8"/>
  <c r="BH17" i="8"/>
  <c r="BG17" i="8"/>
  <c r="BF17" i="8"/>
  <c r="BE17" i="8"/>
  <c r="BD17" i="8"/>
  <c r="BB17" i="8"/>
  <c r="BA17" i="8"/>
  <c r="AZ17" i="8"/>
  <c r="AY17" i="8"/>
  <c r="AX17" i="8"/>
  <c r="AW17" i="8"/>
  <c r="AV17" i="8"/>
  <c r="AJ17" i="8"/>
  <c r="AI17" i="8"/>
  <c r="AH17" i="8"/>
  <c r="AG17" i="8"/>
  <c r="AF17" i="8"/>
  <c r="AE17" i="8"/>
  <c r="AC17" i="8"/>
  <c r="AB17" i="8"/>
  <c r="AA17" i="8"/>
  <c r="Z17" i="8"/>
  <c r="Y17" i="8"/>
  <c r="X17" i="8"/>
  <c r="W17" i="8"/>
  <c r="FA16" i="8"/>
  <c r="EZ16" i="8"/>
  <c r="EY16" i="8"/>
  <c r="EX16" i="8"/>
  <c r="EW16" i="8"/>
  <c r="EV16" i="8"/>
  <c r="EC16" i="8"/>
  <c r="EB16" i="8"/>
  <c r="EA16" i="8"/>
  <c r="DZ16" i="8"/>
  <c r="DY16" i="8"/>
  <c r="DX16" i="8"/>
  <c r="DW16" i="8"/>
  <c r="DV16" i="8"/>
  <c r="DU16" i="8"/>
  <c r="DT16" i="8"/>
  <c r="DR16" i="8"/>
  <c r="DQ16" i="8"/>
  <c r="DP16" i="8"/>
  <c r="DO16" i="8"/>
  <c r="DN16" i="8"/>
  <c r="DM16" i="8"/>
  <c r="DL16" i="8"/>
  <c r="DK16" i="8"/>
  <c r="DJ16" i="8"/>
  <c r="DI16" i="8"/>
  <c r="DH16" i="8"/>
  <c r="CX16" i="8"/>
  <c r="CW16" i="8"/>
  <c r="CV16" i="8"/>
  <c r="CU16" i="8"/>
  <c r="CT16" i="8"/>
  <c r="CS16" i="8"/>
  <c r="CR16" i="8"/>
  <c r="CQ16" i="8"/>
  <c r="CM16" i="8"/>
  <c r="CL16" i="8"/>
  <c r="CK16" i="8"/>
  <c r="CJ16" i="8"/>
  <c r="CI16" i="8"/>
  <c r="CH16" i="8"/>
  <c r="CE16" i="8"/>
  <c r="CD16" i="8"/>
  <c r="CC16" i="8"/>
  <c r="CB16" i="8"/>
  <c r="CA16" i="8"/>
  <c r="BZ16" i="8"/>
  <c r="BY16" i="8"/>
  <c r="BK16" i="8"/>
  <c r="BJ16" i="8"/>
  <c r="BI16" i="8"/>
  <c r="BH16" i="8"/>
  <c r="BG16" i="8"/>
  <c r="BF16" i="8"/>
  <c r="BE16" i="8"/>
  <c r="BD16" i="8"/>
  <c r="BB16" i="8"/>
  <c r="BA16" i="8"/>
  <c r="AZ16" i="8"/>
  <c r="AY16" i="8"/>
  <c r="AX16" i="8"/>
  <c r="AW16" i="8"/>
  <c r="AV16" i="8"/>
  <c r="AJ16" i="8"/>
  <c r="AI16" i="8"/>
  <c r="AH16" i="8"/>
  <c r="AG16" i="8"/>
  <c r="AF16" i="8"/>
  <c r="AE16" i="8"/>
  <c r="AC16" i="8"/>
  <c r="AB16" i="8"/>
  <c r="AA16" i="8"/>
  <c r="Z16" i="8"/>
  <c r="Y16" i="8"/>
  <c r="X16" i="8"/>
  <c r="W16" i="8"/>
  <c r="FA15" i="8"/>
  <c r="EZ15" i="8"/>
  <c r="EY15" i="8"/>
  <c r="EX15" i="8"/>
  <c r="EW15" i="8"/>
  <c r="EV15" i="8"/>
  <c r="EC15" i="8"/>
  <c r="EB15" i="8"/>
  <c r="EA15" i="8"/>
  <c r="DZ15" i="8"/>
  <c r="DY15" i="8"/>
  <c r="DX15" i="8"/>
  <c r="DW15" i="8"/>
  <c r="DV15" i="8"/>
  <c r="DU15" i="8"/>
  <c r="DT15" i="8"/>
  <c r="DR15" i="8"/>
  <c r="DQ15" i="8"/>
  <c r="DP15" i="8"/>
  <c r="DO15" i="8"/>
  <c r="DN15" i="8"/>
  <c r="DM15" i="8"/>
  <c r="DL15" i="8"/>
  <c r="DK15" i="8"/>
  <c r="DJ15" i="8"/>
  <c r="DI15" i="8"/>
  <c r="DH15" i="8"/>
  <c r="CX15" i="8"/>
  <c r="CW15" i="8"/>
  <c r="CV15" i="8"/>
  <c r="CU15" i="8"/>
  <c r="CT15" i="8"/>
  <c r="CS15" i="8"/>
  <c r="CR15" i="8"/>
  <c r="CQ15" i="8"/>
  <c r="CM15" i="8"/>
  <c r="CL15" i="8"/>
  <c r="CK15" i="8"/>
  <c r="CJ15" i="8"/>
  <c r="CI15" i="8"/>
  <c r="CH15" i="8"/>
  <c r="CE15" i="8"/>
  <c r="CD15" i="8"/>
  <c r="CC15" i="8"/>
  <c r="CB15" i="8"/>
  <c r="CA15" i="8"/>
  <c r="BZ15" i="8"/>
  <c r="BY15" i="8"/>
  <c r="BK15" i="8"/>
  <c r="BJ15" i="8"/>
  <c r="BI15" i="8"/>
  <c r="BH15" i="8"/>
  <c r="BG15" i="8"/>
  <c r="BF15" i="8"/>
  <c r="BE15" i="8"/>
  <c r="BD15" i="8"/>
  <c r="BB15" i="8"/>
  <c r="BA15" i="8"/>
  <c r="AZ15" i="8"/>
  <c r="AY15" i="8"/>
  <c r="AX15" i="8"/>
  <c r="AW15" i="8"/>
  <c r="AV15" i="8"/>
  <c r="AJ15" i="8"/>
  <c r="AI15" i="8"/>
  <c r="AH15" i="8"/>
  <c r="AG15" i="8"/>
  <c r="AF15" i="8"/>
  <c r="AE15" i="8"/>
  <c r="AC15" i="8"/>
  <c r="AB15" i="8"/>
  <c r="AA15" i="8"/>
  <c r="Z15" i="8"/>
  <c r="Y15" i="8"/>
  <c r="X15" i="8"/>
  <c r="W15" i="8"/>
  <c r="FA14" i="8"/>
  <c r="EZ14" i="8"/>
  <c r="EY14" i="8"/>
  <c r="EX14" i="8"/>
  <c r="EW14" i="8"/>
  <c r="EV14" i="8"/>
  <c r="EC14" i="8"/>
  <c r="EB14" i="8"/>
  <c r="EA14" i="8"/>
  <c r="DZ14" i="8"/>
  <c r="DY14" i="8"/>
  <c r="DX14" i="8"/>
  <c r="DW14" i="8"/>
  <c r="DV14" i="8"/>
  <c r="DU14" i="8"/>
  <c r="DT14" i="8"/>
  <c r="DR14" i="8"/>
  <c r="DQ14" i="8"/>
  <c r="DP14" i="8"/>
  <c r="DO14" i="8"/>
  <c r="DN14" i="8"/>
  <c r="DM14" i="8"/>
  <c r="DL14" i="8"/>
  <c r="DK14" i="8"/>
  <c r="DJ14" i="8"/>
  <c r="DI14" i="8"/>
  <c r="DH14" i="8"/>
  <c r="CX14" i="8"/>
  <c r="CW14" i="8"/>
  <c r="CV14" i="8"/>
  <c r="CU14" i="8"/>
  <c r="CT14" i="8"/>
  <c r="CS14" i="8"/>
  <c r="CR14" i="8"/>
  <c r="CQ14" i="8"/>
  <c r="CM14" i="8"/>
  <c r="CL14" i="8"/>
  <c r="CK14" i="8"/>
  <c r="CJ14" i="8"/>
  <c r="CI14" i="8"/>
  <c r="CH14" i="8"/>
  <c r="CE14" i="8"/>
  <c r="CD14" i="8"/>
  <c r="CC14" i="8"/>
  <c r="CB14" i="8"/>
  <c r="CA14" i="8"/>
  <c r="BZ14" i="8"/>
  <c r="BY14" i="8"/>
  <c r="BK14" i="8"/>
  <c r="BJ14" i="8"/>
  <c r="BI14" i="8"/>
  <c r="BH14" i="8"/>
  <c r="BG14" i="8"/>
  <c r="BF14" i="8"/>
  <c r="BE14" i="8"/>
  <c r="BD14" i="8"/>
  <c r="BB14" i="8"/>
  <c r="BA14" i="8"/>
  <c r="AZ14" i="8"/>
  <c r="AY14" i="8"/>
  <c r="AX14" i="8"/>
  <c r="AW14" i="8"/>
  <c r="AV14" i="8"/>
  <c r="AJ14" i="8"/>
  <c r="AI14" i="8"/>
  <c r="AH14" i="8"/>
  <c r="AG14" i="8"/>
  <c r="AF14" i="8"/>
  <c r="AE14" i="8"/>
  <c r="AC14" i="8"/>
  <c r="AB14" i="8"/>
  <c r="AA14" i="8"/>
  <c r="Z14" i="8"/>
  <c r="Y14" i="8"/>
  <c r="X14" i="8"/>
  <c r="W14" i="8"/>
  <c r="FA13" i="8"/>
  <c r="EZ13" i="8"/>
  <c r="EY13" i="8"/>
  <c r="EX13" i="8"/>
  <c r="EW13" i="8"/>
  <c r="EV13" i="8"/>
  <c r="EC13" i="8"/>
  <c r="EB13" i="8"/>
  <c r="EA13" i="8"/>
  <c r="DZ13" i="8"/>
  <c r="DY13" i="8"/>
  <c r="DX13" i="8"/>
  <c r="DW13" i="8"/>
  <c r="DV13" i="8"/>
  <c r="DU13" i="8"/>
  <c r="DT13" i="8"/>
  <c r="DR13" i="8"/>
  <c r="DQ13" i="8"/>
  <c r="DP13" i="8"/>
  <c r="DO13" i="8"/>
  <c r="DN13" i="8"/>
  <c r="DM13" i="8"/>
  <c r="DL13" i="8"/>
  <c r="DK13" i="8"/>
  <c r="DJ13" i="8"/>
  <c r="DI13" i="8"/>
  <c r="DH13" i="8"/>
  <c r="CX13" i="8"/>
  <c r="CW13" i="8"/>
  <c r="CV13" i="8"/>
  <c r="CU13" i="8"/>
  <c r="CT13" i="8"/>
  <c r="CS13" i="8"/>
  <c r="CR13" i="8"/>
  <c r="CQ13" i="8"/>
  <c r="CM13" i="8"/>
  <c r="CL13" i="8"/>
  <c r="CK13" i="8"/>
  <c r="CJ13" i="8"/>
  <c r="CI13" i="8"/>
  <c r="CH13" i="8"/>
  <c r="CE13" i="8"/>
  <c r="CD13" i="8"/>
  <c r="CC13" i="8"/>
  <c r="CB13" i="8"/>
  <c r="CA13" i="8"/>
  <c r="BZ13" i="8"/>
  <c r="BY13" i="8"/>
  <c r="BK13" i="8"/>
  <c r="BJ13" i="8"/>
  <c r="BI13" i="8"/>
  <c r="BH13" i="8"/>
  <c r="BG13" i="8"/>
  <c r="BF13" i="8"/>
  <c r="BE13" i="8"/>
  <c r="BD13" i="8"/>
  <c r="BB13" i="8"/>
  <c r="BA13" i="8"/>
  <c r="AZ13" i="8"/>
  <c r="AY13" i="8"/>
  <c r="AX13" i="8"/>
  <c r="AW13" i="8"/>
  <c r="AV13" i="8"/>
  <c r="AJ13" i="8"/>
  <c r="AI13" i="8"/>
  <c r="AH13" i="8"/>
  <c r="AG13" i="8"/>
  <c r="AF13" i="8"/>
  <c r="AE13" i="8"/>
  <c r="AC13" i="8"/>
  <c r="AB13" i="8"/>
  <c r="AA13" i="8"/>
  <c r="Z13" i="8"/>
  <c r="Y13" i="8"/>
  <c r="X13" i="8"/>
  <c r="W13" i="8"/>
  <c r="FA12" i="8"/>
  <c r="EZ12" i="8"/>
  <c r="EY12" i="8"/>
  <c r="EX12" i="8"/>
  <c r="EW12" i="8"/>
  <c r="EV12" i="8"/>
  <c r="EC12" i="8"/>
  <c r="EB12" i="8"/>
  <c r="EA12" i="8"/>
  <c r="DZ12" i="8"/>
  <c r="DY12" i="8"/>
  <c r="DX12" i="8"/>
  <c r="DW12" i="8"/>
  <c r="DV12" i="8"/>
  <c r="DU12" i="8"/>
  <c r="DT12" i="8"/>
  <c r="DR12" i="8"/>
  <c r="DQ12" i="8"/>
  <c r="DP12" i="8"/>
  <c r="DO12" i="8"/>
  <c r="DN12" i="8"/>
  <c r="DM12" i="8"/>
  <c r="DL12" i="8"/>
  <c r="DK12" i="8"/>
  <c r="DJ12" i="8"/>
  <c r="DI12" i="8"/>
  <c r="DH12" i="8"/>
  <c r="CX12" i="8"/>
  <c r="CW12" i="8"/>
  <c r="CV12" i="8"/>
  <c r="CU12" i="8"/>
  <c r="CT12" i="8"/>
  <c r="CS12" i="8"/>
  <c r="CR12" i="8"/>
  <c r="CQ12" i="8"/>
  <c r="CM12" i="8"/>
  <c r="CL12" i="8"/>
  <c r="CK12" i="8"/>
  <c r="CJ12" i="8"/>
  <c r="CI12" i="8"/>
  <c r="CH12" i="8"/>
  <c r="CE12" i="8"/>
  <c r="CD12" i="8"/>
  <c r="CC12" i="8"/>
  <c r="CB12" i="8"/>
  <c r="CA12" i="8"/>
  <c r="BZ12" i="8"/>
  <c r="BY12" i="8"/>
  <c r="BK12" i="8"/>
  <c r="BJ12" i="8"/>
  <c r="BI12" i="8"/>
  <c r="BH12" i="8"/>
  <c r="BG12" i="8"/>
  <c r="BF12" i="8"/>
  <c r="BE12" i="8"/>
  <c r="BD12" i="8"/>
  <c r="BB12" i="8"/>
  <c r="BA12" i="8"/>
  <c r="AZ12" i="8"/>
  <c r="AY12" i="8"/>
  <c r="AX12" i="8"/>
  <c r="AW12" i="8"/>
  <c r="AV12" i="8"/>
  <c r="AJ12" i="8"/>
  <c r="AI12" i="8"/>
  <c r="AH12" i="8"/>
  <c r="AG12" i="8"/>
  <c r="AF12" i="8"/>
  <c r="AE12" i="8"/>
  <c r="AC12" i="8"/>
  <c r="AB12" i="8"/>
  <c r="AA12" i="8"/>
  <c r="Z12" i="8"/>
  <c r="Y12" i="8"/>
  <c r="X12" i="8"/>
  <c r="W12" i="8"/>
  <c r="FA11" i="8"/>
  <c r="EZ11" i="8"/>
  <c r="EY11" i="8"/>
  <c r="EX11" i="8"/>
  <c r="EW11" i="8"/>
  <c r="EV11" i="8"/>
  <c r="EC11" i="8"/>
  <c r="EB11" i="8"/>
  <c r="EA11" i="8"/>
  <c r="DZ11" i="8"/>
  <c r="DY11" i="8"/>
  <c r="DX11" i="8"/>
  <c r="DW11" i="8"/>
  <c r="DV11" i="8"/>
  <c r="DU11" i="8"/>
  <c r="DT11" i="8"/>
  <c r="DR11" i="8"/>
  <c r="DQ11" i="8"/>
  <c r="DP11" i="8"/>
  <c r="DO11" i="8"/>
  <c r="DN11" i="8"/>
  <c r="DM11" i="8"/>
  <c r="DL11" i="8"/>
  <c r="DK11" i="8"/>
  <c r="DJ11" i="8"/>
  <c r="DI11" i="8"/>
  <c r="DH11" i="8"/>
  <c r="CX11" i="8"/>
  <c r="CW11" i="8"/>
  <c r="CV11" i="8"/>
  <c r="CU11" i="8"/>
  <c r="CT11" i="8"/>
  <c r="CS11" i="8"/>
  <c r="CR11" i="8"/>
  <c r="CQ11" i="8"/>
  <c r="CM11" i="8"/>
  <c r="CL11" i="8"/>
  <c r="CK11" i="8"/>
  <c r="CJ11" i="8"/>
  <c r="CI11" i="8"/>
  <c r="CH11" i="8"/>
  <c r="CE11" i="8"/>
  <c r="CD11" i="8"/>
  <c r="CC11" i="8"/>
  <c r="CB11" i="8"/>
  <c r="CA11" i="8"/>
  <c r="BZ11" i="8"/>
  <c r="BY11" i="8"/>
  <c r="BK11" i="8"/>
  <c r="BJ11" i="8"/>
  <c r="BI11" i="8"/>
  <c r="BH11" i="8"/>
  <c r="BG11" i="8"/>
  <c r="BF11" i="8"/>
  <c r="BE11" i="8"/>
  <c r="BD11" i="8"/>
  <c r="BB11" i="8"/>
  <c r="BA11" i="8"/>
  <c r="AZ11" i="8"/>
  <c r="AY11" i="8"/>
  <c r="AX11" i="8"/>
  <c r="AW11" i="8"/>
  <c r="AV11" i="8"/>
  <c r="AJ11" i="8"/>
  <c r="AI11" i="8"/>
  <c r="AH11" i="8"/>
  <c r="AG11" i="8"/>
  <c r="AF11" i="8"/>
  <c r="AE11" i="8"/>
  <c r="AC11" i="8"/>
  <c r="AB11" i="8"/>
  <c r="AA11" i="8"/>
  <c r="Z11" i="8"/>
  <c r="Y11" i="8"/>
  <c r="X11" i="8"/>
  <c r="W11" i="8"/>
  <c r="FA10" i="8"/>
  <c r="EZ10" i="8"/>
  <c r="EY10" i="8"/>
  <c r="EX10" i="8"/>
  <c r="EW10" i="8"/>
  <c r="EV10" i="8"/>
  <c r="EC10" i="8"/>
  <c r="EB10" i="8"/>
  <c r="EA10" i="8"/>
  <c r="DZ10" i="8"/>
  <c r="DY10" i="8"/>
  <c r="DX10" i="8"/>
  <c r="DW10" i="8"/>
  <c r="DV10" i="8"/>
  <c r="DU10" i="8"/>
  <c r="DT10" i="8"/>
  <c r="DR10" i="8"/>
  <c r="DQ10" i="8"/>
  <c r="DP10" i="8"/>
  <c r="DO10" i="8"/>
  <c r="DN10" i="8"/>
  <c r="DM10" i="8"/>
  <c r="DL10" i="8"/>
  <c r="DK10" i="8"/>
  <c r="DJ10" i="8"/>
  <c r="DI10" i="8"/>
  <c r="DH10" i="8"/>
  <c r="CX10" i="8"/>
  <c r="CW10" i="8"/>
  <c r="CV10" i="8"/>
  <c r="CU10" i="8"/>
  <c r="CT10" i="8"/>
  <c r="CS10" i="8"/>
  <c r="CR10" i="8"/>
  <c r="CQ10" i="8"/>
  <c r="CM10" i="8"/>
  <c r="CL10" i="8"/>
  <c r="CK10" i="8"/>
  <c r="CJ10" i="8"/>
  <c r="CI10" i="8"/>
  <c r="CH10" i="8"/>
  <c r="CE10" i="8"/>
  <c r="CD10" i="8"/>
  <c r="CC10" i="8"/>
  <c r="CB10" i="8"/>
  <c r="CA10" i="8"/>
  <c r="BZ10" i="8"/>
  <c r="BY10" i="8"/>
  <c r="BK10" i="8"/>
  <c r="BJ10" i="8"/>
  <c r="BI10" i="8"/>
  <c r="BH10" i="8"/>
  <c r="BG10" i="8"/>
  <c r="BF10" i="8"/>
  <c r="BE10" i="8"/>
  <c r="BD10" i="8"/>
  <c r="BB10" i="8"/>
  <c r="BA10" i="8"/>
  <c r="AZ10" i="8"/>
  <c r="AY10" i="8"/>
  <c r="AX10" i="8"/>
  <c r="AW10" i="8"/>
  <c r="AV10" i="8"/>
  <c r="AJ10" i="8"/>
  <c r="AI10" i="8"/>
  <c r="AH10" i="8"/>
  <c r="AG10" i="8"/>
  <c r="AF10" i="8"/>
  <c r="AE10" i="8"/>
  <c r="AC10" i="8"/>
  <c r="AB10" i="8"/>
  <c r="AA10" i="8"/>
  <c r="Z10" i="8"/>
  <c r="Y10" i="8"/>
  <c r="X10" i="8"/>
  <c r="W10" i="8"/>
  <c r="FA9" i="8"/>
  <c r="EZ9" i="8"/>
  <c r="EY9" i="8"/>
  <c r="EX9" i="8"/>
  <c r="EW9" i="8"/>
  <c r="EV9" i="8"/>
  <c r="EC9" i="8"/>
  <c r="EB9" i="8"/>
  <c r="EA9" i="8"/>
  <c r="DZ9" i="8"/>
  <c r="DY9" i="8"/>
  <c r="DX9" i="8"/>
  <c r="DW9" i="8"/>
  <c r="DV9" i="8"/>
  <c r="DU9" i="8"/>
  <c r="DT9" i="8"/>
  <c r="DR9" i="8"/>
  <c r="DQ9" i="8"/>
  <c r="DP9" i="8"/>
  <c r="DO9" i="8"/>
  <c r="DN9" i="8"/>
  <c r="DM9" i="8"/>
  <c r="DL9" i="8"/>
  <c r="DK9" i="8"/>
  <c r="DJ9" i="8"/>
  <c r="DI9" i="8"/>
  <c r="DH9" i="8"/>
  <c r="CX9" i="8"/>
  <c r="CW9" i="8"/>
  <c r="CV9" i="8"/>
  <c r="CU9" i="8"/>
  <c r="CT9" i="8"/>
  <c r="CS9" i="8"/>
  <c r="CR9" i="8"/>
  <c r="CQ9" i="8"/>
  <c r="CM9" i="8"/>
  <c r="CL9" i="8"/>
  <c r="CK9" i="8"/>
  <c r="CJ9" i="8"/>
  <c r="CI9" i="8"/>
  <c r="CH9" i="8"/>
  <c r="CE9" i="8"/>
  <c r="CD9" i="8"/>
  <c r="CC9" i="8"/>
  <c r="CB9" i="8"/>
  <c r="CA9" i="8"/>
  <c r="BZ9" i="8"/>
  <c r="BY9" i="8"/>
  <c r="BK9" i="8"/>
  <c r="BJ9" i="8"/>
  <c r="BI9" i="8"/>
  <c r="BH9" i="8"/>
  <c r="BG9" i="8"/>
  <c r="BF9" i="8"/>
  <c r="BE9" i="8"/>
  <c r="BD9" i="8"/>
  <c r="BB9" i="8"/>
  <c r="BA9" i="8"/>
  <c r="AZ9" i="8"/>
  <c r="AY9" i="8"/>
  <c r="AX9" i="8"/>
  <c r="AW9" i="8"/>
  <c r="AV9" i="8"/>
  <c r="AJ9" i="8"/>
  <c r="AI9" i="8"/>
  <c r="AH9" i="8"/>
  <c r="AG9" i="8"/>
  <c r="AF9" i="8"/>
  <c r="AE9" i="8"/>
  <c r="AC9" i="8"/>
  <c r="AB9" i="8"/>
  <c r="AA9" i="8"/>
  <c r="Z9" i="8"/>
  <c r="Y9" i="8"/>
  <c r="X9" i="8"/>
  <c r="W9" i="8"/>
  <c r="FA8" i="8"/>
  <c r="EZ8" i="8"/>
  <c r="EY8" i="8"/>
  <c r="EX8" i="8"/>
  <c r="EW8" i="8"/>
  <c r="EV8" i="8"/>
  <c r="EC8" i="8"/>
  <c r="EB8" i="8"/>
  <c r="EA8" i="8"/>
  <c r="DZ8" i="8"/>
  <c r="DY8" i="8"/>
  <c r="DX8" i="8"/>
  <c r="DW8" i="8"/>
  <c r="DV8" i="8"/>
  <c r="DU8" i="8"/>
  <c r="DT8" i="8"/>
  <c r="DR8" i="8"/>
  <c r="DQ8" i="8"/>
  <c r="DP8" i="8"/>
  <c r="DO8" i="8"/>
  <c r="DN8" i="8"/>
  <c r="DM8" i="8"/>
  <c r="DL8" i="8"/>
  <c r="DK8" i="8"/>
  <c r="DJ8" i="8"/>
  <c r="DI8" i="8"/>
  <c r="DH8" i="8"/>
  <c r="CX8" i="8"/>
  <c r="CW8" i="8"/>
  <c r="CV8" i="8"/>
  <c r="CU8" i="8"/>
  <c r="CT8" i="8"/>
  <c r="CS8" i="8"/>
  <c r="CR8" i="8"/>
  <c r="CQ8" i="8"/>
  <c r="CM8" i="8"/>
  <c r="CL8" i="8"/>
  <c r="CK8" i="8"/>
  <c r="CJ8" i="8"/>
  <c r="CI8" i="8"/>
  <c r="CH8" i="8"/>
  <c r="CE8" i="8"/>
  <c r="CD8" i="8"/>
  <c r="CC8" i="8"/>
  <c r="CB8" i="8"/>
  <c r="CA8" i="8"/>
  <c r="BZ8" i="8"/>
  <c r="BY8" i="8"/>
  <c r="BK8" i="8"/>
  <c r="BJ8" i="8"/>
  <c r="BI8" i="8"/>
  <c r="BH8" i="8"/>
  <c r="BG8" i="8"/>
  <c r="BF8" i="8"/>
  <c r="BE8" i="8"/>
  <c r="BD8" i="8"/>
  <c r="BB8" i="8"/>
  <c r="BA8" i="8"/>
  <c r="AZ8" i="8"/>
  <c r="AY8" i="8"/>
  <c r="AX8" i="8"/>
  <c r="AW8" i="8"/>
  <c r="AV8" i="8"/>
  <c r="AJ8" i="8"/>
  <c r="AI8" i="8"/>
  <c r="AH8" i="8"/>
  <c r="AG8" i="8"/>
  <c r="AF8" i="8"/>
  <c r="AE8" i="8"/>
  <c r="AC8" i="8"/>
  <c r="AB8" i="8"/>
  <c r="AA8" i="8"/>
  <c r="Z8" i="8"/>
  <c r="Y8" i="8"/>
  <c r="X8" i="8"/>
  <c r="W8" i="8"/>
  <c r="FA7" i="8"/>
  <c r="EZ7" i="8"/>
  <c r="EY7" i="8"/>
  <c r="EX7" i="8"/>
  <c r="EW7" i="8"/>
  <c r="EV7" i="8"/>
  <c r="EC7" i="8"/>
  <c r="EB7" i="8"/>
  <c r="EA7" i="8"/>
  <c r="DZ7" i="8"/>
  <c r="DY7" i="8"/>
  <c r="DX7" i="8"/>
  <c r="DW7" i="8"/>
  <c r="DV7" i="8"/>
  <c r="DU7" i="8"/>
  <c r="DT7" i="8"/>
  <c r="DR7" i="8"/>
  <c r="DQ7" i="8"/>
  <c r="DP7" i="8"/>
  <c r="DO7" i="8"/>
  <c r="DN7" i="8"/>
  <c r="DM7" i="8"/>
  <c r="DL7" i="8"/>
  <c r="DK7" i="8"/>
  <c r="DJ7" i="8"/>
  <c r="DI7" i="8"/>
  <c r="DH7" i="8"/>
  <c r="CX7" i="8"/>
  <c r="CW7" i="8"/>
  <c r="CV7" i="8"/>
  <c r="CU7" i="8"/>
  <c r="CT7" i="8"/>
  <c r="CS7" i="8"/>
  <c r="CR7" i="8"/>
  <c r="CQ7" i="8"/>
  <c r="CM7" i="8"/>
  <c r="CL7" i="8"/>
  <c r="CK7" i="8"/>
  <c r="CJ7" i="8"/>
  <c r="CI7" i="8"/>
  <c r="CH7" i="8"/>
  <c r="CE7" i="8"/>
  <c r="CD7" i="8"/>
  <c r="CC7" i="8"/>
  <c r="CB7" i="8"/>
  <c r="CA7" i="8"/>
  <c r="BZ7" i="8"/>
  <c r="BY7" i="8"/>
  <c r="BK7" i="8"/>
  <c r="BJ7" i="8"/>
  <c r="BI7" i="8"/>
  <c r="BH7" i="8"/>
  <c r="BG7" i="8"/>
  <c r="BF7" i="8"/>
  <c r="BE7" i="8"/>
  <c r="BD7" i="8"/>
  <c r="BB7" i="8"/>
  <c r="BA7" i="8"/>
  <c r="AZ7" i="8"/>
  <c r="AY7" i="8"/>
  <c r="AX7" i="8"/>
  <c r="AW7" i="8"/>
  <c r="AV7" i="8"/>
  <c r="AJ7" i="8"/>
  <c r="AI7" i="8"/>
  <c r="AH7" i="8"/>
  <c r="AG7" i="8"/>
  <c r="AF7" i="8"/>
  <c r="AE7" i="8"/>
  <c r="AC7" i="8"/>
  <c r="AB7" i="8"/>
  <c r="AA7" i="8"/>
  <c r="Z7" i="8"/>
  <c r="Y7" i="8"/>
  <c r="X7" i="8"/>
  <c r="W7" i="8"/>
  <c r="FA6" i="8"/>
  <c r="EZ6" i="8"/>
  <c r="EY6" i="8"/>
  <c r="EX6" i="8"/>
  <c r="EW6" i="8"/>
  <c r="EV6" i="8"/>
  <c r="EC6" i="8"/>
  <c r="EB6" i="8"/>
  <c r="EA6" i="8"/>
  <c r="DZ6" i="8"/>
  <c r="DY6" i="8"/>
  <c r="DX6" i="8"/>
  <c r="DW6" i="8"/>
  <c r="DV6" i="8"/>
  <c r="DU6" i="8"/>
  <c r="DT6" i="8"/>
  <c r="DR6" i="8"/>
  <c r="DQ6" i="8"/>
  <c r="DP6" i="8"/>
  <c r="DO6" i="8"/>
  <c r="DN6" i="8"/>
  <c r="DM6" i="8"/>
  <c r="DL6" i="8"/>
  <c r="DK6" i="8"/>
  <c r="DJ6" i="8"/>
  <c r="DI6" i="8"/>
  <c r="DH6" i="8"/>
  <c r="CX6" i="8"/>
  <c r="CW6" i="8"/>
  <c r="CV6" i="8"/>
  <c r="CU6" i="8"/>
  <c r="CT6" i="8"/>
  <c r="CS6" i="8"/>
  <c r="CR6" i="8"/>
  <c r="CQ6" i="8"/>
  <c r="CM6" i="8"/>
  <c r="CL6" i="8"/>
  <c r="CK6" i="8"/>
  <c r="CJ6" i="8"/>
  <c r="CI6" i="8"/>
  <c r="CH6" i="8"/>
  <c r="CE6" i="8"/>
  <c r="CD6" i="8"/>
  <c r="CC6" i="8"/>
  <c r="CB6" i="8"/>
  <c r="CA6" i="8"/>
  <c r="BZ6" i="8"/>
  <c r="BY6" i="8"/>
  <c r="BK6" i="8"/>
  <c r="BJ6" i="8"/>
  <c r="BI6" i="8"/>
  <c r="BH6" i="8"/>
  <c r="BG6" i="8"/>
  <c r="BF6" i="8"/>
  <c r="BE6" i="8"/>
  <c r="BD6" i="8"/>
  <c r="BB6" i="8"/>
  <c r="BA6" i="8"/>
  <c r="AZ6" i="8"/>
  <c r="AY6" i="8"/>
  <c r="AX6" i="8"/>
  <c r="AW6" i="8"/>
  <c r="AV6" i="8"/>
  <c r="AJ6" i="8"/>
  <c r="AI6" i="8"/>
  <c r="AH6" i="8"/>
  <c r="AG6" i="8"/>
  <c r="AF6" i="8"/>
  <c r="AE6" i="8"/>
  <c r="AC6" i="8"/>
  <c r="AB6" i="8"/>
  <c r="AA6" i="8"/>
  <c r="Z6" i="8"/>
  <c r="Y6" i="8"/>
  <c r="X6" i="8"/>
  <c r="W6" i="8"/>
  <c r="FA5" i="8"/>
  <c r="EZ5" i="8"/>
  <c r="EY5" i="8"/>
  <c r="EX5" i="8"/>
  <c r="EW5" i="8"/>
  <c r="EV5" i="8"/>
  <c r="EC5" i="8"/>
  <c r="EB5" i="8"/>
  <c r="EA5" i="8"/>
  <c r="DZ5" i="8"/>
  <c r="DY5" i="8"/>
  <c r="DX5" i="8"/>
  <c r="DW5" i="8"/>
  <c r="DV5" i="8"/>
  <c r="DU5" i="8"/>
  <c r="DT5" i="8"/>
  <c r="DR5" i="8"/>
  <c r="DQ5" i="8"/>
  <c r="DP5" i="8"/>
  <c r="DO5" i="8"/>
  <c r="DN5" i="8"/>
  <c r="DM5" i="8"/>
  <c r="DL5" i="8"/>
  <c r="DK5" i="8"/>
  <c r="DJ5" i="8"/>
  <c r="DI5" i="8"/>
  <c r="DH5" i="8"/>
  <c r="CX5" i="8"/>
  <c r="CW5" i="8"/>
  <c r="CV5" i="8"/>
  <c r="CU5" i="8"/>
  <c r="CT5" i="8"/>
  <c r="CS5" i="8"/>
  <c r="CR5" i="8"/>
  <c r="CQ5" i="8"/>
  <c r="CM5" i="8"/>
  <c r="CL5" i="8"/>
  <c r="CK5" i="8"/>
  <c r="CJ5" i="8"/>
  <c r="CI5" i="8"/>
  <c r="CH5" i="8"/>
  <c r="CE5" i="8"/>
  <c r="CD5" i="8"/>
  <c r="CC5" i="8"/>
  <c r="CB5" i="8"/>
  <c r="CA5" i="8"/>
  <c r="BZ5" i="8"/>
  <c r="BY5" i="8"/>
  <c r="BK5" i="8"/>
  <c r="BJ5" i="8"/>
  <c r="BI5" i="8"/>
  <c r="BH5" i="8"/>
  <c r="BG5" i="8"/>
  <c r="BF5" i="8"/>
  <c r="BE5" i="8"/>
  <c r="BD5" i="8"/>
  <c r="BB5" i="8"/>
  <c r="BA5" i="8"/>
  <c r="AZ5" i="8"/>
  <c r="AY5" i="8"/>
  <c r="AX5" i="8"/>
  <c r="AW5" i="8"/>
  <c r="AV5" i="8"/>
  <c r="AJ5" i="8"/>
  <c r="AI5" i="8"/>
  <c r="AH5" i="8"/>
  <c r="AG5" i="8"/>
  <c r="AF5" i="8"/>
  <c r="AE5" i="8"/>
  <c r="AC5" i="8"/>
  <c r="AB5" i="8"/>
  <c r="AA5" i="8"/>
  <c r="Z5" i="8"/>
  <c r="Y5" i="8"/>
  <c r="X5" i="8"/>
  <c r="W5" i="8"/>
  <c r="FA4" i="8"/>
  <c r="EZ4" i="8"/>
  <c r="EY4" i="8"/>
  <c r="EX4" i="8"/>
  <c r="EW4" i="8"/>
  <c r="EV4" i="8"/>
  <c r="EC4" i="8"/>
  <c r="EB4" i="8"/>
  <c r="EA4" i="8"/>
  <c r="DZ4" i="8"/>
  <c r="DY4" i="8"/>
  <c r="DX4" i="8"/>
  <c r="DW4" i="8"/>
  <c r="DV4" i="8"/>
  <c r="DU4" i="8"/>
  <c r="DT4" i="8"/>
  <c r="DR4" i="8"/>
  <c r="DQ4" i="8"/>
  <c r="DP4" i="8"/>
  <c r="DO4" i="8"/>
  <c r="DN4" i="8"/>
  <c r="DM4" i="8"/>
  <c r="DL4" i="8"/>
  <c r="DK4" i="8"/>
  <c r="DJ4" i="8"/>
  <c r="DI4" i="8"/>
  <c r="DH4" i="8"/>
  <c r="CX4" i="8"/>
  <c r="CW4" i="8"/>
  <c r="CV4" i="8"/>
  <c r="CU4" i="8"/>
  <c r="CT4" i="8"/>
  <c r="CS4" i="8"/>
  <c r="CR4" i="8"/>
  <c r="CQ4" i="8"/>
  <c r="CM4" i="8"/>
  <c r="CL4" i="8"/>
  <c r="CK4" i="8"/>
  <c r="CJ4" i="8"/>
  <c r="CI4" i="8"/>
  <c r="CH4" i="8"/>
  <c r="CE4" i="8"/>
  <c r="CD4" i="8"/>
  <c r="CC4" i="8"/>
  <c r="CB4" i="8"/>
  <c r="CA4" i="8"/>
  <c r="BZ4" i="8"/>
  <c r="BY4" i="8"/>
  <c r="BK4" i="8"/>
  <c r="BJ4" i="8"/>
  <c r="BI4" i="8"/>
  <c r="BH4" i="8"/>
  <c r="BG4" i="8"/>
  <c r="BF4" i="8"/>
  <c r="BE4" i="8"/>
  <c r="BD4" i="8"/>
  <c r="BB4" i="8"/>
  <c r="BA4" i="8"/>
  <c r="AZ4" i="8"/>
  <c r="AY4" i="8"/>
  <c r="AX4" i="8"/>
  <c r="AW4" i="8"/>
  <c r="AV4" i="8"/>
  <c r="AJ4" i="8"/>
  <c r="AI4" i="8"/>
  <c r="AH4" i="8"/>
  <c r="AG4" i="8"/>
  <c r="AF4" i="8"/>
  <c r="AE4" i="8"/>
  <c r="AC4" i="8"/>
  <c r="AB4" i="8"/>
  <c r="AA4" i="8"/>
  <c r="Z4" i="8"/>
  <c r="Y4" i="8"/>
  <c r="X4" i="8"/>
  <c r="W4" i="8"/>
  <c r="FA3" i="8"/>
  <c r="EZ3" i="8"/>
  <c r="EY3" i="8"/>
  <c r="EX3" i="8"/>
  <c r="EW3" i="8"/>
  <c r="EV3" i="8"/>
  <c r="EC3" i="8"/>
  <c r="EB3" i="8"/>
  <c r="EA3" i="8"/>
  <c r="DZ3" i="8"/>
  <c r="DY3" i="8"/>
  <c r="DX3" i="8"/>
  <c r="DW3" i="8"/>
  <c r="DV3" i="8"/>
  <c r="DU3" i="8"/>
  <c r="DT3" i="8"/>
  <c r="DR3" i="8"/>
  <c r="DQ3" i="8"/>
  <c r="DP3" i="8"/>
  <c r="DO3" i="8"/>
  <c r="DN3" i="8"/>
  <c r="DM3" i="8"/>
  <c r="DL3" i="8"/>
  <c r="DK3" i="8"/>
  <c r="DJ3" i="8"/>
  <c r="DI3" i="8"/>
  <c r="DH3" i="8"/>
  <c r="CX3" i="8"/>
  <c r="CW3" i="8"/>
  <c r="CV3" i="8"/>
  <c r="CU3" i="8"/>
  <c r="CT3" i="8"/>
  <c r="CS3" i="8"/>
  <c r="CR3" i="8"/>
  <c r="CQ3" i="8"/>
  <c r="CM3" i="8"/>
  <c r="CL3" i="8"/>
  <c r="CK3" i="8"/>
  <c r="CJ3" i="8"/>
  <c r="CI3" i="8"/>
  <c r="CH3" i="8"/>
  <c r="CE3" i="8"/>
  <c r="CD3" i="8"/>
  <c r="CC3" i="8"/>
  <c r="CB3" i="8"/>
  <c r="CA3" i="8"/>
  <c r="BZ3" i="8"/>
  <c r="BY3" i="8"/>
  <c r="BK3" i="8"/>
  <c r="BJ3" i="8"/>
  <c r="BI3" i="8"/>
  <c r="BH3" i="8"/>
  <c r="BG3" i="8"/>
  <c r="BF3" i="8"/>
  <c r="BE3" i="8"/>
  <c r="BD3" i="8"/>
  <c r="BB3" i="8"/>
  <c r="BA3" i="8"/>
  <c r="AZ3" i="8"/>
  <c r="AY3" i="8"/>
  <c r="AX3" i="8"/>
  <c r="AW3" i="8"/>
  <c r="AV3" i="8"/>
  <c r="AJ3" i="8"/>
  <c r="AI3" i="8"/>
  <c r="AH3" i="8"/>
  <c r="AG3" i="8"/>
  <c r="AF3" i="8"/>
  <c r="AE3" i="8"/>
  <c r="AC3" i="8"/>
  <c r="AB3" i="8"/>
  <c r="AA3" i="8"/>
  <c r="Z3" i="8"/>
  <c r="Y3" i="8"/>
  <c r="X3" i="8"/>
  <c r="W3" i="8"/>
  <c r="FA2" i="8"/>
  <c r="EZ2" i="8"/>
  <c r="EY2" i="8"/>
  <c r="EX2" i="8"/>
  <c r="EW2" i="8"/>
  <c r="EV2" i="8"/>
  <c r="EC2" i="8"/>
  <c r="EB2" i="8"/>
  <c r="EA2" i="8"/>
  <c r="DZ2" i="8"/>
  <c r="DY2" i="8"/>
  <c r="DX2" i="8"/>
  <c r="DW2" i="8"/>
  <c r="DV2" i="8"/>
  <c r="DU2" i="8"/>
  <c r="DT2" i="8"/>
  <c r="DR2" i="8"/>
  <c r="DQ2" i="8"/>
  <c r="DP2" i="8"/>
  <c r="DO2" i="8"/>
  <c r="DN2" i="8"/>
  <c r="DM2" i="8"/>
  <c r="DL2" i="8"/>
  <c r="DK2" i="8"/>
  <c r="DJ2" i="8"/>
  <c r="DI2" i="8"/>
  <c r="DH2" i="8"/>
  <c r="CX2" i="8"/>
  <c r="CW2" i="8"/>
  <c r="CV2" i="8"/>
  <c r="CU2" i="8"/>
  <c r="CT2" i="8"/>
  <c r="CS2" i="8"/>
  <c r="CR2" i="8"/>
  <c r="CQ2" i="8"/>
  <c r="CM2" i="8"/>
  <c r="CL2" i="8"/>
  <c r="CK2" i="8"/>
  <c r="CJ2" i="8"/>
  <c r="CI2" i="8"/>
  <c r="CH2" i="8"/>
  <c r="CE2" i="8"/>
  <c r="CD2" i="8"/>
  <c r="CC2" i="8"/>
  <c r="CB2" i="8"/>
  <c r="CA2" i="8"/>
  <c r="BZ2" i="8"/>
  <c r="BY2" i="8"/>
  <c r="BK2" i="8"/>
  <c r="BJ2" i="8"/>
  <c r="BI2" i="8"/>
  <c r="BH2" i="8"/>
  <c r="BG2" i="8"/>
  <c r="BF2" i="8"/>
  <c r="BE2" i="8"/>
  <c r="BD2" i="8"/>
  <c r="BB2" i="8"/>
  <c r="BA2" i="8"/>
  <c r="AZ2" i="8"/>
  <c r="AY2" i="8"/>
  <c r="AX2" i="8"/>
  <c r="AW2" i="8"/>
  <c r="AV2" i="8"/>
  <c r="AJ2" i="8"/>
  <c r="AI2" i="8"/>
  <c r="AH2" i="8"/>
  <c r="AG2" i="8"/>
  <c r="AF2" i="8"/>
  <c r="AE2" i="8"/>
  <c r="AC2" i="8"/>
  <c r="AB2" i="8"/>
  <c r="AA2" i="8"/>
  <c r="Z2" i="8"/>
  <c r="Y2" i="8"/>
  <c r="X2" i="8"/>
  <c r="W2" i="8"/>
</calcChain>
</file>

<file path=xl/sharedStrings.xml><?xml version="1.0" encoding="utf-8"?>
<sst xmlns="http://schemas.openxmlformats.org/spreadsheetml/2006/main" count="3898" uniqueCount="879">
  <si>
    <t>Mamdi</t>
  </si>
  <si>
    <t>Bol</t>
  </si>
  <si>
    <t>Tchad</t>
  </si>
  <si>
    <t>non</t>
  </si>
  <si>
    <t>insecurite</t>
  </si>
  <si>
    <t>oui</t>
  </si>
  <si>
    <t>securite</t>
  </si>
  <si>
    <t>rester</t>
  </si>
  <si>
    <t>pasdeservice</t>
  </si>
  <si>
    <t>nsp</t>
  </si>
  <si>
    <t>autre</t>
  </si>
  <si>
    <t>amelioration</t>
  </si>
  <si>
    <t>ile</t>
  </si>
  <si>
    <t>Autoconsommation</t>
  </si>
  <si>
    <t>Aucun</t>
  </si>
  <si>
    <t>ecole_non_fonc</t>
  </si>
  <si>
    <t>pareil</t>
  </si>
  <si>
    <t>Kaya</t>
  </si>
  <si>
    <t>Kangallam</t>
  </si>
  <si>
    <t>Madji_Wadjie_(Koulfoua)</t>
  </si>
  <si>
    <t>Bagassola</t>
  </si>
  <si>
    <t>Heure début</t>
  </si>
  <si>
    <t>Heure fin</t>
  </si>
  <si>
    <t>Date de l'enquête</t>
  </si>
  <si>
    <t>Numéro série téléphone</t>
  </si>
  <si>
    <t>Questionnaire IC : Déplacements et besoins essentiels</t>
  </si>
  <si>
    <t>Date enquête</t>
  </si>
  <si>
    <t xml:space="preserve">Enqueteur </t>
  </si>
  <si>
    <t>Département</t>
  </si>
  <si>
    <t>Sous-préfecture</t>
  </si>
  <si>
    <t>Canton</t>
  </si>
  <si>
    <t>Village</t>
  </si>
  <si>
    <t>1.1 Quel était le nombre TOTAL de personnes dans la localité avant la crise de 2015?</t>
  </si>
  <si>
    <t>1.2 Quel est le nombre TOTAL de personnes dans la localité actuellement?</t>
  </si>
  <si>
    <t>1.3 Depuis le début de la crise en 2015, quel pourcentage de la population a du quitter l'ile au moins une fois? Donnez une estimation</t>
  </si>
  <si>
    <t>1.4 La population qui a quitté l'ile depuis le début de la crise de 2015 s'est dirigée majoritairement vers quel pays?</t>
  </si>
  <si>
    <t>1.4a Quel département?</t>
  </si>
  <si>
    <t>1.4b Dans quelle sous-préfecture?</t>
  </si>
  <si>
    <t>1.4c Dans quel canton?</t>
  </si>
  <si>
    <t>1.4c Dans quelle localité?</t>
  </si>
  <si>
    <t>1.5 Y a-t-il eu des nouveaux departs dans les 6 derniers mois?</t>
  </si>
  <si>
    <t>1.6 Quand est-ce que la majorité des déplacements a eu lieu?</t>
  </si>
  <si>
    <t>1.7 Quelles sont les raisons qui ont poussé la population á quitter l'ile? (3 choix maximum)</t>
  </si>
  <si>
    <t>Insécurité liée aux violences de groupes armés</t>
  </si>
  <si>
    <t>Mesure sécuritaire du gouvernement (ordre de vider les iles)</t>
  </si>
  <si>
    <t>Perte des moyens de subsistance</t>
  </si>
  <si>
    <t>Problème d’accès à la nourriture</t>
  </si>
  <si>
    <t>Réduction de l'accès aux services de base</t>
  </si>
  <si>
    <t>Migration annuelle</t>
  </si>
  <si>
    <t>Autre</t>
  </si>
  <si>
    <t>1.8 Depuis le debut de la crise de 2015, quels sont les groupes qui sont majoritairement partis de votre ile?  (3 choix maximum)</t>
  </si>
  <si>
    <t>Familles complètes</t>
  </si>
  <si>
    <t>Filles et garçons (moins de 18 ans) non-accompagnes</t>
  </si>
  <si>
    <t>Hommes seuls (18-50 ans)</t>
  </si>
  <si>
    <t>Femmes seules (18-50 ans)</t>
  </si>
  <si>
    <t>Femmes et hommes âgés 51 ans et plus</t>
  </si>
  <si>
    <t>2.1 Des déplacés sont-ils retournés vivre dans l’ile?</t>
  </si>
  <si>
    <t>2.2 Quel est le nombre d'individus RETOURNES dans l'ile, actuellement? Donnez une estimation</t>
  </si>
  <si>
    <t>2.3 La population qui est retournée provenait majoritairement de quel pays?</t>
  </si>
  <si>
    <t>2.3a De quel departement?</t>
  </si>
  <si>
    <t>2.3b De quelle sous-préfecture?</t>
  </si>
  <si>
    <t>2.3c De quel canton?</t>
  </si>
  <si>
    <t>2.3d De quelle localité?</t>
  </si>
  <si>
    <t>2.3e Dans quel type de site résidaient majoritairement les déplacés avant leur retour?</t>
  </si>
  <si>
    <t>2.4 En moyenne, combien de fois estimez vous que les habitants ont du se déplacer avant de retourner sur l'île?</t>
  </si>
  <si>
    <t>2.5 Quand est-ce que la majorité des retours a eu lieu?</t>
  </si>
  <si>
    <t>2.6 Quels sonts les groupes de population qui sont majoritairement revenus vivre dans l’ile? (3 choix maximum)</t>
  </si>
  <si>
    <t>2.7 Quelles sont les raisons principales pour lesquelles les populations ont décidé de revenir dans l’ile ? (3 choix maximum)</t>
  </si>
  <si>
    <t>Sécurité / stabilité retrouvée dans la zone</t>
  </si>
  <si>
    <t>Meilleur accès aux moyens de subsistance</t>
  </si>
  <si>
    <t>Meilleur accès à la nourriture</t>
  </si>
  <si>
    <t>Meilleur accès aux services de base</t>
  </si>
  <si>
    <t>Migration annuelle (travail de la terre dans les iles)</t>
  </si>
  <si>
    <t xml:space="preserve">Manque d'assistance dans les sites de déplacés / villages hôtes de la terre ferme </t>
  </si>
  <si>
    <t>Autre (préciser)</t>
  </si>
  <si>
    <t>Ne sait pas</t>
  </si>
  <si>
    <t>3.1 Quelles sont, majoritairement, les intentions de mouvement des populations retournées vivre dans l’ile ?</t>
  </si>
  <si>
    <t>3.2 Quelle serait le principal pays oú les populations pourraient à nouveau se déplacer majoritairement ?</t>
  </si>
  <si>
    <t>3.2a Dans quel département ?</t>
  </si>
  <si>
    <t>3.2b Dans quelle sous-préfecture?</t>
  </si>
  <si>
    <t>3.2c Dans quel canton?</t>
  </si>
  <si>
    <t>3.2d Dans quelle localité?</t>
  </si>
  <si>
    <t>4.1 Quel est le principal type de logement dans lequel vivait la population AVANT la crise de 2015 ?</t>
  </si>
  <si>
    <t>4.2 Quel est le principal type de logement dans lequel vive la population ACTUELLEMENT ?</t>
  </si>
  <si>
    <t>4.3 Globalement, comment percevez-vous l’évolution des conditions sur l'ile en termes d’accès au logement depuis le début de la crise ?</t>
  </si>
  <si>
    <t xml:space="preserve">4.4 Quel était le principal type d'accès à la terre agricole pour la population AVANT la crise ? </t>
  </si>
  <si>
    <t>4.5 Quel est le principal type d’accès à la terre agricole pour la population ACTUELLEMENT ?</t>
  </si>
  <si>
    <t>4.6 Globalement, comment percevez-vous l’évolution des conditions en termes d’accès á la terre depuis le début de la crise de 2015 ?</t>
  </si>
  <si>
    <t>5.1 Quelles sont les principales sources de nourriture des habitants de l’ile ? (3 choix maximum)</t>
  </si>
  <si>
    <t>Production personnelle (agriculture, élevage, pêche)</t>
  </si>
  <si>
    <t>Achat sur le marché</t>
  </si>
  <si>
    <t>Dons (solidarité communautaire)</t>
  </si>
  <si>
    <t>Aide alimentaire (ONG, gouvernement)</t>
  </si>
  <si>
    <t>Emprunt</t>
  </si>
  <si>
    <t>Troc</t>
  </si>
  <si>
    <t>5.2 Les habitants de l’ile rencontrent-ils des difficultés d'accès à la nourriture ?</t>
  </si>
  <si>
    <t>5.3 Si oui, quelles sont les principales raisons ? (3 choix maximum)</t>
  </si>
  <si>
    <t xml:space="preserve"> Crainte de se déplacer au marché</t>
  </si>
  <si>
    <t xml:space="preserve"> Manque de ressources pour acheter nourriture au marché</t>
  </si>
  <si>
    <t xml:space="preserve"> Certains types de nourriture sont trop chers</t>
  </si>
  <si>
    <t xml:space="preserve"> La production locale a diminuée</t>
  </si>
  <si>
    <t xml:space="preserve"> Autre</t>
  </si>
  <si>
    <t>5.4 Globalement, comment percevez-vous l’évolution des conditions en termes d’accès á la nourriture depuis le début de la crise de 2015 ?</t>
  </si>
  <si>
    <t>5.5 Quel pourcentage de la population de l’ile a bénéficié d’une distribution de nourriture de la part d’une ONG ou du gouvernement durant le mois dernier ?</t>
  </si>
  <si>
    <t>5.6 Quelles sont les principales sources de revenu utilisées par les habitants de l’ile ACTUELLEMENT? (3 choix maximum)</t>
  </si>
  <si>
    <t xml:space="preserve"> Agriculture</t>
  </si>
  <si>
    <t xml:space="preserve"> Elevage</t>
  </si>
  <si>
    <t xml:space="preserve"> Pêche</t>
  </si>
  <si>
    <t xml:space="preserve"> Administration</t>
  </si>
  <si>
    <t xml:space="preserve"> Artisanat</t>
  </si>
  <si>
    <t xml:space="preserve"> Vente et commerce</t>
  </si>
  <si>
    <t xml:space="preserve"> Maçonnerie/main œuvre</t>
  </si>
  <si>
    <t xml:space="preserve"> Assistance humanitaire</t>
  </si>
  <si>
    <t xml:space="preserve"> Autre (préciser)</t>
  </si>
  <si>
    <t>5.7  Globalement, comment percevez-vous l’évolution des conditions en termes de sources de revenu des populations depuis le début de la crise de 2015 ?</t>
  </si>
  <si>
    <t xml:space="preserve">6.1 Quels sont les services de santé FONCTIONNELS disponibles sur l’ile? </t>
  </si>
  <si>
    <t>Clinique privée</t>
  </si>
  <si>
    <t>Unité de santé mobile ou fixe d’une ONG</t>
  </si>
  <si>
    <t>Centre de santé</t>
  </si>
  <si>
    <t>Hôpital</t>
  </si>
  <si>
    <t>Docteur choukou/ médecin traditionnel</t>
  </si>
  <si>
    <t>6.2 Si aucun service n'est disponible sur l'ile, combien de temps faut-il pour accéder au centre de santé fonctionnel le plus proche ?</t>
  </si>
  <si>
    <t>6.3 Quelles sont les principales difficultés rencontrées par les habitants de l’ile pour accéder aux services de santé ? (3 choix maximum)</t>
  </si>
  <si>
    <t>Pas de difficultés (aucun autre choix possible si selectionné)</t>
  </si>
  <si>
    <t>Aucun service de santé fonctionnel dans la zone</t>
  </si>
  <si>
    <t>Problème de sécurité pour se rendre à la structure de santé</t>
  </si>
  <si>
    <t>Difficulté physique (handicap, maladie, age)</t>
  </si>
  <si>
    <t>Les soins sont trop chers</t>
  </si>
  <si>
    <t>La structure est trop loin</t>
  </si>
  <si>
    <t>Le transport est trop cher</t>
  </si>
  <si>
    <t>Manque de transport</t>
  </si>
  <si>
    <t>Manque de personnel</t>
  </si>
  <si>
    <t>Manque de matériel</t>
  </si>
  <si>
    <t>Manque de médicaments</t>
  </si>
  <si>
    <t>6.4 Quels sont les problèmes de santé les plus fréquents rencontrés par les habitants de l’ile dans les DEUX dernieres semaines ? (3 choix maximum)</t>
  </si>
  <si>
    <t>Fièvre / Paludisme</t>
  </si>
  <si>
    <t>Diarrhée</t>
  </si>
  <si>
    <t>Maladies de la peau</t>
  </si>
  <si>
    <t>Maladies contagieuses (ex. Hépatite, Typhoïde, Cholera et Dysenterie)</t>
  </si>
  <si>
    <t>Maladie chronique sans accès à des médicaments</t>
  </si>
  <si>
    <t>Problèmes de santé maternelle</t>
  </si>
  <si>
    <t>Blessures par violence physique</t>
  </si>
  <si>
    <t>Infection pulmonaires</t>
  </si>
  <si>
    <t>Malnutrition</t>
  </si>
  <si>
    <t>6.4a Si 'Autre', précisez :</t>
  </si>
  <si>
    <t>6.5 Globalement, comment percevez-vous l’évolution des conditions en termes d’accès aux services de santé depuis le début de la crise de 2015 ?</t>
  </si>
  <si>
    <t>7.3 Combien de temps, en moyenne, faut-il pour obtenir de l'eau depuis la source protegée la plus proche (temps d'allée + temps d'attente á la source + temps pour revenir) ?</t>
  </si>
  <si>
    <t>7.4 Y a-t-il des comités de gestion des points d’eau actifs dans l’ile ?</t>
  </si>
  <si>
    <t xml:space="preserve">7.5 Quel est le principal type de latrine utilisée par les habitants de l’ile ? </t>
  </si>
  <si>
    <t>7.6 Globalement, comment percevez-vous l’évolution des conditions en termes d’accès á l'eau depuis le début de la crise ?</t>
  </si>
  <si>
    <t xml:space="preserve">8.1 Parmi ces types d’établissements scolaires, lesquelles sont disponibles et fonctionnelles dans votre ile actuellement? </t>
  </si>
  <si>
    <t>Ecole primaire</t>
  </si>
  <si>
    <t>Collège</t>
  </si>
  <si>
    <t>Lycée</t>
  </si>
  <si>
    <t>Ecole coranique</t>
  </si>
  <si>
    <t>Ecole professionnelle</t>
  </si>
  <si>
    <t xml:space="preserve">8.2 Si l'école primaire n’est pas disponible dans l’ile, est-ce que certains enfants vont à l'école primaire dans une autre localité ? </t>
  </si>
  <si>
    <t>8.3 Combien de temps faut-il (à pied et/ou en pirogue) pour atteindre l’école primaire fonctionnelle la plus proche?</t>
  </si>
  <si>
    <t xml:space="preserve">8.4 Quel pourcentage d'enfants filles en âge d’aller à l’école primaire fréqentent régulierement les cours ACTUELLEMENT? </t>
  </si>
  <si>
    <t xml:space="preserve">8.4 Quel pourcentage d'enfants garçons en âge d’aller à l’école primaire fréqentent régulierement les cours ACTUELLEMENT? </t>
  </si>
  <si>
    <t>8.5 Quelles sont les principales barrières d'accès à l'école primaire pour les enfants, ACTUELLEMENT? (3 choix maximum)</t>
  </si>
  <si>
    <t xml:space="preserve">Aucune école fonctionnelle présente sur l'île ou les îles accessibles </t>
  </si>
  <si>
    <t>L'école est fonctionnelle mais les parents ne peuvent pas prendre en charge les frais d'inscription</t>
  </si>
  <si>
    <t>Les enfants ne disposent pas de fournitures scolaires</t>
  </si>
  <si>
    <t>L'école est trop loin de l'île et les enfants n'ont pas de moyens de transport</t>
  </si>
  <si>
    <t>La route vers l'école est dangereuse</t>
  </si>
  <si>
    <t>Les enfants doivent aider les parents / travailler</t>
  </si>
  <si>
    <t>8.6 Globalement, comment percevez-vous l’évolution des conditions en termes d’accès á l'ecole depuis le début de la crise de 2015 ?</t>
  </si>
  <si>
    <t>(2) Cas de pillage</t>
  </si>
  <si>
    <t>(3) Cas de tueries</t>
  </si>
  <si>
    <t>(4) Cas de recrutement forcé</t>
  </si>
  <si>
    <t>(5) Cas d' enlèvement</t>
  </si>
  <si>
    <t>(6) Cas de viol </t>
  </si>
  <si>
    <t>(7) Cas d'extorsion de biens </t>
  </si>
  <si>
    <t>(8) Cas d'attaques et/ou occupation d'écoles </t>
  </si>
  <si>
    <t>(9) Cas d'attaques et/ou occupation de structures de santé </t>
  </si>
  <si>
    <t>9.3 Quelle etait la fréquence des incidents sécuritaires ces derniers 3 mois dans l’ile et dans un rayon de 25 km autour de l’ile (1 heure de pirogue environ) ?</t>
  </si>
  <si>
    <t>9.4 Y a-t-il des déplacés-retournés qui ont rapporté avoir perdu leur documentation légale (certificat de naissance, certificat de mariage etc.) au cours des 3 derniers mois?</t>
  </si>
  <si>
    <t xml:space="preserve">9.5 Globalement, comment les retournés jugent-ils leur securité actuelle par rapport à leur situation de déplacés sur la terre ferme ? </t>
  </si>
  <si>
    <t xml:space="preserve">9.6 Est-ce que la communauté des déplacés-retournées a assez d’informations sur quand, où et comment accéder à l’assistance humanitaire ? </t>
  </si>
  <si>
    <t>Commentaires</t>
  </si>
  <si>
    <t>Merci beaucoup !</t>
  </si>
  <si>
    <t>Défécation à l'air libre</t>
  </si>
  <si>
    <t xml:space="preserve"> Habitat en paille</t>
  </si>
  <si>
    <t>Il y a plus qu'un an</t>
  </si>
  <si>
    <t>1 seule fois</t>
  </si>
  <si>
    <t>Nguléa 1</t>
  </si>
  <si>
    <t>Tout le monde</t>
  </si>
  <si>
    <t>76-99%</t>
  </si>
  <si>
    <t>1-25%</t>
  </si>
  <si>
    <t>26-50%</t>
  </si>
  <si>
    <t xml:space="preserve"> Gratuitement (la terre appartient à la communauté qui la distribue entre les familles)</t>
  </si>
  <si>
    <t>Aucun accès à la terre</t>
  </si>
  <si>
    <t>Pas de changement</t>
  </si>
  <si>
    <t>Détérioration</t>
  </si>
  <si>
    <t>Amélioration</t>
  </si>
  <si>
    <t>L'eau a mauvais gout/odeur ou est colorée</t>
  </si>
  <si>
    <t>Parfois les habitants tombent malades après avoir bu l'eau</t>
  </si>
  <si>
    <t>Bonne qualité</t>
  </si>
  <si>
    <t>Cours d'eau (fleuve, rivière, ruisseau, eau de surface,etc.) ou lac</t>
  </si>
  <si>
    <t>Forage</t>
  </si>
  <si>
    <t>Moins de 15 minutes</t>
  </si>
  <si>
    <t>Latrine Non Hygiénique</t>
  </si>
  <si>
    <t>51-75%</t>
  </si>
  <si>
    <t>Aucun incident</t>
  </si>
  <si>
    <t>Incidents rares (&lt;1 fois par mois)</t>
  </si>
  <si>
    <t>peche</t>
  </si>
  <si>
    <t>Entre 2 et 3 fois</t>
  </si>
  <si>
    <t>Plus d'une heure</t>
  </si>
  <si>
    <t>Entre 30 minutes et une heure</t>
  </si>
  <si>
    <t>continuer</t>
  </si>
  <si>
    <t>frais_inscription</t>
  </si>
  <si>
    <t xml:space="preserve"> Loyer : payer pour utiliser la terre</t>
  </si>
  <si>
    <t>Village hote</t>
  </si>
  <si>
    <t>start</t>
  </si>
  <si>
    <t>end</t>
  </si>
  <si>
    <t>today</t>
  </si>
  <si>
    <t>deviceid</t>
  </si>
  <si>
    <t>titre_entretien</t>
  </si>
  <si>
    <t>commentaires</t>
  </si>
  <si>
    <t>note_merci</t>
  </si>
  <si>
    <t>an</t>
  </si>
  <si>
    <t>Villagehote</t>
  </si>
  <si>
    <t>une</t>
  </si>
  <si>
    <t>six</t>
  </si>
  <si>
    <t>paille</t>
  </si>
  <si>
    <t>deterioration</t>
  </si>
  <si>
    <t>commun</t>
  </si>
  <si>
    <t>aucun</t>
  </si>
  <si>
    <t>eau_surface</t>
  </si>
  <si>
    <t>mauvaise</t>
  </si>
  <si>
    <t>air</t>
  </si>
  <si>
    <t>tous</t>
  </si>
  <si>
    <t>trois</t>
  </si>
  <si>
    <t>plusmauvaise</t>
  </si>
  <si>
    <t>quinze</t>
  </si>
  <si>
    <t>rares</t>
  </si>
  <si>
    <t>case</t>
  </si>
  <si>
    <t>plus</t>
  </si>
  <si>
    <t>forage</t>
  </si>
  <si>
    <t>bonne</t>
  </si>
  <si>
    <t>latrine</t>
  </si>
  <si>
    <t>concession</t>
  </si>
  <si>
    <t>loyer</t>
  </si>
  <si>
    <t>Aucune service fonctionnel disponible sur l'ile (aucune autre option possible si selectionné)</t>
  </si>
  <si>
    <t>Entre 15 et 30 minutes</t>
  </si>
  <si>
    <t>type</t>
  </si>
  <si>
    <t>name</t>
  </si>
  <si>
    <t>label</t>
  </si>
  <si>
    <t>hint</t>
  </si>
  <si>
    <t>relevant</t>
  </si>
  <si>
    <t>constraint</t>
  </si>
  <si>
    <t>appearance</t>
  </si>
  <si>
    <t>choice_filter</t>
  </si>
  <si>
    <t>constraint_message</t>
  </si>
  <si>
    <t>required</t>
  </si>
  <si>
    <t>default</t>
  </si>
  <si>
    <t>readonly</t>
  </si>
  <si>
    <t>calculation</t>
  </si>
  <si>
    <t>note</t>
  </si>
  <si>
    <t>begin group</t>
  </si>
  <si>
    <t>group_info_geo</t>
  </si>
  <si>
    <t>Informations géographiques</t>
  </si>
  <si>
    <t>date</t>
  </si>
  <si>
    <t>date_enquete</t>
  </si>
  <si>
    <t>yes</t>
  </si>
  <si>
    <t>text</t>
  </si>
  <si>
    <t>enqueteur</t>
  </si>
  <si>
    <t>select_one departement</t>
  </si>
  <si>
    <t>departement</t>
  </si>
  <si>
    <t>select_one sous_prefecture</t>
  </si>
  <si>
    <t>sous_prefecture</t>
  </si>
  <si>
    <t>departement=${departement}</t>
  </si>
  <si>
    <t>select_one canton</t>
  </si>
  <si>
    <t>canton</t>
  </si>
  <si>
    <t>sous_prefecture=${sous_prefecture}</t>
  </si>
  <si>
    <t>village</t>
  </si>
  <si>
    <t>end group</t>
  </si>
  <si>
    <t>deplacement</t>
  </si>
  <si>
    <t>1. Dynamiques de déplacement</t>
  </si>
  <si>
    <t>integer</t>
  </si>
  <si>
    <t>total_individus_precrise</t>
  </si>
  <si>
    <t>Donnez une estimation</t>
  </si>
  <si>
    <t>total_individus</t>
  </si>
  <si>
    <t>select_one pourcentage</t>
  </si>
  <si>
    <t>menage_deplaces</t>
  </si>
  <si>
    <t>select_one pays</t>
  </si>
  <si>
    <t>destination_pays</t>
  </si>
  <si>
    <t>not(selected(${menage_deplaces}, 'Aucun'))</t>
  </si>
  <si>
    <t>destination_departement</t>
  </si>
  <si>
    <t>not(selected(${menage_deplaces}, 'Aucun'))  and not(selected(${destination_pays}, 'nsp'))</t>
  </si>
  <si>
    <t>pays=${destination_pays}</t>
  </si>
  <si>
    <t>destination_sousprefecture</t>
  </si>
  <si>
    <t>not(selected(${menage_deplaces}, 'Aucun')) and not(selected(${destination_departement}, 'Autre'))</t>
  </si>
  <si>
    <t>departement=${destination_departement}</t>
  </si>
  <si>
    <t>destination_canton</t>
  </si>
  <si>
    <t>not(selected(${menage_deplaces}, 'Aucun')) and not(selected(${destination_sousprefecture}, 'Autre'))</t>
  </si>
  <si>
    <t>sous_prefecture=${destination_sousprefecture}</t>
  </si>
  <si>
    <t>destination_localite</t>
  </si>
  <si>
    <t>select_one oui_non</t>
  </si>
  <si>
    <t>deplacement_ouinon</t>
  </si>
  <si>
    <t>select_one periode</t>
  </si>
  <si>
    <t>date_deplacement</t>
  </si>
  <si>
    <t>select_multiple raisons_deplacement</t>
  </si>
  <si>
    <t>raisons_deplacement</t>
  </si>
  <si>
    <t>count-selected(.)&lt;=3</t>
  </si>
  <si>
    <t>raisons_deplacement_autre</t>
  </si>
  <si>
    <t>1.7a Si 'Autre', précisez :</t>
  </si>
  <si>
    <t xml:space="preserve">not(selected(${menage_deplaces}, 'Aucun')) and selected(${raisons_deplacement}, 'autre') </t>
  </si>
  <si>
    <t>select_multiple groupes</t>
  </si>
  <si>
    <t>categorie_deplaces</t>
  </si>
  <si>
    <t>retour</t>
  </si>
  <si>
    <t>2. Dynamiques de retour</t>
  </si>
  <si>
    <t>retours_ouinon</t>
  </si>
  <si>
    <t>Le terme ‘retournés’ désigne les personnes qui sont revenues à leur lieu d’habitation initial ou pré-crise à la suite d’une période de déplacement.</t>
  </si>
  <si>
    <t>total_retours</t>
  </si>
  <si>
    <t>selected(${retours_ouinon}, 'oui')</t>
  </si>
  <si>
    <t>provenance_pays</t>
  </si>
  <si>
    <t>provenance_departement</t>
  </si>
  <si>
    <t>Ne cochez aucune réponse si vous ne savez pas</t>
  </si>
  <si>
    <t>selected(${retours_ouinon}, 'oui') and not(selected(${provenance_pays}, 'nsp'))</t>
  </si>
  <si>
    <t>pays=${provenance_pays}</t>
  </si>
  <si>
    <t>provenance_sousprefecture</t>
  </si>
  <si>
    <t>selected(${retours_ouinon}, 'oui') and not(selected(${provenance_departement}, 'Autre'))</t>
  </si>
  <si>
    <t>departement=${provenance_departement}</t>
  </si>
  <si>
    <t>provenance_canton</t>
  </si>
  <si>
    <t>selected(${retours_ouinon}, 'oui') and not(selected(${provenance_sousprefecture}, 'Autre'))</t>
  </si>
  <si>
    <t>sous_prefecture=${provenance_sousprefecture}</t>
  </si>
  <si>
    <t>provenance_localite</t>
  </si>
  <si>
    <t>Ne donnez aucune réponse si vous ne savez pas</t>
  </si>
  <si>
    <t>select_one site</t>
  </si>
  <si>
    <t>site</t>
  </si>
  <si>
    <t>select_one deplacements</t>
  </si>
  <si>
    <t>deplacements</t>
  </si>
  <si>
    <t>date_retour</t>
  </si>
  <si>
    <t>categorie_retour</t>
  </si>
  <si>
    <t>select_multiple raisons_retour</t>
  </si>
  <si>
    <t>raisons_retour</t>
  </si>
  <si>
    <t>raisons_retour_autre</t>
  </si>
  <si>
    <t>2.7a Si 'Autre', précisez :</t>
  </si>
  <si>
    <t>selected(${raisons_retour}, 'oui') and selected(${raisons_retour}, 'autre')</t>
  </si>
  <si>
    <t>intentions</t>
  </si>
  <si>
    <t>3. Intentions de mouvement</t>
  </si>
  <si>
    <t>select_one intention</t>
  </si>
  <si>
    <t>mouvement_pays</t>
  </si>
  <si>
    <t>mouvement_departement</t>
  </si>
  <si>
    <t>not(selected(${mouvement_pays}, 'nsp'))</t>
  </si>
  <si>
    <t>pays=${mouvement_pays}</t>
  </si>
  <si>
    <t>mouvement_sousprefecture</t>
  </si>
  <si>
    <t>not(selected(${mouvement_departement}, 'Autre')) and not(selected(${mouvement_pays}, 'nsp'))</t>
  </si>
  <si>
    <t>departement=${mouvement_departement}</t>
  </si>
  <si>
    <t>mouvement_canton</t>
  </si>
  <si>
    <t>not(selected(${mouvement_sousprefecture}, 'Autre')) and not(selected(${mouvement_pays}, 'nsp'))</t>
  </si>
  <si>
    <t>sous_prefecture=${mouvement_sousprefecture}</t>
  </si>
  <si>
    <t>mouvement_localite</t>
  </si>
  <si>
    <t>abris</t>
  </si>
  <si>
    <t>4. Besoins essentiels : abris et acces á la terre</t>
  </si>
  <si>
    <t>select_one abris</t>
  </si>
  <si>
    <t>abris_avant</t>
  </si>
  <si>
    <t>abris_avant_autre</t>
  </si>
  <si>
    <t>4.1a Si 'Autre', précisez :</t>
  </si>
  <si>
    <t>selected(${abris_avant}, 'autre')</t>
  </si>
  <si>
    <t>abris_actuel</t>
  </si>
  <si>
    <t>abris_actuel_autre</t>
  </si>
  <si>
    <t>4.2a Si 'Autre', précisez :</t>
  </si>
  <si>
    <t>selected(${abris_actuel}, 'autre')</t>
  </si>
  <si>
    <t>select_one changement</t>
  </si>
  <si>
    <t>abris_changement</t>
  </si>
  <si>
    <t>select_one terre</t>
  </si>
  <si>
    <t>terre_avant</t>
  </si>
  <si>
    <t>terre_autre</t>
  </si>
  <si>
    <t>4.4a Si 'Autre', précisez :</t>
  </si>
  <si>
    <t>selected(${terre_avant}, 'autre')</t>
  </si>
  <si>
    <t>terre_actuel</t>
  </si>
  <si>
    <t>terre_actuel_autre</t>
  </si>
  <si>
    <t>4.5a Si 'Autre', précisez :</t>
  </si>
  <si>
    <t>selected(${terre_actuel}, 'autre')</t>
  </si>
  <si>
    <t>terre_changement</t>
  </si>
  <si>
    <t>same</t>
  </si>
  <si>
    <t>5. Besoins essentiels : sécurité alimentaire et moyens de subsistence</t>
  </si>
  <si>
    <t>select_multiple nourriture</t>
  </si>
  <si>
    <t>source_nourriture</t>
  </si>
  <si>
    <t>source_nourriture_autre</t>
  </si>
  <si>
    <t>5.1a Si 'Autre', précisez :</t>
  </si>
  <si>
    <t>selected(${source_nourriture}, 'autre')</t>
  </si>
  <si>
    <t>select_one oui_non_sp</t>
  </si>
  <si>
    <t>acces_nourriture</t>
  </si>
  <si>
    <t>select_multiple nourriture_raisons</t>
  </si>
  <si>
    <t>raisons_nourriture</t>
  </si>
  <si>
    <t>selected(${acces_nourriture}, 'oui')</t>
  </si>
  <si>
    <t>distrib_nourriture</t>
  </si>
  <si>
    <t>select_multiple revenu</t>
  </si>
  <si>
    <t>revenu</t>
  </si>
  <si>
    <t>revenu_autre</t>
  </si>
  <si>
    <t>5.6a Si 'Autre', précisez :</t>
  </si>
  <si>
    <t>selected(${revenu}, 'autre')</t>
  </si>
  <si>
    <t>revenu_changement</t>
  </si>
  <si>
    <t>sante</t>
  </si>
  <si>
    <t>6. Besoins essentiels : santé</t>
  </si>
  <si>
    <t>structures_sante</t>
  </si>
  <si>
    <t>Ne cochez pas si vous ne savez pas</t>
  </si>
  <si>
    <t>table-list</t>
  </si>
  <si>
    <t>structures_sante_aucune</t>
  </si>
  <si>
    <t>structures_sante_clinique</t>
  </si>
  <si>
    <t>structures_sante_unite</t>
  </si>
  <si>
    <t>structures_sante_centre</t>
  </si>
  <si>
    <t>structures_sante_hopital</t>
  </si>
  <si>
    <t>structures_sante_docteur</t>
  </si>
  <si>
    <t>structures_sante_autre</t>
  </si>
  <si>
    <t>structures_sante_autre_text</t>
  </si>
  <si>
    <t>6.1a Si 'Autre', précisez :</t>
  </si>
  <si>
    <t>selected(${structures_sante_autre}, 'oui')</t>
  </si>
  <si>
    <t>select_one temps</t>
  </si>
  <si>
    <t>structures_sante_temps</t>
  </si>
  <si>
    <t>selected(${structures_sante_aucune}, 'oui')</t>
  </si>
  <si>
    <t>select_multiple difficultes</t>
  </si>
  <si>
    <t>structures_sante_difficultes</t>
  </si>
  <si>
    <t>structures_sante_difficultes_autre</t>
  </si>
  <si>
    <t>6.3a Si 'Autre', précisez :</t>
  </si>
  <si>
    <t>selected(${structures_sante_difficultes}, 'autre')</t>
  </si>
  <si>
    <t>select_multiple problemes</t>
  </si>
  <si>
    <t>sante_problemes</t>
  </si>
  <si>
    <t>sante_problemes_autre</t>
  </si>
  <si>
    <t>selected(${sante_problemes}, 'autre')</t>
  </si>
  <si>
    <t>sante_changement</t>
  </si>
  <si>
    <t>EHA</t>
  </si>
  <si>
    <t>7. Besoins essentiels : EHA</t>
  </si>
  <si>
    <t>select_one source_eau</t>
  </si>
  <si>
    <t>source_eau_principale</t>
  </si>
  <si>
    <t xml:space="preserve">7.1 Quelle est la principale source d'eau utilisée par les habitants de l’ile pour la boisson ? </t>
  </si>
  <si>
    <t>source_eau_autre</t>
  </si>
  <si>
    <t>7.1a Si 'Autre', précisez :</t>
  </si>
  <si>
    <t>selected(${source_eau_principale}, 'autre')</t>
  </si>
  <si>
    <t>select_one source_qualite</t>
  </si>
  <si>
    <t>source_eau_qualite</t>
  </si>
  <si>
    <t>7.2 Comment décririez-vous la qualité de la principale source d'eau utilisée par les habitants de l'ile pour la boisson ?</t>
  </si>
  <si>
    <t>source_eau_temps</t>
  </si>
  <si>
    <t>select_one comites</t>
  </si>
  <si>
    <t>source_comites</t>
  </si>
  <si>
    <t>select_one latrines</t>
  </si>
  <si>
    <t>latrine_principale</t>
  </si>
  <si>
    <t>LatrineNON hygiénique / non acceptable =  Latrines non ou semi-clôturée, latrines sans couvercle (bouchon), latrine avec présence de matière fécal visible en dehors du trou, mouches ou mauvaises odeurs.
Latrine hygiénique = Pas d’odeur, pas de mouches, pas de cafard, pas de matières fécales sur le sol</t>
  </si>
  <si>
    <t>eau_changement</t>
  </si>
  <si>
    <t>education</t>
  </si>
  <si>
    <t>8. Besoins essentiels : education</t>
  </si>
  <si>
    <t>services_educatifs</t>
  </si>
  <si>
    <t>Par structure fonctionnelle on entend une structure qui offre regulierement des cours (hors periode des vacances)</t>
  </si>
  <si>
    <t>select_one oui_non_pf</t>
  </si>
  <si>
    <t>service_primaire</t>
  </si>
  <si>
    <t>service_college</t>
  </si>
  <si>
    <t>service_lycee</t>
  </si>
  <si>
    <t>service_coranique</t>
  </si>
  <si>
    <t>service_professionnel</t>
  </si>
  <si>
    <t>service_primaire_ailleurs</t>
  </si>
  <si>
    <t>selected(${service_primaire}, 'non') or selected(${service_primaire}, 'pasfonctionnel')</t>
  </si>
  <si>
    <t>service_primaire_ailleurs_temps</t>
  </si>
  <si>
    <t>selected(${service_primaire_ailleurs}, 'oui')</t>
  </si>
  <si>
    <t>filles_scolarises</t>
  </si>
  <si>
    <t>garcons_scolarises</t>
  </si>
  <si>
    <t>select_multiple diff_acces_ecole</t>
  </si>
  <si>
    <t>acces_ecole</t>
  </si>
  <si>
    <t>acces_ecole_autre</t>
  </si>
  <si>
    <t>8.5a Si 'Autre', précisez :</t>
  </si>
  <si>
    <t>selected(${acces_ecole_autre}, 'autre')</t>
  </si>
  <si>
    <t>changement_ecole</t>
  </si>
  <si>
    <t>protection</t>
  </si>
  <si>
    <t>9. Cas de protection</t>
  </si>
  <si>
    <t>cas_protection</t>
  </si>
  <si>
    <r>
      <t>9.1</t>
    </r>
    <r>
      <rPr>
        <sz val="10"/>
        <color theme="1"/>
        <rFont val="Arial Narrow"/>
        <family val="2"/>
      </rPr>
      <t xml:space="preserve"> Au cours des 2 DERNIERS MOIS, y a-t-il eu des cas de :</t>
    </r>
  </si>
  <si>
    <t>tracasserie</t>
  </si>
  <si>
    <r>
      <t xml:space="preserve">(1) Cas de tracasserie ? </t>
    </r>
    <r>
      <rPr>
        <i/>
        <sz val="10"/>
        <color theme="1"/>
        <rFont val="Arial Narrow"/>
        <family val="2"/>
      </rPr>
      <t>(barrière illégale, arrestation arbitraire)</t>
    </r>
  </si>
  <si>
    <t>pillage</t>
  </si>
  <si>
    <t>tuerie</t>
  </si>
  <si>
    <t>recrut_force</t>
  </si>
  <si>
    <t>enlevement</t>
  </si>
  <si>
    <t>viol</t>
  </si>
  <si>
    <t>extorsion</t>
  </si>
  <si>
    <t>ataque_ecole</t>
  </si>
  <si>
    <t>atauqe_sante</t>
  </si>
  <si>
    <t>select_one frequence</t>
  </si>
  <si>
    <t>incidents_secu</t>
  </si>
  <si>
    <t>documents</t>
  </si>
  <si>
    <t>select_one situation_retournes</t>
  </si>
  <si>
    <t>situation_change</t>
  </si>
  <si>
    <t>acces_aide</t>
  </si>
  <si>
    <t>list_name</t>
  </si>
  <si>
    <t>pays</t>
  </si>
  <si>
    <t>oui_non</t>
  </si>
  <si>
    <t>Oui</t>
  </si>
  <si>
    <t>Non</t>
  </si>
  <si>
    <t>oui_non_sp</t>
  </si>
  <si>
    <t>sp</t>
  </si>
  <si>
    <t>pourcentage</t>
  </si>
  <si>
    <t>periode</t>
  </si>
  <si>
    <t>Il y a plus que six mois (et moins qu'un an)</t>
  </si>
  <si>
    <t>Il y a plus que trois mois (et moins que six mois)</t>
  </si>
  <si>
    <t>un</t>
  </si>
  <si>
    <t>Il y a plus qu'un mois (et moins de trois mois)</t>
  </si>
  <si>
    <t>mois</t>
  </si>
  <si>
    <t>Au cours du mois dernier</t>
  </si>
  <si>
    <t>groupes</t>
  </si>
  <si>
    <t>familles</t>
  </si>
  <si>
    <t>meres</t>
  </si>
  <si>
    <t xml:space="preserve">Mères avec enfants </t>
  </si>
  <si>
    <t>enfants</t>
  </si>
  <si>
    <t>hommes</t>
  </si>
  <si>
    <t>femmes</t>
  </si>
  <si>
    <t>vieux</t>
  </si>
  <si>
    <t>Ne sait pas (aucune autre option possible si selectionné)</t>
  </si>
  <si>
    <t>Sitedeplaces</t>
  </si>
  <si>
    <t>Site de deplaces</t>
  </si>
  <si>
    <t>Nesaitpas</t>
  </si>
  <si>
    <t>deux</t>
  </si>
  <si>
    <t>Plus de 3 fois</t>
  </si>
  <si>
    <t>intention</t>
  </si>
  <si>
    <t xml:space="preserve"> Rester sur le long terme</t>
  </si>
  <si>
    <t>reinstaller</t>
  </si>
  <si>
    <t xml:space="preserve"> S'installer dans une ile voisine </t>
  </si>
  <si>
    <t>retourner</t>
  </si>
  <si>
    <t xml:space="preserve"> Aller dans un village hote sur la terre ferme</t>
  </si>
  <si>
    <t>retourner_site</t>
  </si>
  <si>
    <t xml:space="preserve"> Aller dans un site de déplacés sur la terre ferme</t>
  </si>
  <si>
    <t xml:space="preserve"> Faire des mouvements pendulaires </t>
  </si>
  <si>
    <t xml:space="preserve"> Concessions (maison / chambre)</t>
  </si>
  <si>
    <t xml:space="preserve"> Case </t>
  </si>
  <si>
    <t>tente</t>
  </si>
  <si>
    <t xml:space="preserve"> Tente en plastique</t>
  </si>
  <si>
    <t xml:space="preserve"> A l'air libre</t>
  </si>
  <si>
    <t>changement</t>
  </si>
  <si>
    <t>terre</t>
  </si>
  <si>
    <t>gratuit</t>
  </si>
  <si>
    <t xml:space="preserve"> Gratuitement (on ne paye pas pour utiliser la terre et l’accès n’est pas réglementé)</t>
  </si>
  <si>
    <t>propriete</t>
  </si>
  <si>
    <t xml:space="preserve"> Propriétaire : la terre a été achetée</t>
  </si>
  <si>
    <t>nourriture</t>
  </si>
  <si>
    <t>Argent_achat</t>
  </si>
  <si>
    <t>Dons</t>
  </si>
  <si>
    <t>Aide_alimentaire_ong</t>
  </si>
  <si>
    <t>Paiement_nature</t>
  </si>
  <si>
    <t>nourriture_raisons</t>
  </si>
  <si>
    <t>marche</t>
  </si>
  <si>
    <t xml:space="preserve"> Pas d'accès au marché (trop loin, pas de transport, marché non fonctionnel, etc.)</t>
  </si>
  <si>
    <t>ressources</t>
  </si>
  <si>
    <t>prix</t>
  </si>
  <si>
    <t>disponibilite</t>
  </si>
  <si>
    <t>Approvisionnement difficile en raison des limitations de la circulation des biens</t>
  </si>
  <si>
    <t>production</t>
  </si>
  <si>
    <t>Agriculture</t>
  </si>
  <si>
    <t>Elevage</t>
  </si>
  <si>
    <t>Administration</t>
  </si>
  <si>
    <t>Artisanat</t>
  </si>
  <si>
    <t>Venteetcommerce</t>
  </si>
  <si>
    <t>mainoeuvre</t>
  </si>
  <si>
    <t>assistance</t>
  </si>
  <si>
    <t>temps</t>
  </si>
  <si>
    <t>trente</t>
  </si>
  <si>
    <t>difficultes</t>
  </si>
  <si>
    <t>aucune</t>
  </si>
  <si>
    <t>physique</t>
  </si>
  <si>
    <t>distance</t>
  </si>
  <si>
    <t>prixtransport</t>
  </si>
  <si>
    <t>pasdetransport</t>
  </si>
  <si>
    <t>manquepersonnel</t>
  </si>
  <si>
    <t>manquemateriel</t>
  </si>
  <si>
    <t>manquemedics</t>
  </si>
  <si>
    <t>problemes</t>
  </si>
  <si>
    <t>fievre</t>
  </si>
  <si>
    <t>diarrhee</t>
  </si>
  <si>
    <t>peau</t>
  </si>
  <si>
    <t>contagieux</t>
  </si>
  <si>
    <t>chronique</t>
  </si>
  <si>
    <t>maternel</t>
  </si>
  <si>
    <t>blessures</t>
  </si>
  <si>
    <t>infections</t>
  </si>
  <si>
    <t>malnutrition</t>
  </si>
  <si>
    <t>source_eau</t>
  </si>
  <si>
    <t>puits_protege</t>
  </si>
  <si>
    <t>Puits protégé</t>
  </si>
  <si>
    <t>puits_non_protege</t>
  </si>
  <si>
    <t>Puits NON protegé</t>
  </si>
  <si>
    <t>source_amenage</t>
  </si>
  <si>
    <t xml:space="preserve">Source aménagée </t>
  </si>
  <si>
    <t>source_non_amenage</t>
  </si>
  <si>
    <t>Source NON aménagée </t>
  </si>
  <si>
    <t>robinet</t>
  </si>
  <si>
    <t>Eau du robinet</t>
  </si>
  <si>
    <t>camion</t>
  </si>
  <si>
    <t>Eau amenée par camion </t>
  </si>
  <si>
    <t>pluie</t>
  </si>
  <si>
    <t>Eau de pluie</t>
  </si>
  <si>
    <t>comites</t>
  </si>
  <si>
    <t>existant</t>
  </si>
  <si>
    <t>Existant mais pas en fonction</t>
  </si>
  <si>
    <t>source_qualite</t>
  </si>
  <si>
    <t>latrines</t>
  </si>
  <si>
    <t>latrinehygienique</t>
  </si>
  <si>
    <t>Latrine Hygiénique/acceptable</t>
  </si>
  <si>
    <t>oui_non_pf</t>
  </si>
  <si>
    <t>pasfonctionnel</t>
  </si>
  <si>
    <t>Structure existante mais pas fonctionnelle</t>
  </si>
  <si>
    <t>diff_acces_ecole</t>
  </si>
  <si>
    <t>pas_fournitures</t>
  </si>
  <si>
    <t>ecole_loin</t>
  </si>
  <si>
    <t>route_dangereuse</t>
  </si>
  <si>
    <t>travail</t>
  </si>
  <si>
    <t>transport</t>
  </si>
  <si>
    <t>manque de transport</t>
  </si>
  <si>
    <t>frequence</t>
  </si>
  <si>
    <t>frequents</t>
  </si>
  <si>
    <t>Incidents fréquents (&gt;1 fois par semaine)</t>
  </si>
  <si>
    <t>sporadiques</t>
  </si>
  <si>
    <t>Incidents sporadiques (&lt;1 fois par semaine mais &gt;1 fois par mois)</t>
  </si>
  <si>
    <t>situation_retournes</t>
  </si>
  <si>
    <t>Pareil sur l’ile que sur la terre ferme</t>
  </si>
  <si>
    <t xml:space="preserve">Sentiment de sécurité plus grand sur l’ile </t>
  </si>
  <si>
    <t>Sentiment de sécurité plus grand sur la terre ferme</t>
  </si>
  <si>
    <t>Niger</t>
  </si>
  <si>
    <t>Nigeria</t>
  </si>
  <si>
    <t>Cameroun</t>
  </si>
  <si>
    <t>Fouli</t>
  </si>
  <si>
    <t>Diffa</t>
  </si>
  <si>
    <t>Borno</t>
  </si>
  <si>
    <t>Nguigmi</t>
  </si>
  <si>
    <t>Bosso</t>
  </si>
  <si>
    <t>Daboua</t>
  </si>
  <si>
    <t>Kaiga-Kindjiria</t>
  </si>
  <si>
    <t>Liwa</t>
  </si>
  <si>
    <t>Ngouboua</t>
  </si>
  <si>
    <t>Nguléa_1</t>
  </si>
  <si>
    <t>Nguléa_2</t>
  </si>
  <si>
    <t>Nguléa 2</t>
  </si>
  <si>
    <t>Ngarangou</t>
  </si>
  <si>
    <t>Magui</t>
  </si>
  <si>
    <t>Tataverom</t>
  </si>
  <si>
    <t>Chetimari</t>
  </si>
  <si>
    <t>Geskerou</t>
  </si>
  <si>
    <t>Kablewa</t>
  </si>
  <si>
    <t>Toumour</t>
  </si>
  <si>
    <t>Madji Wadjie (Koulfoua)</t>
  </si>
  <si>
    <t>Guime</t>
  </si>
  <si>
    <t>Kiskra</t>
  </si>
  <si>
    <t>mesure_securitaire</t>
  </si>
  <si>
    <t>moyens</t>
  </si>
  <si>
    <t>services</t>
  </si>
  <si>
    <t>migration</t>
  </si>
  <si>
    <t>Element</t>
  </si>
  <si>
    <t>Description</t>
  </si>
  <si>
    <t>Période de collecte de données</t>
  </si>
  <si>
    <t>Méthodologie</t>
  </si>
  <si>
    <t xml:space="preserve">Zone géographique </t>
  </si>
  <si>
    <t>Lieux des enquêtes</t>
  </si>
  <si>
    <t>Credit</t>
  </si>
  <si>
    <t>Contact</t>
  </si>
  <si>
    <t>Camilla Wuensch (camilla.wuensch@reach-initiative.org)</t>
  </si>
  <si>
    <t>Feuilles</t>
  </si>
  <si>
    <t>Données issues de l'enquête ménage nettoyées</t>
  </si>
  <si>
    <t>23 mars - 4 avril 2018</t>
  </si>
  <si>
    <t xml:space="preserve">Département de Mamdi, Sous-préfectures de Bol et de Kangallam </t>
  </si>
  <si>
    <t xml:space="preserve">L'évaluation a été menée par REACH et financée par OFDA. </t>
  </si>
  <si>
    <t>Données IC</t>
  </si>
  <si>
    <t>Formulaire IC - ODK</t>
  </si>
  <si>
    <t>Choix IC - ODK</t>
  </si>
  <si>
    <t>Formulaire ODK utilisé pour la collecte de données IC</t>
  </si>
  <si>
    <t>Choix complémentaires aux formulaire ODK IC</t>
  </si>
  <si>
    <t>Numero</t>
  </si>
  <si>
    <t>Type d'ile</t>
  </si>
  <si>
    <t>Mères avec enfants 0-11 ans</t>
  </si>
  <si>
    <t>Familles complètes2</t>
  </si>
  <si>
    <t>Mères avec enfants 0-11 ans3</t>
  </si>
  <si>
    <t>Filles et garçons (moins de 18 ans) non-accompagnes4</t>
  </si>
  <si>
    <t>Hommes seuls (18-50 ans)5</t>
  </si>
  <si>
    <t>Femmes seules (18-50 ans)6</t>
  </si>
  <si>
    <t>Femmes et hommes âgés 51 ans et plus7</t>
  </si>
  <si>
    <t>Ne sait pas (aucune autre option possible si selectionné)8</t>
  </si>
  <si>
    <t>Ne sait pas (aucune autre option possible si selectionné)4</t>
  </si>
  <si>
    <t xml:space="preserve"> Pas d'accès au marché</t>
  </si>
  <si>
    <t xml:space="preserve"> Certains types de nourriture ne sont pas disponibles</t>
  </si>
  <si>
    <t>7.1 Quelle est la principale source d'eau utilisée par les habitants de l’ile pour la boisson ?</t>
  </si>
  <si>
    <t>7.2 Comment décririez-vous la qualité de la principale source d'eau utilisée par les habitants de l'ile pour la boisson et la cuisine ?</t>
  </si>
  <si>
    <t>Aucune école fonctionnelle présente sur l'île</t>
  </si>
  <si>
    <t xml:space="preserve">CAS DE PROTECTION 
9.1. Dans les deux derniers mois, y'a-t-il eu des cas de ? </t>
  </si>
  <si>
    <t>(1) Cas de tracasserie ? (barrière illégale, arrestation arbitraire)</t>
  </si>
  <si>
    <t>KEY</t>
  </si>
  <si>
    <t>IC 1</t>
  </si>
  <si>
    <t>Selia</t>
  </si>
  <si>
    <t>Ile de retour</t>
  </si>
  <si>
    <t xml:space="preserve">Lamidom </t>
  </si>
  <si>
    <t>familles meres enfants</t>
  </si>
  <si>
    <t>Village hôte</t>
  </si>
  <si>
    <t>Il y a plus de six mois (et moins qu'un an)</t>
  </si>
  <si>
    <t>Lamidom; Irbou</t>
  </si>
  <si>
    <t>Autoconsommation Aide_alimentaire_ong</t>
  </si>
  <si>
    <t>ressources prix production</t>
  </si>
  <si>
    <t xml:space="preserve"> 1-25%</t>
  </si>
  <si>
    <t>Elevage peche Artisanat</t>
  </si>
  <si>
    <t>fievre diarrhee chronique</t>
  </si>
  <si>
    <t>Ne sais pas</t>
  </si>
  <si>
    <t>frais_inscriptions</t>
  </si>
  <si>
    <t>uuid:d6eef294-b889-41c9-8418-431d6b412094</t>
  </si>
  <si>
    <t>IC 2</t>
  </si>
  <si>
    <t>Nguelea koyomi</t>
  </si>
  <si>
    <t>Ngalerom</t>
  </si>
  <si>
    <t>Nguelea Koyomi</t>
  </si>
  <si>
    <t>Il y a plus de trois mois (et moins que six mois)</t>
  </si>
  <si>
    <t>Ngualerom; Ngalassia; Koudo</t>
  </si>
  <si>
    <t>Pas d'activité agricole</t>
  </si>
  <si>
    <t>marche prix production</t>
  </si>
  <si>
    <t>Elevage peche</t>
  </si>
  <si>
    <t>distance pasdetransport</t>
  </si>
  <si>
    <t>fievre diarrhee contagieux</t>
  </si>
  <si>
    <t>uuid:096b8667-dc01-4d56-a4f1-03d72744fd5a</t>
  </si>
  <si>
    <t>IC 3</t>
  </si>
  <si>
    <t>Yakoua</t>
  </si>
  <si>
    <t>insecurite nourriture</t>
  </si>
  <si>
    <t>Yakoua; Nguilia; Bagachaloua; Koulfoua</t>
  </si>
  <si>
    <t xml:space="preserve">Bol </t>
  </si>
  <si>
    <t>ressources production</t>
  </si>
  <si>
    <t>Agriculture peche Artisanat</t>
  </si>
  <si>
    <t>pasdeservice prixtransport pasdetransport</t>
  </si>
  <si>
    <t>uuid:6cb9ffff-574b-4844-8524-7c81913aebb7</t>
  </si>
  <si>
    <t>IC 4</t>
  </si>
  <si>
    <t>Moussarom</t>
  </si>
  <si>
    <t>Dabantchali; Kindjiria; Kallam</t>
  </si>
  <si>
    <t>Site spontanné</t>
  </si>
  <si>
    <t>securite moyens assistance</t>
  </si>
  <si>
    <t>Amelioration</t>
  </si>
  <si>
    <t>marche disponibilite production</t>
  </si>
  <si>
    <t>Elevage peche Venteetcommerce</t>
  </si>
  <si>
    <t>pasdeservice distance pasdetransport</t>
  </si>
  <si>
    <t>fievre diarrhee infections</t>
  </si>
  <si>
    <t>ecole_non_fonc ecole_loin route_dangereuse</t>
  </si>
  <si>
    <t>uuid:6a947dff-ab29-4ad6-9bd9-dfe8fcdc1bd6</t>
  </si>
  <si>
    <t>IC 5</t>
  </si>
  <si>
    <t>Nguinamarom</t>
  </si>
  <si>
    <t>Dabantchali</t>
  </si>
  <si>
    <t>insecurite mesure_securitaire moyens</t>
  </si>
  <si>
    <t>securite moyens nourriture</t>
  </si>
  <si>
    <t>Case</t>
  </si>
  <si>
    <t>Autoconsommation Argent_achat</t>
  </si>
  <si>
    <t>marche ressources production</t>
  </si>
  <si>
    <t>Agriculture Elevage peche</t>
  </si>
  <si>
    <t>pasdeservice distance prixtransport</t>
  </si>
  <si>
    <t>uuid:7263d8c0-851e-4d6a-a7bb-df977572bd35</t>
  </si>
  <si>
    <t>IC 6</t>
  </si>
  <si>
    <t>Fitina</t>
  </si>
  <si>
    <t>Yakoua; Mandi; Kaya; Kinasserom; Gradia; Kandallam</t>
  </si>
  <si>
    <t>Yakoua; Mandi; Kaya</t>
  </si>
  <si>
    <t>manquepersonnel manquemateriel manquemedics</t>
  </si>
  <si>
    <t>uuid:320ec267-5635-4e77-830d-ab1e168ad79f</t>
  </si>
  <si>
    <t>IC 7</t>
  </si>
  <si>
    <t>Koyrom</t>
  </si>
  <si>
    <t>Kinasserom</t>
  </si>
  <si>
    <t>Kinasserom; Torre</t>
  </si>
  <si>
    <t>Il y a plus d'un an</t>
  </si>
  <si>
    <t>Bol; Kinasserom</t>
  </si>
  <si>
    <t>pasdeservice pasdetransport manquepersonnel</t>
  </si>
  <si>
    <t>uuid:0d483889-5b75-4e10-b043-0e35e6519ddc</t>
  </si>
  <si>
    <t>IC 8</t>
  </si>
  <si>
    <t>Kamimi</t>
  </si>
  <si>
    <t>ecole_non_fonc ecole_loin</t>
  </si>
  <si>
    <t>uuid:824b8263-98ff-4b97-97f9-4e678657c9be</t>
  </si>
  <si>
    <t>IC 9</t>
  </si>
  <si>
    <t>Boutilom</t>
  </si>
  <si>
    <t>familles meres vieux</t>
  </si>
  <si>
    <t xml:space="preserve">Yakoua </t>
  </si>
  <si>
    <t xml:space="preserve">ecole_non_fonc ecole_loin </t>
  </si>
  <si>
    <t>uuid:83b0745e-96f8-4519-b122-61a2f6171be7</t>
  </si>
  <si>
    <t>IC 10</t>
  </si>
  <si>
    <t>Kangara</t>
  </si>
  <si>
    <t>Yakoua; Iga</t>
  </si>
  <si>
    <t>insecurite mesure_securitaire</t>
  </si>
  <si>
    <t>familles meres femmes</t>
  </si>
  <si>
    <t>uuid:e145cc65-99c7-4683-8a84-84d125ddfeb7</t>
  </si>
  <si>
    <t>IC 11</t>
  </si>
  <si>
    <t>Iba</t>
  </si>
  <si>
    <t>Kolom</t>
  </si>
  <si>
    <t>Kolom; Kindjiria; Mbouloua</t>
  </si>
  <si>
    <t>Kolom; Kindjiria</t>
  </si>
  <si>
    <t>Habitat en paille</t>
  </si>
  <si>
    <t>uuid:c58801a9-83d5-40e1-9077-9b09bd34f4b6</t>
  </si>
  <si>
    <t>IC 12</t>
  </si>
  <si>
    <t>ecole_non_fonc pas_fournitures ecole_loin</t>
  </si>
  <si>
    <t>uuid:8c2f28df-a110-48be-a637-4b24f5cab387</t>
  </si>
  <si>
    <t>IC 13</t>
  </si>
  <si>
    <t>Kan</t>
  </si>
  <si>
    <t>Koulkime</t>
  </si>
  <si>
    <t>Koulkime; Kolom; Kindjiria</t>
  </si>
  <si>
    <t>uuid:cbccf25b-36bd-4e03-9b0a-8c49a04cb6b4</t>
  </si>
  <si>
    <t>IC 14</t>
  </si>
  <si>
    <t>Dodji1</t>
  </si>
  <si>
    <t>securite assistance</t>
  </si>
  <si>
    <t xml:space="preserve">Koulkime; Bibi; Koulfoua </t>
  </si>
  <si>
    <t>uuid:70b26c89-193e-4b31-8664-923d67404fe4</t>
  </si>
  <si>
    <t>IC 15</t>
  </si>
  <si>
    <t>Dodji 2</t>
  </si>
  <si>
    <t>uuid:473d5fe4-7b49-48e3-b8f5-43ad56857fea</t>
  </si>
  <si>
    <t>IC 16</t>
  </si>
  <si>
    <t>Kadjila 1</t>
  </si>
  <si>
    <t>Bibi</t>
  </si>
  <si>
    <t>uuid:cdf2ab41-3393-4a20-8963-b892febcdcc2</t>
  </si>
  <si>
    <t>IC 17</t>
  </si>
  <si>
    <t>Farguimi</t>
  </si>
  <si>
    <t>Kaiga</t>
  </si>
  <si>
    <t>Il y a plus de'un an</t>
  </si>
  <si>
    <t>securite nourriture</t>
  </si>
  <si>
    <t>Koudoukou; Kaiga</t>
  </si>
  <si>
    <t>Agriculture peche Venteetcommerce</t>
  </si>
  <si>
    <t>pasdeservice prixsoins distance</t>
  </si>
  <si>
    <t>uuid:0734298d-4a02-42a4-818e-0ff327508554</t>
  </si>
  <si>
    <t>IC 18</t>
  </si>
  <si>
    <t>Koulfoua</t>
  </si>
  <si>
    <t>securite nourriture assistance</t>
  </si>
  <si>
    <t>Koulkime; Kadjila; Bibi</t>
  </si>
  <si>
    <t>pasdeservice manquepersonnel</t>
  </si>
  <si>
    <t>frais_inscription pas_fournitures travail</t>
  </si>
  <si>
    <t>uuid:55d9e653-a975-4464-bbf1-46bbf9ad3d8f</t>
  </si>
  <si>
    <t>IC 19</t>
  </si>
  <si>
    <t>Kolerom</t>
  </si>
  <si>
    <t>Tagal</t>
  </si>
  <si>
    <t>frais_inscription pas_fournitures</t>
  </si>
  <si>
    <t>uuid:9a873a48-24b6-4e30-b007-f35d2207eaf9</t>
  </si>
  <si>
    <t>IC 20</t>
  </si>
  <si>
    <t>Alkalia</t>
  </si>
  <si>
    <t>uuid:0ef37e3d-5a42-4eac-be64-a2a9ae0f9eaa</t>
  </si>
  <si>
    <t>IC 21</t>
  </si>
  <si>
    <t>Tchongolet</t>
  </si>
  <si>
    <t>insecurite moyens</t>
  </si>
  <si>
    <t>Bagasola</t>
  </si>
  <si>
    <t>Concessions (maison / chambre)</t>
  </si>
  <si>
    <t>ecole_non_fonc frais_inscription</t>
  </si>
  <si>
    <t>uuid:f2503c38-c1ec-42dd-a8d7-4af099514563</t>
  </si>
  <si>
    <t>IC 22</t>
  </si>
  <si>
    <t>Kadoulou</t>
  </si>
  <si>
    <t>Sawa</t>
  </si>
  <si>
    <t>familles vieux</t>
  </si>
  <si>
    <t>Sawa; Kaya; Mandi; Yakoua</t>
  </si>
  <si>
    <t>Agriculture peche</t>
  </si>
  <si>
    <t>uuid:95948d4d-9dc3-411c-8738-c8cb03d07bfb</t>
  </si>
  <si>
    <t>IC 23</t>
  </si>
  <si>
    <t>Layrom</t>
  </si>
  <si>
    <t>Doulom</t>
  </si>
  <si>
    <t>uuid:3962b3d7-2398-4ee5-9dd7-78b184e334ed</t>
  </si>
  <si>
    <t>IC 24</t>
  </si>
  <si>
    <t>Kafia</t>
  </si>
  <si>
    <t>Kaya; Yakoua</t>
  </si>
  <si>
    <t>peche Artisanat</t>
  </si>
  <si>
    <t>uuid:bbf9025d-4ae6-4bca-8b4c-0f8ec0c857a0</t>
  </si>
  <si>
    <t>IC 25</t>
  </si>
  <si>
    <t>Tika fanda adji</t>
  </si>
  <si>
    <t>Yakoua; Kaya</t>
  </si>
  <si>
    <t>uuid:785914aa-105f-4ef4-a8cd-deac8e764b16</t>
  </si>
  <si>
    <t>IC 26</t>
  </si>
  <si>
    <t>Kadjilarom</t>
  </si>
  <si>
    <t>uuid:8ebe59f5-7cc4-4176-ae17-26652c7aa886</t>
  </si>
  <si>
    <t>IC 27</t>
  </si>
  <si>
    <t>Moudi; Tchoukouli; Fitina; Nguelea; Krea; Ngalamian</t>
  </si>
  <si>
    <t>securite migration</t>
  </si>
  <si>
    <t xml:space="preserve">non </t>
  </si>
  <si>
    <t>pasdeservice manquepersonnel manquemedics</t>
  </si>
  <si>
    <t>fievre diarrhee malnutrition</t>
  </si>
  <si>
    <t>uuid:cf177680-c73e-4c29-b87b-8a3397cb28d7</t>
  </si>
  <si>
    <t>IC 28</t>
  </si>
  <si>
    <t>Kaya1</t>
  </si>
  <si>
    <t>Hodio; Dogrerom</t>
  </si>
  <si>
    <t>Hodio; Dogrerom; Fitina</t>
  </si>
  <si>
    <t>uuid:dd37dc9c-b8f2-4c2d-8147-0bb8862fe2a3</t>
  </si>
  <si>
    <t>IC 29</t>
  </si>
  <si>
    <t>Dassoulom2</t>
  </si>
  <si>
    <t>Rerea</t>
  </si>
  <si>
    <t>uuid:cf4c7922-4700-493f-863a-3d297c5f5968</t>
  </si>
  <si>
    <t>IC 30</t>
  </si>
  <si>
    <t>Ngorerom</t>
  </si>
  <si>
    <t>Ile (non de retour)</t>
  </si>
  <si>
    <t>pasdeservice prix manquepersonnel</t>
  </si>
  <si>
    <t>uuid:46ed5587-febe-407e-b049-570e96d22056</t>
  </si>
  <si>
    <t xml:space="preserve">Projet </t>
  </si>
  <si>
    <t>26 îles de retour (Selia, Nguelea Koyomi, Ngalerom, Moussarom, Nguinamarom, Fitina, Koyrom, Kamimi, Boutilom, Kangara, Iba, Kan, Dodji 1, Dodji 2, Kadjila 1, Farguimi, Koulfoua, Kolerom, Alkalia, Tchongolet, Kadoulou, Layrom, Kafia, Tika fanda adji, Kadjilaom, Dassoulom)
1 île non de retour (Ngorerom)
3 villages hôtes (Dabantchali, Yakoua, Kaya)</t>
  </si>
  <si>
    <t xml:space="preserve">Cette évaluation s'inscrit dans le cadre de cycle de recherches multisectorielles dans le région du Lac au Tchad. Elle avait pour but d'évaluer les dynamiques de déplacement, les besoins priotaires et accès aux services de base, ainsi que les enjeux de protection des populations déplacées qui sont revenues vivre dans leur villages d'origine sur les îles du lac Tchad. Ces îles avaient pour la plupart été vidées suite aux attaques et menaces de Boko Haram dans la région en 2015. Suite au retour de la stabilité sécuritaire, les populations sont progressivement retournées. </t>
  </si>
  <si>
    <t xml:space="preserve">Trois outils de collecte de données pour produire des résultats qualitatifs et géoréférencés ont été utilisés : 
         1-Entretien auprès des IC dans 30 îles / villages;
         2-Questionnaire infrastructure basé sur les observations directes des enquêteurs dans 30 îles / villages;
         3-Groupes de Discussions (1 avec femmes, 1 avec hommes) dans 16 îles / villages
Les données présentées ici sont les données issues des entretiens IC. Elle doivent être considérées comme indicatives, étant donné les possibilités de biais dans les réponses en raison du choix de méthodologie qualitative.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</si>
</sst>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0"/>
      <color theme="1"/>
      <name val="Arial Narrow"/>
      <family val="2"/>
    </font>
    <font>
      <sz val="11"/>
      <color theme="1"/>
      <name val="Arial Narrow"/>
      <family val="2"/>
    </font>
    <font>
      <b/>
      <sz val="10"/>
      <color theme="1"/>
      <name val="Arial Narrow"/>
      <family val="2"/>
    </font>
    <font>
      <sz val="10"/>
      <name val="Arial"/>
      <family val="2"/>
    </font>
    <font>
      <b/>
      <sz val="10"/>
      <name val="Arial Narrow"/>
      <family val="2"/>
    </font>
    <font>
      <b/>
      <sz val="10"/>
      <color indexed="8"/>
      <name val="Arial Narrow"/>
      <family val="2"/>
    </font>
    <font>
      <sz val="10"/>
      <color indexed="8"/>
      <name val="Arial Narrow"/>
      <family val="2"/>
    </font>
    <font>
      <sz val="10"/>
      <name val="Arial Narrow"/>
      <family val="2"/>
    </font>
    <font>
      <b/>
      <sz val="10"/>
      <color rgb="FF000000"/>
      <name val="Arial Narrow"/>
      <family val="2"/>
    </font>
    <font>
      <sz val="10"/>
      <color rgb="FF000000"/>
      <name val="Arial Narrow"/>
      <family val="2"/>
    </font>
    <font>
      <i/>
      <sz val="10"/>
      <name val="Arial Narrow"/>
      <family val="2"/>
    </font>
    <font>
      <i/>
      <sz val="10"/>
      <color theme="1"/>
      <name val="Arial Narrow"/>
      <family val="2"/>
    </font>
    <font>
      <b/>
      <sz val="10"/>
      <color rgb="FFFFFFFF"/>
      <name val="Arial Narrow"/>
      <family val="2"/>
    </font>
    <font>
      <sz val="10"/>
      <color rgb="FFFFFFFF"/>
      <name val="Arial Narrow"/>
      <family val="2"/>
    </font>
    <font>
      <b/>
      <sz val="10"/>
      <color theme="0"/>
      <name val="Arial Narrow"/>
      <family val="2"/>
    </font>
  </fonts>
  <fills count="26">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0.79998168889431442"/>
        <bgColor indexed="64"/>
      </patternFill>
    </fill>
    <fill>
      <patternFill patternType="solid">
        <fgColor rgb="FFFFFF00"/>
        <bgColor indexed="64"/>
      </patternFill>
    </fill>
    <fill>
      <patternFill patternType="solid">
        <fgColor rgb="FF00B0F0"/>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rgb="FFFFFFFF"/>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249977111117893"/>
        <bgColor indexed="64"/>
      </patternFill>
    </fill>
    <fill>
      <patternFill patternType="solid">
        <fgColor theme="4"/>
        <bgColor indexed="64"/>
      </patternFill>
    </fill>
    <fill>
      <patternFill patternType="solid">
        <fgColor theme="8"/>
        <bgColor indexed="64"/>
      </patternFill>
    </fill>
    <fill>
      <patternFill patternType="solid">
        <fgColor theme="6" tint="0.79998168889431442"/>
        <bgColor indexed="64"/>
      </patternFill>
    </fill>
    <fill>
      <patternFill patternType="solid">
        <fgColor theme="6" tint="-0.249977111117893"/>
        <bgColor indexed="64"/>
      </patternFill>
    </fill>
  </fills>
  <borders count="8">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s>
  <cellStyleXfs count="2">
    <xf numFmtId="0" fontId="0" fillId="0" borderId="0"/>
    <xf numFmtId="0" fontId="4" fillId="0" borderId="0">
      <alignment vertical="center"/>
    </xf>
  </cellStyleXfs>
  <cellXfs count="137">
    <xf numFmtId="0" fontId="0" fillId="0" borderId="0" xfId="0"/>
    <xf numFmtId="0" fontId="1" fillId="0" borderId="0" xfId="0" applyFont="1"/>
    <xf numFmtId="0" fontId="1" fillId="0" borderId="0" xfId="0" applyFont="1" applyFill="1"/>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2" borderId="0" xfId="0" applyFont="1" applyFill="1" applyBorder="1" applyAlignment="1">
      <alignment vertical="center"/>
    </xf>
    <xf numFmtId="0" fontId="3" fillId="2" borderId="0" xfId="0" applyFont="1" applyFill="1" applyBorder="1" applyAlignment="1">
      <alignment vertical="center" wrapText="1"/>
    </xf>
    <xf numFmtId="0" fontId="1" fillId="2" borderId="0" xfId="0" applyFont="1" applyFill="1" applyBorder="1" applyAlignment="1">
      <alignment vertical="center" wrapText="1"/>
    </xf>
    <xf numFmtId="0" fontId="7" fillId="0" borderId="0" xfId="0" applyNumberFormat="1" applyFont="1" applyFill="1" applyBorder="1" applyAlignment="1">
      <alignment vertical="center"/>
    </xf>
    <xf numFmtId="0" fontId="8" fillId="0" borderId="0" xfId="0" applyFont="1" applyFill="1" applyBorder="1" applyAlignment="1">
      <alignment vertical="center"/>
    </xf>
    <xf numFmtId="0" fontId="1" fillId="3" borderId="0" xfId="0" applyFont="1" applyFill="1" applyBorder="1" applyAlignment="1">
      <alignment vertical="center"/>
    </xf>
    <xf numFmtId="0" fontId="9" fillId="3" borderId="0" xfId="0" applyFont="1" applyFill="1"/>
    <xf numFmtId="0" fontId="1" fillId="3" borderId="0" xfId="0" applyFont="1" applyFill="1" applyBorder="1"/>
    <xf numFmtId="0" fontId="1" fillId="3" borderId="0" xfId="0" applyFont="1" applyFill="1" applyBorder="1" applyAlignment="1">
      <alignment vertical="center" wrapText="1"/>
    </xf>
    <xf numFmtId="0" fontId="1" fillId="0" borderId="0" xfId="0" applyFont="1" applyFill="1" applyBorder="1"/>
    <xf numFmtId="0" fontId="1" fillId="0" borderId="0" xfId="0" applyFont="1" applyFill="1" applyBorder="1" applyAlignment="1">
      <alignment wrapText="1"/>
    </xf>
    <xf numFmtId="0" fontId="10" fillId="0" borderId="0" xfId="0" applyFont="1" applyFill="1"/>
    <xf numFmtId="0" fontId="1" fillId="0" borderId="0" xfId="0" applyFont="1" applyAlignment="1"/>
    <xf numFmtId="0" fontId="8" fillId="0" borderId="0" xfId="0" applyFont="1" applyFill="1" applyBorder="1" applyAlignment="1">
      <alignment vertical="center" wrapText="1"/>
    </xf>
    <xf numFmtId="0" fontId="8" fillId="0" borderId="0" xfId="0" applyFont="1" applyBorder="1" applyAlignment="1"/>
    <xf numFmtId="0" fontId="8" fillId="0" borderId="0" xfId="0" applyFont="1" applyFill="1" applyBorder="1"/>
    <xf numFmtId="0" fontId="1" fillId="0" borderId="0" xfId="0" applyFont="1" applyFill="1" applyBorder="1" applyAlignment="1">
      <alignment vertical="top"/>
    </xf>
    <xf numFmtId="0" fontId="1" fillId="3" borderId="0" xfId="0" applyFont="1" applyFill="1"/>
    <xf numFmtId="0" fontId="1" fillId="2" borderId="0" xfId="0" applyFont="1" applyFill="1" applyBorder="1"/>
    <xf numFmtId="0" fontId="3" fillId="2" borderId="0" xfId="0" applyFont="1" applyFill="1"/>
    <xf numFmtId="0" fontId="1" fillId="0" borderId="0" xfId="0" applyFont="1" applyBorder="1" applyAlignment="1">
      <alignment wrapText="1"/>
    </xf>
    <xf numFmtId="0" fontId="10" fillId="2" borderId="0" xfId="0" applyFont="1" applyFill="1"/>
    <xf numFmtId="0" fontId="1" fillId="2" borderId="0" xfId="0" applyFont="1" applyFill="1" applyBorder="1" applyAlignment="1">
      <alignment wrapText="1"/>
    </xf>
    <xf numFmtId="0" fontId="9" fillId="3" borderId="0" xfId="0" applyFont="1" applyFill="1" applyBorder="1"/>
    <xf numFmtId="0" fontId="8" fillId="3" borderId="0" xfId="0" applyFont="1" applyFill="1" applyBorder="1"/>
    <xf numFmtId="0" fontId="8" fillId="3" borderId="0" xfId="1" applyFont="1" applyFill="1" applyBorder="1">
      <alignment vertical="center"/>
    </xf>
    <xf numFmtId="0" fontId="8" fillId="3" borderId="0" xfId="0" applyNumberFormat="1" applyFont="1" applyFill="1" applyBorder="1" applyAlignment="1">
      <alignment vertical="center" wrapText="1"/>
    </xf>
    <xf numFmtId="0" fontId="8" fillId="3" borderId="0" xfId="1" applyFont="1" applyFill="1" applyBorder="1" applyAlignment="1">
      <alignment vertical="center" wrapText="1"/>
    </xf>
    <xf numFmtId="0" fontId="10" fillId="0" borderId="0" xfId="0" applyFont="1"/>
    <xf numFmtId="0" fontId="8" fillId="0" borderId="0" xfId="1" applyFont="1" applyFill="1" applyBorder="1">
      <alignment vertical="center"/>
    </xf>
    <xf numFmtId="0" fontId="8" fillId="0" borderId="0" xfId="0" applyNumberFormat="1" applyFont="1" applyFill="1" applyBorder="1" applyAlignment="1">
      <alignment vertical="center" wrapText="1"/>
    </xf>
    <xf numFmtId="0" fontId="8" fillId="0" borderId="0" xfId="1" applyFont="1" applyFill="1" applyBorder="1" applyAlignment="1">
      <alignment vertical="center" wrapText="1"/>
    </xf>
    <xf numFmtId="0" fontId="9" fillId="2" borderId="0" xfId="0" applyFont="1" applyFill="1" applyBorder="1"/>
    <xf numFmtId="0" fontId="8" fillId="2" borderId="0" xfId="0" applyFont="1" applyFill="1" applyBorder="1"/>
    <xf numFmtId="0" fontId="8" fillId="2" borderId="0" xfId="1" applyFont="1" applyFill="1" applyBorder="1">
      <alignment vertical="center"/>
    </xf>
    <xf numFmtId="0" fontId="8" fillId="2" borderId="0" xfId="0" applyNumberFormat="1" applyFont="1" applyFill="1" applyBorder="1" applyAlignment="1">
      <alignment vertical="center" wrapText="1"/>
    </xf>
    <xf numFmtId="0" fontId="8" fillId="2" borderId="0" xfId="1" applyFont="1" applyFill="1" applyBorder="1" applyAlignment="1">
      <alignment vertical="center" wrapText="1"/>
    </xf>
    <xf numFmtId="0" fontId="10" fillId="0" borderId="0" xfId="0" applyFont="1" applyFill="1" applyBorder="1"/>
    <xf numFmtId="0" fontId="1" fillId="4" borderId="0" xfId="0" applyFont="1" applyFill="1" applyBorder="1" applyAlignment="1">
      <alignment vertical="center"/>
    </xf>
    <xf numFmtId="0" fontId="10" fillId="4" borderId="0" xfId="0" applyFont="1" applyFill="1" applyBorder="1" applyAlignment="1"/>
    <xf numFmtId="0" fontId="1" fillId="4" borderId="0" xfId="0" applyFont="1" applyFill="1" applyBorder="1"/>
    <xf numFmtId="0" fontId="8" fillId="4" borderId="0" xfId="1" applyFont="1" applyFill="1" applyBorder="1">
      <alignment vertical="center"/>
    </xf>
    <xf numFmtId="0" fontId="8" fillId="4" borderId="0" xfId="0" applyFont="1" applyFill="1" applyBorder="1"/>
    <xf numFmtId="0" fontId="8" fillId="4" borderId="0" xfId="0" applyNumberFormat="1" applyFont="1" applyFill="1" applyBorder="1" applyAlignment="1">
      <alignment vertical="center" wrapText="1"/>
    </xf>
    <xf numFmtId="0" fontId="8" fillId="4" borderId="0" xfId="1" applyFont="1" applyFill="1" applyBorder="1" applyAlignment="1">
      <alignment vertical="center" wrapText="1"/>
    </xf>
    <xf numFmtId="0" fontId="10" fillId="0" borderId="0" xfId="0" applyFont="1" applyFill="1" applyBorder="1" applyAlignment="1"/>
    <xf numFmtId="0" fontId="1" fillId="0" borderId="0" xfId="0" applyFont="1" applyAlignment="1">
      <alignment vertical="center"/>
    </xf>
    <xf numFmtId="0" fontId="1" fillId="4" borderId="0" xfId="0" applyFont="1" applyFill="1" applyAlignment="1"/>
    <xf numFmtId="0" fontId="11" fillId="0" borderId="0" xfId="0" applyFont="1" applyFill="1" applyBorder="1" applyAlignment="1">
      <alignment wrapText="1"/>
    </xf>
    <xf numFmtId="0" fontId="1" fillId="5" borderId="0" xfId="0" applyFont="1" applyFill="1" applyBorder="1" applyAlignment="1">
      <alignment vertical="center"/>
    </xf>
    <xf numFmtId="0" fontId="1" fillId="5" borderId="0" xfId="0" applyFont="1" applyFill="1"/>
    <xf numFmtId="0" fontId="1" fillId="5" borderId="0" xfId="0" applyFont="1" applyFill="1" applyBorder="1"/>
    <xf numFmtId="0" fontId="1" fillId="5" borderId="0" xfId="0" applyFont="1" applyFill="1" applyBorder="1" applyAlignment="1">
      <alignment vertical="center" wrapText="1"/>
    </xf>
    <xf numFmtId="0" fontId="1" fillId="0" borderId="0" xfId="0" applyFont="1" applyAlignment="1">
      <alignment horizontal="left" vertical="center"/>
    </xf>
    <xf numFmtId="0" fontId="11" fillId="0" borderId="0" xfId="0" applyFont="1" applyFill="1" applyBorder="1"/>
    <xf numFmtId="0" fontId="1" fillId="2" borderId="0" xfId="0" applyFont="1" applyFill="1"/>
    <xf numFmtId="0" fontId="3" fillId="3" borderId="0" xfId="0" applyFont="1" applyFill="1"/>
    <xf numFmtId="0" fontId="3" fillId="5" borderId="0" xfId="0" applyFont="1" applyFill="1" applyBorder="1"/>
    <xf numFmtId="0" fontId="12" fillId="5" borderId="0" xfId="0" applyFont="1" applyFill="1" applyBorder="1"/>
    <xf numFmtId="0" fontId="8" fillId="3" borderId="0" xfId="0" applyFont="1" applyFill="1" applyBorder="1" applyAlignment="1">
      <alignment vertical="center"/>
    </xf>
    <xf numFmtId="0" fontId="10" fillId="0" borderId="0" xfId="0" applyFont="1" applyAlignment="1">
      <alignment horizontal="left" vertical="center"/>
    </xf>
    <xf numFmtId="0" fontId="1" fillId="0" borderId="0" xfId="0" applyFont="1" applyFill="1" applyAlignment="1">
      <alignment horizontal="left"/>
    </xf>
    <xf numFmtId="0" fontId="1" fillId="0" borderId="0" xfId="0" applyFont="1" applyFill="1" applyAlignment="1"/>
    <xf numFmtId="0" fontId="8" fillId="0" borderId="0" xfId="0" applyFont="1" applyBorder="1"/>
    <xf numFmtId="0" fontId="8" fillId="0" borderId="0" xfId="0" applyFont="1" applyFill="1" applyBorder="1" applyAlignment="1">
      <alignment horizontal="left" vertical="top"/>
    </xf>
    <xf numFmtId="0" fontId="10" fillId="0" borderId="0" xfId="0" applyFont="1" applyFill="1" applyBorder="1" applyAlignment="1">
      <alignment vertical="center"/>
    </xf>
    <xf numFmtId="0" fontId="1" fillId="0" borderId="0" xfId="0" applyFont="1" applyFill="1" applyBorder="1" applyAlignment="1"/>
    <xf numFmtId="0" fontId="10" fillId="6" borderId="0" xfId="0" applyFont="1" applyFill="1" applyBorder="1" applyAlignment="1">
      <alignment vertical="center"/>
    </xf>
    <xf numFmtId="0" fontId="10" fillId="7" borderId="0" xfId="0" applyFont="1" applyFill="1" applyBorder="1" applyAlignment="1">
      <alignment vertical="center"/>
    </xf>
    <xf numFmtId="0" fontId="10" fillId="8" borderId="0" xfId="0" applyFont="1" applyFill="1" applyBorder="1" applyAlignment="1">
      <alignment vertical="center"/>
    </xf>
    <xf numFmtId="0" fontId="10" fillId="9" borderId="0" xfId="0" applyFont="1" applyFill="1" applyBorder="1" applyAlignment="1">
      <alignment vertical="center"/>
    </xf>
    <xf numFmtId="0" fontId="10" fillId="10" borderId="0" xfId="0" applyFont="1" applyFill="1" applyBorder="1" applyAlignment="1">
      <alignment vertical="center"/>
    </xf>
    <xf numFmtId="0" fontId="10" fillId="11" borderId="0" xfId="0" applyFont="1" applyFill="1" applyBorder="1" applyAlignment="1">
      <alignment vertical="center"/>
    </xf>
    <xf numFmtId="0" fontId="10" fillId="3" borderId="0" xfId="0" applyFont="1" applyFill="1" applyBorder="1" applyAlignment="1">
      <alignment vertical="center"/>
    </xf>
    <xf numFmtId="0" fontId="10" fillId="12" borderId="0" xfId="0" applyFont="1" applyFill="1" applyBorder="1" applyAlignment="1">
      <alignment vertical="center"/>
    </xf>
    <xf numFmtId="0" fontId="10" fillId="13" borderId="0" xfId="0" applyFont="1" applyFill="1" applyBorder="1" applyAlignment="1">
      <alignment vertical="center"/>
    </xf>
    <xf numFmtId="0" fontId="10" fillId="2" borderId="0" xfId="0" applyFont="1" applyFill="1" applyBorder="1" applyAlignment="1">
      <alignment vertical="center"/>
    </xf>
    <xf numFmtId="0" fontId="1" fillId="14" borderId="0" xfId="0" applyFont="1" applyFill="1" applyAlignment="1"/>
    <xf numFmtId="0" fontId="1" fillId="14" borderId="0" xfId="0" applyFont="1" applyFill="1"/>
    <xf numFmtId="0" fontId="13" fillId="15" borderId="2" xfId="0" applyFont="1" applyFill="1" applyBorder="1" applyAlignment="1">
      <alignment vertical="center"/>
    </xf>
    <xf numFmtId="0" fontId="0" fillId="0" borderId="0" xfId="0" applyFill="1" applyBorder="1"/>
    <xf numFmtId="0" fontId="2" fillId="0" borderId="0" xfId="0" applyFont="1" applyFill="1" applyBorder="1" applyAlignment="1">
      <alignment horizontal="left"/>
    </xf>
    <xf numFmtId="49" fontId="2" fillId="0" borderId="0" xfId="0" applyNumberFormat="1" applyFont="1" applyFill="1" applyBorder="1"/>
    <xf numFmtId="0" fontId="2" fillId="16" borderId="0" xfId="0" applyFont="1" applyFill="1" applyBorder="1" applyAlignment="1">
      <alignment horizontal="center" vertical="center" wrapText="1"/>
    </xf>
    <xf numFmtId="0" fontId="2" fillId="17" borderId="0" xfId="0" applyFont="1" applyFill="1" applyBorder="1" applyAlignment="1">
      <alignment horizontal="center" vertical="center" wrapText="1"/>
    </xf>
    <xf numFmtId="0" fontId="2" fillId="18"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1" fillId="19" borderId="0" xfId="0" applyFont="1" applyFill="1" applyBorder="1" applyAlignment="1">
      <alignment horizontal="left"/>
    </xf>
    <xf numFmtId="0" fontId="2" fillId="0" borderId="0" xfId="0" applyFont="1" applyBorder="1" applyAlignment="1">
      <alignment horizontal="left"/>
    </xf>
    <xf numFmtId="0" fontId="2" fillId="0" borderId="0" xfId="0" applyFont="1" applyFill="1" applyBorder="1"/>
    <xf numFmtId="0" fontId="1" fillId="0" borderId="0" xfId="0" applyFont="1" applyBorder="1" applyAlignment="1">
      <alignment horizontal="left"/>
    </xf>
    <xf numFmtId="0" fontId="1" fillId="0" borderId="0" xfId="0" applyFont="1" applyFill="1" applyBorder="1" applyAlignment="1">
      <alignment horizontal="left"/>
    </xf>
    <xf numFmtId="0" fontId="1" fillId="0" borderId="0" xfId="0" applyFont="1" applyBorder="1" applyAlignment="1"/>
    <xf numFmtId="0" fontId="0" fillId="0" borderId="0" xfId="0" applyBorder="1"/>
    <xf numFmtId="49" fontId="1" fillId="19" borderId="0" xfId="0" applyNumberFormat="1" applyFont="1" applyFill="1" applyBorder="1"/>
    <xf numFmtId="49" fontId="2" fillId="0" borderId="0" xfId="0" applyNumberFormat="1" applyFont="1" applyBorder="1" applyAlignment="1">
      <alignment horizontal="left"/>
    </xf>
    <xf numFmtId="49" fontId="2" fillId="0" borderId="0" xfId="0" applyNumberFormat="1" applyFont="1" applyBorder="1"/>
    <xf numFmtId="0" fontId="2" fillId="0" borderId="0" xfId="0" applyNumberFormat="1" applyFont="1" applyFill="1" applyBorder="1" applyAlignment="1">
      <alignment horizontal="left"/>
    </xf>
    <xf numFmtId="0" fontId="2" fillId="0" borderId="0" xfId="0" applyFont="1" applyBorder="1"/>
    <xf numFmtId="0" fontId="2" fillId="0" borderId="0" xfId="0" applyNumberFormat="1" applyFont="1" applyBorder="1" applyAlignment="1">
      <alignment horizontal="left"/>
    </xf>
    <xf numFmtId="0" fontId="1" fillId="0" borderId="0" xfId="0" applyFont="1" applyBorder="1"/>
    <xf numFmtId="49" fontId="1" fillId="0" borderId="0" xfId="0" applyNumberFormat="1" applyFont="1" applyBorder="1"/>
    <xf numFmtId="49" fontId="1" fillId="0" borderId="0" xfId="0" applyNumberFormat="1" applyFont="1" applyBorder="1" applyAlignment="1">
      <alignment horizontal="left"/>
    </xf>
    <xf numFmtId="49" fontId="1" fillId="0" borderId="0" xfId="0" applyNumberFormat="1" applyFont="1" applyFill="1" applyBorder="1" applyAlignment="1">
      <alignment horizontal="left"/>
    </xf>
    <xf numFmtId="0" fontId="1" fillId="0" borderId="0" xfId="0" applyNumberFormat="1" applyFont="1" applyBorder="1" applyAlignment="1">
      <alignment horizontal="left"/>
    </xf>
    <xf numFmtId="49" fontId="2" fillId="19" borderId="0" xfId="0" applyNumberFormat="1" applyFont="1" applyFill="1" applyBorder="1"/>
    <xf numFmtId="49" fontId="2" fillId="0" borderId="0" xfId="0" applyNumberFormat="1" applyFont="1" applyFill="1" applyBorder="1" applyAlignment="1">
      <alignment horizontal="left"/>
    </xf>
    <xf numFmtId="0" fontId="1" fillId="20" borderId="0" xfId="0" applyFont="1" applyFill="1" applyBorder="1" applyAlignment="1">
      <alignment horizontal="left"/>
    </xf>
    <xf numFmtId="0" fontId="2" fillId="22" borderId="0" xfId="0" applyFont="1" applyFill="1" applyBorder="1" applyAlignment="1">
      <alignment horizontal="center" vertical="center" wrapText="1"/>
    </xf>
    <xf numFmtId="0" fontId="1" fillId="4" borderId="0" xfId="0" applyFont="1" applyFill="1" applyBorder="1" applyAlignment="1">
      <alignment horizontal="left"/>
    </xf>
    <xf numFmtId="22" fontId="1" fillId="4" borderId="0" xfId="0" applyNumberFormat="1" applyFont="1" applyFill="1" applyBorder="1" applyAlignment="1">
      <alignment horizontal="left"/>
    </xf>
    <xf numFmtId="15" fontId="1" fillId="4" borderId="0" xfId="0" applyNumberFormat="1" applyFont="1" applyFill="1" applyBorder="1" applyAlignment="1">
      <alignment horizontal="left"/>
    </xf>
    <xf numFmtId="0" fontId="2" fillId="4" borderId="0" xfId="0" applyFont="1" applyFill="1" applyBorder="1" applyAlignment="1">
      <alignment horizontal="left"/>
    </xf>
    <xf numFmtId="22" fontId="2" fillId="4" borderId="0" xfId="0" applyNumberFormat="1" applyFont="1" applyFill="1" applyBorder="1" applyAlignment="1">
      <alignment horizontal="left"/>
    </xf>
    <xf numFmtId="15" fontId="2" fillId="4" borderId="0" xfId="0" applyNumberFormat="1" applyFont="1" applyFill="1" applyBorder="1" applyAlignment="1">
      <alignment horizontal="left"/>
    </xf>
    <xf numFmtId="0" fontId="2" fillId="16" borderId="0" xfId="0" applyFont="1" applyFill="1" applyBorder="1" applyAlignment="1">
      <alignment horizontal="left" vertical="center" wrapText="1"/>
    </xf>
    <xf numFmtId="0" fontId="2" fillId="23" borderId="0" xfId="0" applyFont="1" applyFill="1" applyBorder="1" applyAlignment="1">
      <alignment horizontal="center" vertical="center" wrapText="1"/>
    </xf>
    <xf numFmtId="0" fontId="15" fillId="25" borderId="2" xfId="0" applyFont="1" applyFill="1" applyBorder="1" applyAlignment="1">
      <alignment vertical="center"/>
    </xf>
    <xf numFmtId="0" fontId="13" fillId="21" borderId="2" xfId="0" applyFont="1" applyFill="1" applyBorder="1" applyAlignment="1">
      <alignment vertical="center"/>
    </xf>
    <xf numFmtId="0" fontId="13" fillId="21" borderId="1" xfId="0" applyFont="1" applyFill="1" applyBorder="1" applyAlignment="1">
      <alignment vertical="center" wrapText="1"/>
    </xf>
    <xf numFmtId="0" fontId="3" fillId="0" borderId="0" xfId="0" applyFont="1" applyFill="1" applyBorder="1" applyAlignment="1">
      <alignment horizontal="left" vertical="center"/>
    </xf>
    <xf numFmtId="0" fontId="5" fillId="0" borderId="0" xfId="1" applyFont="1" applyFill="1" applyBorder="1" applyAlignment="1">
      <alignment horizontal="left" vertical="center"/>
    </xf>
    <xf numFmtId="0" fontId="6" fillId="0" borderId="0" xfId="0" applyNumberFormat="1" applyFont="1" applyFill="1" applyBorder="1" applyAlignment="1">
      <alignment horizontal="left" vertical="center" wrapText="1"/>
    </xf>
    <xf numFmtId="0" fontId="5" fillId="0" borderId="0" xfId="1" applyFont="1" applyFill="1" applyBorder="1" applyAlignment="1">
      <alignment horizontal="left" vertical="center" wrapText="1"/>
    </xf>
    <xf numFmtId="0" fontId="13" fillId="21" borderId="5" xfId="0" applyFont="1" applyFill="1" applyBorder="1" applyAlignment="1">
      <alignment vertical="center" wrapText="1"/>
    </xf>
    <xf numFmtId="0" fontId="1" fillId="24" borderId="5" xfId="0" applyFont="1" applyFill="1" applyBorder="1" applyAlignment="1">
      <alignment horizontal="left" vertical="center" wrapText="1"/>
    </xf>
    <xf numFmtId="0" fontId="1" fillId="24" borderId="5" xfId="0" applyFont="1" applyFill="1" applyBorder="1" applyAlignment="1">
      <alignment vertical="center" wrapText="1"/>
    </xf>
    <xf numFmtId="0" fontId="13" fillId="21" borderId="6" xfId="0" applyFont="1" applyFill="1" applyBorder="1" applyAlignment="1">
      <alignment vertical="center" wrapText="1"/>
    </xf>
    <xf numFmtId="0" fontId="15" fillId="25" borderId="3" xfId="0" applyFont="1" applyFill="1" applyBorder="1" applyAlignment="1">
      <alignment vertical="center" wrapText="1"/>
    </xf>
    <xf numFmtId="0" fontId="1" fillId="24" borderId="4" xfId="0" applyFont="1" applyFill="1" applyBorder="1" applyAlignment="1">
      <alignment vertical="center" wrapText="1"/>
    </xf>
    <xf numFmtId="0" fontId="14" fillId="15" borderId="7" xfId="0" applyFont="1" applyFill="1" applyBorder="1" applyAlignment="1">
      <alignment vertical="center" wrapText="1"/>
    </xf>
    <xf numFmtId="0" fontId="0" fillId="0" borderId="0" xfId="0" applyAlignment="1">
      <alignment horizontal="left"/>
    </xf>
  </cellXfs>
  <cellStyles count="2">
    <cellStyle name="Normal" xfId="0" builtinId="0"/>
    <cellStyle name="Normal 2" xfId="1"/>
  </cellStyles>
  <dxfs count="175">
    <dxf>
      <font>
        <strike val="0"/>
        <outline val="0"/>
        <shadow val="0"/>
        <u val="none"/>
        <vertAlign val="baseline"/>
        <sz val="11"/>
        <color theme="1"/>
        <name val="Arial Narrow"/>
        <scheme val="none"/>
      </font>
      <fill>
        <patternFill patternType="solid">
          <fgColor indexed="64"/>
          <bgColor theme="4" tint="0.79998168889431442"/>
        </patternFill>
      </fill>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wrapText="0" indent="0" justifyLastLine="0" shrinkToFit="0" readingOrder="0"/>
    </dxf>
    <dxf>
      <font>
        <strike val="0"/>
        <outline val="0"/>
        <shadow val="0"/>
        <u val="none"/>
        <vertAlign val="baseline"/>
        <sz val="11"/>
        <color theme="1"/>
        <name val="Arial Narrow"/>
        <scheme val="none"/>
      </font>
      <alignment horizontal="left" vertical="bottom" textRotation="0" wrapText="0" indent="0" justifyLastLine="0" shrinkToFit="0" readingOrder="0"/>
    </dxf>
    <dxf>
      <font>
        <strike val="0"/>
        <outline val="0"/>
        <shadow val="0"/>
        <u val="none"/>
        <vertAlign val="baseline"/>
        <sz val="11"/>
        <color theme="1"/>
        <name val="Arial Narrow"/>
        <scheme val="none"/>
      </font>
      <alignment horizontal="left" vertical="bottom" textRotation="0" wrapText="0" indent="0" justifyLastLine="0" shrinkToFit="0" readingOrder="0"/>
    </dxf>
    <dxf>
      <font>
        <strike val="0"/>
        <outline val="0"/>
        <shadow val="0"/>
        <u val="none"/>
        <vertAlign val="baseline"/>
        <sz val="11"/>
        <color theme="1"/>
        <name val="Arial Narrow"/>
        <scheme val="none"/>
      </font>
      <alignment horizontal="left" vertical="bottom" textRotation="0" wrapText="0" indent="0" justifyLastLine="0" shrinkToFit="0" readingOrder="0"/>
    </dxf>
    <dxf>
      <font>
        <strike val="0"/>
        <outline val="0"/>
        <shadow val="0"/>
        <u val="none"/>
        <vertAlign val="baseline"/>
        <sz val="11"/>
        <color theme="1"/>
        <name val="Arial Narrow"/>
        <scheme val="none"/>
      </font>
      <alignment horizontal="left" vertical="bottom" textRotation="0" wrapText="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wrapText="0" indent="0" justifyLastLine="0" shrinkToFit="0" readingOrder="0"/>
    </dxf>
    <dxf>
      <font>
        <strike val="0"/>
        <outline val="0"/>
        <shadow val="0"/>
        <u val="none"/>
        <vertAlign val="baseline"/>
        <sz val="11"/>
        <color theme="1"/>
        <name val="Arial Narrow"/>
        <scheme val="none"/>
      </font>
      <alignment horizontal="left" vertical="bottom" textRotation="0" wrapText="0" indent="0" justifyLastLine="0" shrinkToFit="0" readingOrder="0"/>
    </dxf>
    <dxf>
      <font>
        <strike val="0"/>
        <outline val="0"/>
        <shadow val="0"/>
        <u val="none"/>
        <vertAlign val="baseline"/>
        <sz val="11"/>
        <color theme="1"/>
        <name val="Arial Narrow"/>
        <scheme val="none"/>
      </font>
      <alignment horizontal="left" vertical="bottom" textRotation="0" wrapText="0" indent="0" justifyLastLine="0" shrinkToFit="0" readingOrder="0"/>
    </dxf>
    <dxf>
      <font>
        <strike val="0"/>
        <outline val="0"/>
        <shadow val="0"/>
        <u val="none"/>
        <vertAlign val="baseline"/>
        <sz val="11"/>
        <color theme="1"/>
        <name val="Arial Narrow"/>
        <scheme val="none"/>
      </font>
      <alignment horizontal="left" vertical="bottom" textRotation="0" wrapText="0" indent="0" justifyLastLine="0" shrinkToFit="0" readingOrder="0"/>
    </dxf>
    <dxf>
      <font>
        <strike val="0"/>
        <outline val="0"/>
        <shadow val="0"/>
        <u val="none"/>
        <vertAlign val="baseline"/>
        <sz val="11"/>
        <color theme="1"/>
        <name val="Arial Narrow"/>
        <scheme val="none"/>
      </font>
      <alignment horizontal="left" vertical="bottom" textRotation="0" wrapText="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fill>
        <patternFill patternType="none">
          <fgColor indexed="64"/>
          <bgColor indexed="65"/>
        </patternFill>
      </fill>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numFmt numFmtId="0" formatCode="General"/>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fill>
        <patternFill patternType="none">
          <fgColor indexed="64"/>
          <bgColor indexed="65"/>
        </patternFill>
      </fill>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b val="0"/>
        <i val="0"/>
        <strike val="0"/>
        <condense val="0"/>
        <extend val="0"/>
        <outline val="0"/>
        <shadow val="0"/>
        <u val="none"/>
        <vertAlign val="baseline"/>
        <sz val="10"/>
        <color theme="1"/>
        <name val="Arial Narrow"/>
        <scheme val="none"/>
      </font>
      <fill>
        <patternFill patternType="solid">
          <fgColor indexed="64"/>
          <bgColor theme="5" tint="0.79998168889431442"/>
        </patternFill>
      </fill>
      <alignment horizontal="left" vertical="bottom" textRotation="0" wrapText="0" indent="0" justifyLastLine="0" shrinkToFit="0" readingOrder="0"/>
    </dxf>
    <dxf>
      <font>
        <strike val="0"/>
        <outline val="0"/>
        <shadow val="0"/>
        <u val="none"/>
        <vertAlign val="baseline"/>
        <sz val="11"/>
        <color theme="1"/>
        <name val="Arial Narrow"/>
        <scheme val="none"/>
      </font>
      <fill>
        <patternFill patternType="solid">
          <fgColor indexed="64"/>
          <bgColor theme="5" tint="0.79998168889431442"/>
        </patternFill>
      </fill>
      <alignment horizontal="left" vertical="bottom" textRotation="0" indent="0" justifyLastLine="0" shrinkToFit="0" readingOrder="0"/>
    </dxf>
    <dxf>
      <font>
        <strike val="0"/>
        <outline val="0"/>
        <shadow val="0"/>
        <u val="none"/>
        <vertAlign val="baseline"/>
        <sz val="11"/>
        <color theme="1"/>
        <name val="Arial Narrow"/>
        <scheme val="none"/>
      </font>
      <fill>
        <patternFill patternType="solid">
          <fgColor indexed="64"/>
          <bgColor theme="5" tint="0.79998168889431442"/>
        </patternFill>
      </fill>
      <alignment horizontal="left" vertical="bottom" textRotation="0" indent="0" justifyLastLine="0" shrinkToFit="0" readingOrder="0"/>
    </dxf>
    <dxf>
      <font>
        <strike val="0"/>
        <outline val="0"/>
        <shadow val="0"/>
        <u val="none"/>
        <vertAlign val="baseline"/>
        <sz val="11"/>
        <color theme="1"/>
        <name val="Arial Narrow"/>
        <scheme val="none"/>
      </font>
      <fill>
        <patternFill patternType="solid">
          <fgColor indexed="64"/>
          <bgColor theme="5" tint="0.79998168889431442"/>
        </patternFill>
      </fill>
      <alignment horizontal="left" vertical="bottom" textRotation="0" indent="0" justifyLastLine="0" shrinkToFit="0" readingOrder="0"/>
    </dxf>
    <dxf>
      <font>
        <strike val="0"/>
        <outline val="0"/>
        <shadow val="0"/>
        <u val="none"/>
        <vertAlign val="baseline"/>
        <sz val="11"/>
        <color theme="1"/>
        <name val="Arial Narrow"/>
        <scheme val="none"/>
      </font>
      <fill>
        <patternFill patternType="solid">
          <fgColor indexed="64"/>
          <bgColor theme="5" tint="0.79998168889431442"/>
        </patternFill>
      </fill>
      <alignment horizontal="left" vertical="bottom" textRotation="0" indent="0" justifyLastLine="0" shrinkToFit="0" readingOrder="0"/>
    </dxf>
    <dxf>
      <font>
        <strike val="0"/>
        <outline val="0"/>
        <shadow val="0"/>
        <u val="none"/>
        <vertAlign val="baseline"/>
        <sz val="11"/>
        <color theme="1"/>
        <name val="Arial Narrow"/>
        <scheme val="none"/>
      </font>
      <numFmt numFmtId="164" formatCode="dd\-mmm\-yy"/>
      <fill>
        <patternFill patternType="solid">
          <fgColor indexed="64"/>
          <bgColor theme="4" tint="0.79998168889431442"/>
        </patternFill>
      </fill>
      <alignment horizontal="left" vertical="bottom" textRotation="0" indent="0" justifyLastLine="0" shrinkToFit="0" readingOrder="0"/>
    </dxf>
    <dxf>
      <font>
        <strike val="0"/>
        <outline val="0"/>
        <shadow val="0"/>
        <u val="none"/>
        <vertAlign val="baseline"/>
        <sz val="11"/>
        <color theme="1"/>
        <name val="Arial Narrow"/>
        <scheme val="none"/>
      </font>
      <fill>
        <patternFill patternType="solid">
          <fgColor indexed="64"/>
          <bgColor theme="4" tint="0.79998168889431442"/>
        </patternFill>
      </fill>
      <alignment horizontal="left" vertical="bottom" textRotation="0" indent="0" justifyLastLine="0" shrinkToFit="0" readingOrder="0"/>
    </dxf>
    <dxf>
      <font>
        <strike val="0"/>
        <outline val="0"/>
        <shadow val="0"/>
        <u val="none"/>
        <vertAlign val="baseline"/>
        <sz val="11"/>
        <color theme="1"/>
        <name val="Arial Narrow"/>
        <scheme val="none"/>
      </font>
      <numFmt numFmtId="164" formatCode="dd\-mmm\-yy"/>
      <fill>
        <patternFill patternType="solid">
          <fgColor indexed="64"/>
          <bgColor theme="4" tint="0.79998168889431442"/>
        </patternFill>
      </fill>
      <alignment horizontal="left" vertical="bottom" textRotation="0" indent="0" justifyLastLine="0" shrinkToFit="0" readingOrder="0"/>
    </dxf>
    <dxf>
      <font>
        <strike val="0"/>
        <outline val="0"/>
        <shadow val="0"/>
        <u val="none"/>
        <vertAlign val="baseline"/>
        <sz val="11"/>
        <color theme="1"/>
        <name val="Arial Narrow"/>
        <scheme val="none"/>
      </font>
      <numFmt numFmtId="27" formatCode="dd/mm/yyyy\ hh:mm"/>
      <fill>
        <patternFill patternType="solid">
          <fgColor indexed="64"/>
          <bgColor theme="4" tint="0.79998168889431442"/>
        </patternFill>
      </fill>
      <alignment horizontal="left" vertical="bottom" textRotation="0" indent="0" justifyLastLine="0" shrinkToFit="0" readingOrder="0"/>
    </dxf>
    <dxf>
      <font>
        <strike val="0"/>
        <outline val="0"/>
        <shadow val="0"/>
        <u val="none"/>
        <vertAlign val="baseline"/>
        <sz val="11"/>
        <color theme="1"/>
        <name val="Arial Narrow"/>
        <scheme val="none"/>
      </font>
      <numFmt numFmtId="27" formatCode="dd/mm/yyyy\ hh:mm"/>
      <fill>
        <patternFill patternType="solid">
          <fgColor indexed="64"/>
          <bgColor theme="4" tint="0.79998168889431442"/>
        </patternFill>
      </fill>
      <alignment horizontal="left" vertical="bottom" textRotation="0" indent="0" justifyLastLine="0" shrinkToFit="0" readingOrder="0"/>
    </dxf>
    <dxf>
      <font>
        <strike val="0"/>
        <outline val="0"/>
        <shadow val="0"/>
        <u val="none"/>
        <vertAlign val="baseline"/>
        <sz val="11"/>
        <color theme="1"/>
        <name val="Arial Narrow"/>
        <scheme val="none"/>
      </font>
      <fill>
        <patternFill patternType="solid">
          <fgColor indexed="64"/>
          <bgColor theme="4" tint="0.79998168889431442"/>
        </patternFill>
      </fill>
      <alignment horizontal="left" vertical="bottom" textRotation="0" indent="0" justifyLastLine="0" shrinkToFit="0" readingOrder="0"/>
    </dxf>
    <dxf>
      <font>
        <strike val="0"/>
        <outline val="0"/>
        <shadow val="0"/>
        <u val="none"/>
        <vertAlign val="baseline"/>
        <sz val="11"/>
        <color theme="1"/>
        <name val="Arial Narrow"/>
        <scheme val="none"/>
      </font>
      <alignment horizontal="left" vertical="bottom" textRotation="0" indent="0" justifyLastLine="0" shrinkToFit="0" readingOrder="0"/>
    </dxf>
    <dxf>
      <font>
        <b val="0"/>
        <i val="0"/>
        <strike val="0"/>
        <outline val="0"/>
        <shadow val="0"/>
        <u val="none"/>
        <vertAlign val="baseline"/>
        <sz val="11"/>
        <color theme="1"/>
        <name val="Arial Narrow"/>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2" name="Tableau42" displayName="Tableau42" ref="A1:FQ31" totalsRowShown="0" headerRowDxfId="174" dataDxfId="173">
  <autoFilter ref="A1:FQ31"/>
  <tableColumns count="173">
    <tableColumn id="1" name="Numero" dataDxfId="172"/>
    <tableColumn id="2" name="Heure début" dataDxfId="171"/>
    <tableColumn id="3" name="Heure fin" dataDxfId="170"/>
    <tableColumn id="4" name="Date de l'enquête" dataDxfId="169"/>
    <tableColumn id="6" name="Questionnaire IC : Déplacements et besoins essentiels" dataDxfId="168"/>
    <tableColumn id="7" name="Date enquête" dataDxfId="167"/>
    <tableColumn id="9" name="Département" dataDxfId="166"/>
    <tableColumn id="10" name="Sous-préfecture" dataDxfId="165"/>
    <tableColumn id="11" name="Canton" dataDxfId="164"/>
    <tableColumn id="12" name="Village" dataDxfId="163"/>
    <tableColumn id="93" name="Type d'ile" dataDxfId="162"/>
    <tableColumn id="13" name="1.1 Quel était le nombre TOTAL de personnes dans la localité avant la crise de 2015?" dataDxfId="161"/>
    <tableColumn id="14" name="1.2 Quel est le nombre TOTAL de personnes dans la localité actuellement?" dataDxfId="160"/>
    <tableColumn id="15" name="1.3 Depuis le début de la crise en 2015, quel pourcentage de la population a du quitter l'ile au moins une fois? Donnez une estimation" dataDxfId="159"/>
    <tableColumn id="16" name="1.4 La population qui a quitté l'ile depuis le début de la crise de 2015 s'est dirigée majoritairement vers quel pays?" dataDxfId="158"/>
    <tableColumn id="17" name="1.4a Quel département?" dataDxfId="157"/>
    <tableColumn id="18" name="1.4b Dans quelle sous-préfecture?" dataDxfId="156"/>
    <tableColumn id="19" name="1.4c Dans quel canton?" dataDxfId="155"/>
    <tableColumn id="20" name="1.4c Dans quelle localité?" dataDxfId="154"/>
    <tableColumn id="21" name="1.5 Y a-t-il eu des nouveaux departs dans les 6 derniers mois?" dataDxfId="153"/>
    <tableColumn id="22" name="1.6 Quand est-ce que la majorité des déplacements a eu lieu?" dataDxfId="152"/>
    <tableColumn id="23" name="1.7 Quelles sont les raisons qui ont poussé la population á quitter l'ile? (3 choix maximum)" dataDxfId="151"/>
    <tableColumn id="126" name="Insécurité liée aux violences de groupes armés" dataDxfId="150">
      <calculatedColumnFormula>IF(COUNTIF(Tableau42[[#This Row],[1.7 Quelles sont les raisons qui ont poussé la population á quitter l''ile? (3 choix maximum)]],"*insecurite*"),"1","0")</calculatedColumnFormula>
    </tableColumn>
    <tableColumn id="120" name="Mesure sécuritaire du gouvernement (ordre de vider les iles)" dataDxfId="149">
      <calculatedColumnFormula>IF(COUNTIF(Tableau42[[#This Row],[1.7 Quelles sont les raisons qui ont poussé la population á quitter l''ile? (3 choix maximum)]],"*mesure_securitaire*"),"1","0")</calculatedColumnFormula>
    </tableColumn>
    <tableColumn id="123" name="Perte des moyens de subsistance" dataDxfId="148">
      <calculatedColumnFormula>IF(COUNTIF(Tableau42[[#This Row],[1.7 Quelles sont les raisons qui ont poussé la population á quitter l''ile? (3 choix maximum)]],"*moyens*"),"1","0")</calculatedColumnFormula>
    </tableColumn>
    <tableColumn id="124" name="Problème d’accès à la nourriture" dataDxfId="147">
      <calculatedColumnFormula>IF(COUNTIF(Tableau42[[#This Row],[1.7 Quelles sont les raisons qui ont poussé la population á quitter l''ile? (3 choix maximum)]],"*nourriture*"),"1","0")</calculatedColumnFormula>
    </tableColumn>
    <tableColumn id="125" name="Réduction de l'accès aux services de base" dataDxfId="146">
      <calculatedColumnFormula>IF(COUNTIF(Tableau42[[#This Row],[1.7 Quelles sont les raisons qui ont poussé la population á quitter l''ile? (3 choix maximum)]],"*services*"),"1","0")</calculatedColumnFormula>
    </tableColumn>
    <tableColumn id="121" name="Migration annuelle" dataDxfId="145">
      <calculatedColumnFormula>IF(COUNTIF(Tableau42[[#This Row],[1.7 Quelles sont les raisons qui ont poussé la population á quitter l''ile? (3 choix maximum)]],"*migration*"),"1","0")</calculatedColumnFormula>
    </tableColumn>
    <tableColumn id="122" name="Autre" dataDxfId="144">
      <calculatedColumnFormula>IF(COUNTIF(Tableau42[[#This Row],[1.7 Quelles sont les raisons qui ont poussé la population á quitter l''ile? (3 choix maximum)]],"*autre*"),"1","0")</calculatedColumnFormula>
    </tableColumn>
    <tableColumn id="25" name="1.8 Depuis le debut de la crise de 2015, quels sont les groupes qui sont majoritairement partis de votre ile?  (3 choix maximum)" dataDxfId="143"/>
    <tableColumn id="128" name="Familles complètes" dataDxfId="142">
      <calculatedColumnFormula>IF(COUNTIF(Tableau42[[#This Row],[1.8 Depuis le debut de la crise de 2015, quels sont les groupes qui sont majoritairement partis de votre ile?  (3 choix maximum)]],"*familles*"),"1","0")</calculatedColumnFormula>
    </tableColumn>
    <tableColumn id="131" name="Mères avec enfants 0-11 ans" dataDxfId="141">
      <calculatedColumnFormula>IF(COUNTIF(Tableau42[[#This Row],[1.8 Depuis le debut de la crise de 2015, quels sont les groupes qui sont majoritairement partis de votre ile?  (3 choix maximum)]],"*meres*"),"1","0")</calculatedColumnFormula>
    </tableColumn>
    <tableColumn id="132" name="Filles et garçons (moins de 18 ans) non-accompagnes" dataDxfId="140">
      <calculatedColumnFormula>IF(COUNTIF(Tableau42[[#This Row],[1.8 Depuis le debut de la crise de 2015, quels sont les groupes qui sont majoritairement partis de votre ile?  (3 choix maximum)]],"*enfants*"),"1","0")</calculatedColumnFormula>
    </tableColumn>
    <tableColumn id="133" name="Hommes seuls (18-50 ans)" dataDxfId="139">
      <calculatedColumnFormula>IF(COUNTIF(Tableau42[[#This Row],[1.8 Depuis le debut de la crise de 2015, quels sont les groupes qui sont majoritairement partis de votre ile?  (3 choix maximum)]],"*hommes*"),"1","0")</calculatedColumnFormula>
    </tableColumn>
    <tableColumn id="134" name="Femmes seules (18-50 ans)" dataDxfId="138">
      <calculatedColumnFormula>IF(COUNTIF(Tableau42[[#This Row],[1.8 Depuis le debut de la crise de 2015, quels sont les groupes qui sont majoritairement partis de votre ile?  (3 choix maximum)]],"*femmes*"),"1","0")</calculatedColumnFormula>
    </tableColumn>
    <tableColumn id="129" name="Femmes et hommes âgés 51 ans et plus" dataDxfId="137">
      <calculatedColumnFormula>IF(COUNTIF(Tableau42[[#This Row],[1.8 Depuis le debut de la crise de 2015, quels sont les groupes qui sont majoritairement partis de votre ile?  (3 choix maximum)]],"*vieux*"),"1","0")</calculatedColumnFormula>
    </tableColumn>
    <tableColumn id="26" name="2.1 Des déplacés sont-ils retournés vivre dans l’ile?" dataDxfId="136"/>
    <tableColumn id="27" name="2.2 Quel est le nombre d'individus RETOURNES dans l'ile, actuellement? Donnez une estimation" dataDxfId="135"/>
    <tableColumn id="28" name="2.3 La population qui est retournée provenait majoritairement de quel pays?" dataDxfId="134"/>
    <tableColumn id="29" name="2.3a De quel departement?" dataDxfId="133"/>
    <tableColumn id="30" name="2.3b De quelle sous-préfecture?" dataDxfId="132"/>
    <tableColumn id="31" name="2.3c De quel canton?" dataDxfId="131"/>
    <tableColumn id="32" name="2.3d De quelle localité?" dataDxfId="130"/>
    <tableColumn id="33" name="2.3e Dans quel type de site résidaient majoritairement les déplacés avant leur retour?" dataDxfId="129"/>
    <tableColumn id="34" name="2.4 En moyenne, combien de fois estimez vous que les habitants ont du se déplacer avant de retourner sur l'île?" dataDxfId="128"/>
    <tableColumn id="35" name="2.5 Quand est-ce que la majorité des retours a eu lieu?" dataDxfId="127"/>
    <tableColumn id="36" name="2.6 Quels sonts les groupes de population qui sont majoritairement revenus vivre dans l’ile? (3 choix maximum)" dataDxfId="126"/>
    <tableColumn id="135" name="Familles complètes2" dataDxfId="125">
      <calculatedColumnFormula>IF(COUNTIF(Tableau42[[#This Row],[2.6 Quels sonts les groupes de population qui sont majoritairement revenus vivre dans l’ile? (3 choix maximum)]],"*familles*"),"1","0")</calculatedColumnFormula>
    </tableColumn>
    <tableColumn id="136" name="Mères avec enfants 0-11 ans3" dataDxfId="124">
      <calculatedColumnFormula>IF(COUNTIF(Tableau42[[#This Row],[2.6 Quels sonts les groupes de population qui sont majoritairement revenus vivre dans l’ile? (3 choix maximum)]],"*meres*"),"1","0")</calculatedColumnFormula>
    </tableColumn>
    <tableColumn id="137" name="Filles et garçons (moins de 18 ans) non-accompagnes4" dataDxfId="123">
      <calculatedColumnFormula>IF(COUNTIF(Tableau42[[#This Row],[2.6 Quels sonts les groupes de population qui sont majoritairement revenus vivre dans l’ile? (3 choix maximum)]],"*enfants*"),"1","0")</calculatedColumnFormula>
    </tableColumn>
    <tableColumn id="138" name="Hommes seuls (18-50 ans)5" dataDxfId="122">
      <calculatedColumnFormula>IF(COUNTIF(Tableau42[[#This Row],[2.6 Quels sonts les groupes de population qui sont majoritairement revenus vivre dans l’ile? (3 choix maximum)]],"*hommes*"),"1","0")</calculatedColumnFormula>
    </tableColumn>
    <tableColumn id="139" name="Femmes seules (18-50 ans)6" dataDxfId="121">
      <calculatedColumnFormula>IF(COUNTIF(Tableau42[[#This Row],[2.6 Quels sonts les groupes de population qui sont majoritairement revenus vivre dans l’ile? (3 choix maximum)]],"*femmes*"),"1","0")</calculatedColumnFormula>
    </tableColumn>
    <tableColumn id="140" name="Femmes et hommes âgés 51 ans et plus7" dataDxfId="120">
      <calculatedColumnFormula>IF(COUNTIF(Tableau42[[#This Row],[2.6 Quels sonts les groupes de population qui sont majoritairement revenus vivre dans l’ile? (3 choix maximum)]],"*vieux*"),"1","0")</calculatedColumnFormula>
    </tableColumn>
    <tableColumn id="141" name="Ne sait pas (aucune autre option possible si selectionné)8" dataDxfId="119">
      <calculatedColumnFormula>IF(COUNTIF(Tableau42[[#This Row],[2.6 Quels sonts les groupes de population qui sont majoritairement revenus vivre dans l’ile? (3 choix maximum)]],"*nsp*"),"1","0")</calculatedColumnFormula>
    </tableColumn>
    <tableColumn id="37" name="2.7 Quelles sont les raisons principales pour lesquelles les populations ont décidé de revenir dans l’ile ? (3 choix maximum)" dataDxfId="118"/>
    <tableColumn id="150" name="Sécurité / stabilité retrouvée dans la zone" dataDxfId="117">
      <calculatedColumnFormula>IF(COUNTIF(Tableau42[[#This Row],[2.7 Quelles sont les raisons principales pour lesquelles les populations ont décidé de revenir dans l’ile ? (3 choix maximum)]],"*securite*"),"1","0")</calculatedColumnFormula>
    </tableColumn>
    <tableColumn id="151" name="Meilleur accès aux moyens de subsistance" dataDxfId="116">
      <calculatedColumnFormula>IF(COUNTIF(Tableau42[[#This Row],[2.7 Quelles sont les raisons principales pour lesquelles les populations ont décidé de revenir dans l’ile ? (3 choix maximum)]],"*moyens*"),"1","0")</calculatedColumnFormula>
    </tableColumn>
    <tableColumn id="152" name="Meilleur accès à la nourriture" dataDxfId="115">
      <calculatedColumnFormula>IF(COUNTIF(Tableau42[[#This Row],[2.7 Quelles sont les raisons principales pour lesquelles les populations ont décidé de revenir dans l’ile ? (3 choix maximum)]],"*nourriture*"),"1","0")</calculatedColumnFormula>
    </tableColumn>
    <tableColumn id="153" name="Meilleur accès aux services de base" dataDxfId="114">
      <calculatedColumnFormula>IF(COUNTIF(Tableau42[[#This Row],[2.7 Quelles sont les raisons principales pour lesquelles les populations ont décidé de revenir dans l’ile ? (3 choix maximum)]],"*services*"),"1","0")</calculatedColumnFormula>
    </tableColumn>
    <tableColumn id="154" name="Migration annuelle (travail de la terre dans les iles)" dataDxfId="113">
      <calculatedColumnFormula>IF(COUNTIF(Tableau42[[#This Row],[2.7 Quelles sont les raisons principales pour lesquelles les populations ont décidé de revenir dans l’ile ? (3 choix maximum)]],"*migration*"),"1","0")</calculatedColumnFormula>
    </tableColumn>
    <tableColumn id="155" name="Manque d'assistance dans les sites de déplacés / villages hôtes de la terre ferme " dataDxfId="112">
      <calculatedColumnFormula>IF(COUNTIF(Tableau42[[#This Row],[2.7 Quelles sont les raisons principales pour lesquelles les populations ont décidé de revenir dans l’ile ? (3 choix maximum)]],"*assistance*"),"1","0")</calculatedColumnFormula>
    </tableColumn>
    <tableColumn id="156" name="Autre (préciser)" dataDxfId="111">
      <calculatedColumnFormula>IF(COUNTIF(Tableau42[[#This Row],[2.7 Quelles sont les raisons principales pour lesquelles les populations ont décidé de revenir dans l’ile ? (3 choix maximum)]],"*autre*"),"1","0")</calculatedColumnFormula>
    </tableColumn>
    <tableColumn id="157" name="Ne sait pas" dataDxfId="110">
      <calculatedColumnFormula>IF(COUNTIF(Tableau42[[#This Row],[2.7 Quelles sont les raisons principales pour lesquelles les populations ont décidé de revenir dans l’ile ? (3 choix maximum)]],"*nsp*"),"1","0")</calculatedColumnFormula>
    </tableColumn>
    <tableColumn id="39" name="3.1 Quelles sont, majoritairement, les intentions de mouvement des populations retournées vivre dans l’ile ?" dataDxfId="109"/>
    <tableColumn id="40" name="3.2 Quelle serait le principal pays oú les populations pourraient à nouveau se déplacer majoritairement ?" dataDxfId="108"/>
    <tableColumn id="41" name="3.2a Dans quel département ?" dataDxfId="107"/>
    <tableColumn id="42" name="3.2b Dans quelle sous-préfecture?" dataDxfId="106"/>
    <tableColumn id="43" name="3.2c Dans quel canton?" dataDxfId="105"/>
    <tableColumn id="44" name="3.2d Dans quelle localité?" dataDxfId="104"/>
    <tableColumn id="45" name="4.1 Quel est le principal type de logement dans lequel vivait la population AVANT la crise de 2015 ?" dataDxfId="103"/>
    <tableColumn id="47" name="4.2 Quel est le principal type de logement dans lequel vive la population ACTUELLEMENT ?" dataDxfId="102"/>
    <tableColumn id="49" name="4.3 Globalement, comment percevez-vous l’évolution des conditions sur l'ile en termes d’accès au logement depuis le début de la crise ?" dataDxfId="101"/>
    <tableColumn id="50" name="4.4 Quel était le principal type d'accès à la terre agricole pour la population AVANT la crise ? " dataDxfId="100"/>
    <tableColumn id="52" name="4.5 Quel est le principal type d’accès à la terre agricole pour la population ACTUELLEMENT ?" dataDxfId="99"/>
    <tableColumn id="54" name="4.6 Globalement, comment percevez-vous l’évolution des conditions en termes d’accès á la terre depuis le début de la crise de 2015 ?" dataDxfId="98"/>
    <tableColumn id="55" name="5.1 Quelles sont les principales sources de nourriture des habitants de l’ile ? (3 choix maximum)" dataDxfId="97"/>
    <tableColumn id="165" name="Production personnelle (agriculture, élevage, pêche)" dataDxfId="96">
      <calculatedColumnFormula>IF(COUNTIF(Tableau42[[#This Row],[5.1 Quelles sont les principales sources de nourriture des habitants de l’ile ? (3 choix maximum)]],"*Autoconsommation*"),"1","0")</calculatedColumnFormula>
    </tableColumn>
    <tableColumn id="166" name="Achat sur le marché" dataDxfId="95">
      <calculatedColumnFormula>IF(COUNTIF(Tableau42[[#This Row],[5.1 Quelles sont les principales sources de nourriture des habitants de l’ile ? (3 choix maximum)]],"*Argent_achat*"),"1","0")</calculatedColumnFormula>
    </tableColumn>
    <tableColumn id="167" name="Dons (solidarité communautaire)" dataDxfId="94">
      <calculatedColumnFormula>IF(COUNTIF(Tableau42[[#This Row],[5.1 Quelles sont les principales sources de nourriture des habitants de l’ile ? (3 choix maximum)]],"*Dons*"),"1","0")</calculatedColumnFormula>
    </tableColumn>
    <tableColumn id="168" name="Aide alimentaire (ONG, gouvernement)" dataDxfId="93">
      <calculatedColumnFormula>IF(COUNTIF(Tableau42[[#This Row],[5.1 Quelles sont les principales sources de nourriture des habitants de l’ile ? (3 choix maximum)]],"*Aide_alimentaire_ong*"),"1","0")</calculatedColumnFormula>
    </tableColumn>
    <tableColumn id="169" name="Emprunt" dataDxfId="92">
      <calculatedColumnFormula>IF(COUNTIF(Tableau42[[#This Row],[5.1 Quelles sont les principales sources de nourriture des habitants de l’ile ? (3 choix maximum)]],"*Emprunt*"),"1","0")</calculatedColumnFormula>
    </tableColumn>
    <tableColumn id="170" name="Troc" dataDxfId="91">
      <calculatedColumnFormula>IF(COUNTIF(Tableau42[[#This Row],[5.1 Quelles sont les principales sources de nourriture des habitants de l’ile ? (3 choix maximum)]],"*Paiement_nature*"),"1","0")</calculatedColumnFormula>
    </tableColumn>
    <tableColumn id="172" name="Ne sait pas (aucune autre option possible si selectionné)4" dataDxfId="90">
      <calculatedColumnFormula>IF(COUNTIF(Tableau42[[#This Row],[5.1 Quelles sont les principales sources de nourriture des habitants de l’ile ? (3 choix maximum)]],"*nsp*"),"1","0")</calculatedColumnFormula>
    </tableColumn>
    <tableColumn id="57" name="5.2 Les habitants de l’ile rencontrent-ils des difficultés d'accès à la nourriture ?" dataDxfId="89"/>
    <tableColumn id="58" name="5.3 Si oui, quelles sont les principales raisons ? (3 choix maximum)" dataDxfId="88"/>
    <tableColumn id="173" name=" Pas d'accès au marché" dataDxfId="87">
      <calculatedColumnFormula>IF(COUNTIF(Tableau42[[#This Row],[5.3 Si oui, quelles sont les principales raisons ? (3 choix maximum)]],"*marche*"),"1","0")</calculatedColumnFormula>
    </tableColumn>
    <tableColumn id="174" name=" Crainte de se déplacer au marché" dataDxfId="86">
      <calculatedColumnFormula>IF(COUNTIF(Tableau42[[#This Row],[5.3 Si oui, quelles sont les principales raisons ? (3 choix maximum)]],"*securite*"),"1","0")</calculatedColumnFormula>
    </tableColumn>
    <tableColumn id="175" name=" Manque de ressources pour acheter nourriture au marché" dataDxfId="85">
      <calculatedColumnFormula>IF(COUNTIF(Tableau42[[#This Row],[5.3 Si oui, quelles sont les principales raisons ? (3 choix maximum)]],"*ressources*"),"1","0")</calculatedColumnFormula>
    </tableColumn>
    <tableColumn id="176" name=" Certains types de nourriture sont trop chers" dataDxfId="84">
      <calculatedColumnFormula>IF(COUNTIF(Tableau42[[#This Row],[5.3 Si oui, quelles sont les principales raisons ? (3 choix maximum)]],"*prix*"),"1","0")</calculatedColumnFormula>
    </tableColumn>
    <tableColumn id="177" name=" Certains types de nourriture ne sont pas disponibles" dataDxfId="83">
      <calculatedColumnFormula>IF(COUNTIF(Tableau42[[#This Row],[5.3 Si oui, quelles sont les principales raisons ? (3 choix maximum)]],"*disponibilite*"),"1","0")</calculatedColumnFormula>
    </tableColumn>
    <tableColumn id="178" name=" La production locale a diminuée" dataDxfId="82">
      <calculatedColumnFormula>IF(COUNTIF(Tableau42[[#This Row],[5.3 Si oui, quelles sont les principales raisons ? (3 choix maximum)]],"*production*"),"1","0")</calculatedColumnFormula>
    </tableColumn>
    <tableColumn id="59" name="5.4 Globalement, comment percevez-vous l’évolution des conditions en termes d’accès á la nourriture depuis le début de la crise de 2015 ?" dataDxfId="81"/>
    <tableColumn id="60" name="5.5 Quel pourcentage de la population de l’ile a bénéficié d’une distribution de nourriture de la part d’une ONG ou du gouvernement durant le mois dernier ?" dataDxfId="80"/>
    <tableColumn id="61" name="5.6 Quelles sont les principales sources de revenu utilisées par les habitants de l’ile ACTUELLEMENT? (3 choix maximum)" dataDxfId="79"/>
    <tableColumn id="181" name=" Agriculture" dataDxfId="78">
      <calculatedColumnFormula>IF(COUNTIF(Tableau42[[#This Row],[5.6 Quelles sont les principales sources de revenu utilisées par les habitants de l’ile ACTUELLEMENT? (3 choix maximum)]],"*Agriculture*"),"1","0")</calculatedColumnFormula>
    </tableColumn>
    <tableColumn id="189" name=" Elevage" dataDxfId="77">
      <calculatedColumnFormula>IF(COUNTIF(Tableau42[[#This Row],[5.6 Quelles sont les principales sources de revenu utilisées par les habitants de l’ile ACTUELLEMENT? (3 choix maximum)]],"*Elevage*"),"1","0")</calculatedColumnFormula>
    </tableColumn>
    <tableColumn id="190" name=" Pêche" dataDxfId="76">
      <calculatedColumnFormula>IF(COUNTIF(Tableau42[[#This Row],[5.6 Quelles sont les principales sources de revenu utilisées par les habitants de l’ile ACTUELLEMENT? (3 choix maximum)]],"*peche*"),"1","0")</calculatedColumnFormula>
    </tableColumn>
    <tableColumn id="182" name=" Administration" dataDxfId="75">
      <calculatedColumnFormula>IF(COUNTIF(Tableau42[[#This Row],[5.6 Quelles sont les principales sources de revenu utilisées par les habitants de l’ile ACTUELLEMENT? (3 choix maximum)]],"*Administration*"),"1","0")</calculatedColumnFormula>
    </tableColumn>
    <tableColumn id="183" name=" Artisanat" dataDxfId="74">
      <calculatedColumnFormula>IF(COUNTIF(Tableau42[[#This Row],[5.6 Quelles sont les principales sources de revenu utilisées par les habitants de l’ile ACTUELLEMENT? (3 choix maximum)]],"*Artisanat*"),"1","0")</calculatedColumnFormula>
    </tableColumn>
    <tableColumn id="184" name=" Vente et commerce" dataDxfId="73">
      <calculatedColumnFormula>IF(COUNTIF(Tableau42[[#This Row],[5.6 Quelles sont les principales sources de revenu utilisées par les habitants de l’ile ACTUELLEMENT? (3 choix maximum)]],"*Venteetcommerce*"),"1","0")</calculatedColumnFormula>
    </tableColumn>
    <tableColumn id="185" name=" Maçonnerie/main œuvre" dataDxfId="72">
      <calculatedColumnFormula>IF(COUNTIF(Tableau42[[#This Row],[5.6 Quelles sont les principales sources de revenu utilisées par les habitants de l’ile ACTUELLEMENT? (3 choix maximum)]],"*mainoeuvre*"),"1","0")</calculatedColumnFormula>
    </tableColumn>
    <tableColumn id="186" name=" Assistance humanitaire" dataDxfId="71">
      <calculatedColumnFormula>IF(COUNTIF(Tableau42[[#This Row],[5.6 Quelles sont les principales sources de revenu utilisées par les habitants de l’ile ACTUELLEMENT? (3 choix maximum)]],"*assistance*"),"1","0")</calculatedColumnFormula>
    </tableColumn>
    <tableColumn id="63" name="5.7  Globalement, comment percevez-vous l’évolution des conditions en termes de sources de revenu des populations depuis le début de la crise de 2015 ?" dataDxfId="70"/>
    <tableColumn id="64" name="6.1 Quels sont les services de santé FONCTIONNELS disponibles sur l’ile? " dataDxfId="69"/>
    <tableColumn id="66" name="Clinique privée" dataDxfId="68"/>
    <tableColumn id="67" name="Unité de santé mobile ou fixe d’une ONG" dataDxfId="67"/>
    <tableColumn id="68" name="Centre de santé" dataDxfId="66"/>
    <tableColumn id="69" name="Hôpital" dataDxfId="65"/>
    <tableColumn id="70" name="Docteur choukou/ médecin traditionnel" dataDxfId="64"/>
    <tableColumn id="74" name="6.2 Si aucun service n'est disponible sur l'ile, combien de temps faut-il pour accéder au centre de santé fonctionnel le plus proche ?" dataDxfId="63"/>
    <tableColumn id="75" name="6.3 Quelles sont les principales difficultés rencontrées par les habitants de l’ile pour accéder aux services de santé ? (3 choix maximum)" dataDxfId="62"/>
    <tableColumn id="191" name="Pas de difficultés (aucun autre choix possible si selectionné)" dataDxfId="61">
      <calculatedColumnFormula>IF(COUNTIF(Tableau42[[#This Row],[6.3 Quelles sont les principales difficultés rencontrées par les habitants de l’ile pour accéder aux services de santé ? (3 choix maximum)]],"*aucune*"),"1","0")</calculatedColumnFormula>
    </tableColumn>
    <tableColumn id="127" name="Aucun service de santé fonctionnel dans la zone" dataDxfId="60">
      <calculatedColumnFormula>IF(COUNTIF(Tableau42[[#This Row],[6.3 Quelles sont les principales difficultés rencontrées par les habitants de l’ile pour accéder aux services de santé ? (3 choix maximum)]],"*pasdeservice*"),"1","0")</calculatedColumnFormula>
    </tableColumn>
    <tableColumn id="142" name="Problème de sécurité pour se rendre à la structure de santé" dataDxfId="59">
      <calculatedColumnFormula>IF(COUNTIF(Tableau42[[#This Row],[6.3 Quelles sont les principales difficultés rencontrées par les habitants de l’ile pour accéder aux services de santé ? (3 choix maximum)]],"*securite*"),"1","0")</calculatedColumnFormula>
    </tableColumn>
    <tableColumn id="143" name="Difficulté physique (handicap, maladie, age)" dataDxfId="58">
      <calculatedColumnFormula>IF(COUNTIF(Tableau42[[#This Row],[6.3 Quelles sont les principales difficultés rencontrées par les habitants de l’ile pour accéder aux services de santé ? (3 choix maximum)]],"*physique*"),"1","0")</calculatedColumnFormula>
    </tableColumn>
    <tableColumn id="192" name="Les soins sont trop chers" dataDxfId="57">
      <calculatedColumnFormula>IF(COUNTIF(Tableau42[[#This Row],[6.3 Quelles sont les principales difficultés rencontrées par les habitants de l’ile pour accéder aux services de santé ? (3 choix maximum)]],"*prixsoins*"),"1","0")</calculatedColumnFormula>
    </tableColumn>
    <tableColumn id="193" name="La structure est trop loin" dataDxfId="56">
      <calculatedColumnFormula>IF(COUNTIF(Tableau42[[#This Row],[6.3 Quelles sont les principales difficultés rencontrées par les habitants de l’ile pour accéder aux services de santé ? (3 choix maximum)]],"*distance*"),"1","0")</calculatedColumnFormula>
    </tableColumn>
    <tableColumn id="194" name="Le transport est trop cher" dataDxfId="55">
      <calculatedColumnFormula>IF(COUNTIF(Tableau42[[#This Row],[6.3 Quelles sont les principales difficultés rencontrées par les habitants de l’ile pour accéder aux services de santé ? (3 choix maximum)]],"*prixtransport*"),"1","0")</calculatedColumnFormula>
    </tableColumn>
    <tableColumn id="195" name="Manque de transport" dataDxfId="54">
      <calculatedColumnFormula>IF(COUNTIF(Tableau42[[#This Row],[6.3 Quelles sont les principales difficultés rencontrées par les habitants de l’ile pour accéder aux services de santé ? (3 choix maximum)]],"*pasdetransport*"),"1","0")</calculatedColumnFormula>
    </tableColumn>
    <tableColumn id="196" name="Manque de personnel" dataDxfId="53">
      <calculatedColumnFormula>IF(COUNTIF(Tableau42[[#This Row],[6.3 Quelles sont les principales difficultés rencontrées par les habitants de l’ile pour accéder aux services de santé ? (3 choix maximum)]],"*manquepersonnel*"),"1","0")</calculatedColumnFormula>
    </tableColumn>
    <tableColumn id="197" name="Manque de matériel" dataDxfId="52">
      <calculatedColumnFormula>IF(COUNTIF(Tableau42[[#This Row],[6.3 Quelles sont les principales difficultés rencontrées par les habitants de l’ile pour accéder aux services de santé ? (3 choix maximum)]],"*manquemateriel*"),"1","0")</calculatedColumnFormula>
    </tableColumn>
    <tableColumn id="198" name="Manque de médicaments" dataDxfId="51">
      <calculatedColumnFormula>IF(COUNTIF(Tableau42[[#This Row],[6.3 Quelles sont les principales difficultés rencontrées par les habitants de l’ile pour accéder aux services de santé ? (3 choix maximum)]],"*manquemedics*"),"1","0")</calculatedColumnFormula>
    </tableColumn>
    <tableColumn id="77" name="6.4 Quels sont les problèmes de santé les plus fréquents rencontrés par les habitants de l’ile dans les DEUX dernieres semaines ? (3 choix maximum)" dataDxfId="50"/>
    <tableColumn id="201" name="Aucun" dataDxfId="49">
      <calculatedColumnFormula>IF(COUNTIF(Tableau42[[#This Row],[6.4 Quels sont les problèmes de santé les plus fréquents rencontrés par les habitants de l’ile dans les DEUX dernieres semaines ? (3 choix maximum)]],"*aucun*"),"1","0")</calculatedColumnFormula>
    </tableColumn>
    <tableColumn id="211" name="Fièvre / Paludisme" dataDxfId="48">
      <calculatedColumnFormula>IF(COUNTIF(Tableau42[[#This Row],[6.4 Quels sont les problèmes de santé les plus fréquents rencontrés par les habitants de l’ile dans les DEUX dernieres semaines ? (3 choix maximum)]],"*fievre*"),"1","0")</calculatedColumnFormula>
    </tableColumn>
    <tableColumn id="212" name="Diarrhée" dataDxfId="47">
      <calculatedColumnFormula>IF(COUNTIF(Tableau42[[#This Row],[6.4 Quels sont les problèmes de santé les plus fréquents rencontrés par les habitants de l’ile dans les DEUX dernieres semaines ? (3 choix maximum)]],"*diarrhee*"),"1","0")</calculatedColumnFormula>
    </tableColumn>
    <tableColumn id="202" name="Maladies de la peau" dataDxfId="46">
      <calculatedColumnFormula>IF(COUNTIF(Tableau42[[#This Row],[6.4 Quels sont les problèmes de santé les plus fréquents rencontrés par les habitants de l’ile dans les DEUX dernieres semaines ? (3 choix maximum)]],"*peau*"),"1","0")</calculatedColumnFormula>
    </tableColumn>
    <tableColumn id="203" name="Maladies contagieuses (ex. Hépatite, Typhoïde, Cholera et Dysenterie)" dataDxfId="45">
      <calculatedColumnFormula>IF(COUNTIF(Tableau42[[#This Row],[6.4 Quels sont les problèmes de santé les plus fréquents rencontrés par les habitants de l’ile dans les DEUX dernieres semaines ? (3 choix maximum)]],"*contagieux*"),"1","0")</calculatedColumnFormula>
    </tableColumn>
    <tableColumn id="204" name="Maladie chronique sans accès à des médicaments" dataDxfId="44">
      <calculatedColumnFormula>IF(COUNTIF(Tableau42[[#This Row],[6.4 Quels sont les problèmes de santé les plus fréquents rencontrés par les habitants de l’ile dans les DEUX dernieres semaines ? (3 choix maximum)]],"*chronique*"),"1","0")</calculatedColumnFormula>
    </tableColumn>
    <tableColumn id="205" name="Problèmes de santé maternelle" dataDxfId="43">
      <calculatedColumnFormula>IF(COUNTIF(Tableau42[[#This Row],[6.4 Quels sont les problèmes de santé les plus fréquents rencontrés par les habitants de l’ile dans les DEUX dernieres semaines ? (3 choix maximum)]],"*maternel*"),"1","0")</calculatedColumnFormula>
    </tableColumn>
    <tableColumn id="206" name="Blessures par violence physique" dataDxfId="42">
      <calculatedColumnFormula>IF(COUNTIF(Tableau42[[#This Row],[6.4 Quels sont les problèmes de santé les plus fréquents rencontrés par les habitants de l’ile dans les DEUX dernieres semaines ? (3 choix maximum)]],"*blessures*"),"1","0")</calculatedColumnFormula>
    </tableColumn>
    <tableColumn id="207" name="Infection pulmonaires" dataDxfId="41">
      <calculatedColumnFormula>IF(COUNTIF(Tableau42[[#This Row],[6.4 Quels sont les problèmes de santé les plus fréquents rencontrés par les habitants de l’ile dans les DEUX dernieres semaines ? (3 choix maximum)]],"*infections*"),"1","0")</calculatedColumnFormula>
    </tableColumn>
    <tableColumn id="208" name="Malnutrition" dataDxfId="40">
      <calculatedColumnFormula>IF(COUNTIF(Tableau42[[#This Row],[6.4 Quels sont les problèmes de santé les plus fréquents rencontrés par les habitants de l’ile dans les DEUX dernieres semaines ? (3 choix maximum)]],"*malnutrition*"),"1","0")</calculatedColumnFormula>
    </tableColumn>
    <tableColumn id="79" name="6.5 Globalement, comment percevez-vous l’évolution des conditions en termes d’accès aux services de santé depuis le début de la crise de 2015 ?" dataDxfId="39"/>
    <tableColumn id="80" name="7.1 Quelle est la principale source d'eau utilisée par les habitants de l’ile pour la boisson ?" dataDxfId="38"/>
    <tableColumn id="82" name="7.2 Comment décririez-vous la qualité de la principale source d'eau utilisée par les habitants de l'ile pour la boisson et la cuisine ?" dataDxfId="37"/>
    <tableColumn id="83" name="7.3 Combien de temps, en moyenne, faut-il pour obtenir de l'eau depuis la source protegée la plus proche (temps d'allée + temps d'attente á la source + temps pour revenir) ?" dataDxfId="36"/>
    <tableColumn id="84" name="7.4 Y a-t-il des comités de gestion des points d’eau actifs dans l’ile ?" dataDxfId="35"/>
    <tableColumn id="85" name="7.5 Quel est le principal type de latrine utilisée par les habitants de l’ile ? " dataDxfId="34"/>
    <tableColumn id="86" name="7.6 Globalement, comment percevez-vous l’évolution des conditions en termes d’accès á l'eau depuis le début de la crise ?" dataDxfId="33"/>
    <tableColumn id="87" name="8.1 Parmi ces types d’établissements scolaires, lesquelles sont disponibles et fonctionnelles dans votre ile actuellement? " dataDxfId="32"/>
    <tableColumn id="88" name="Ecole primaire" dataDxfId="31"/>
    <tableColumn id="89" name="Collège" dataDxfId="30"/>
    <tableColumn id="90" name="Lycée" dataDxfId="29"/>
    <tableColumn id="91" name="Ecole coranique" dataDxfId="28"/>
    <tableColumn id="92" name="Ecole professionnelle" dataDxfId="27"/>
    <tableColumn id="94" name="8.2 Si l'école primaire n’est pas disponible dans l’ile, est-ce que certains enfants vont à l'école primaire dans une autre localité ? " dataDxfId="26"/>
    <tableColumn id="95" name="8.3 Combien de temps faut-il (à pied et/ou en pirogue) pour atteindre l’école primaire fonctionnelle la plus proche?" dataDxfId="25"/>
    <tableColumn id="96" name="8.4 Quel pourcentage d'enfants filles en âge d’aller à l’école primaire fréqentent régulierement les cours ACTUELLEMENT? " dataDxfId="24"/>
    <tableColumn id="97" name="8.4 Quel pourcentage d'enfants garçons en âge d’aller à l’école primaire fréqentent régulierement les cours ACTUELLEMENT? " dataDxfId="23"/>
    <tableColumn id="98" name="8.5 Quelles sont les principales barrières d'accès à l'école primaire pour les enfants, ACTUELLEMENT? (3 choix maximum)" dataDxfId="22"/>
    <tableColumn id="213" name="Aucune école fonctionnelle présente sur l'île" dataDxfId="21">
      <calculatedColumnFormula>IF(COUNTIF(Tableau42[[#This Row],[8.5 Quelles sont les principales barrières d''accès à l''école primaire pour les enfants, ACTUELLEMENT? (3 choix maximum)]],"*ecole_non_fonc*"),"1","0")</calculatedColumnFormula>
    </tableColumn>
    <tableColumn id="214" name="L'école est fonctionnelle mais les parents ne peuvent pas prendre en charge les frais d'inscription" dataDxfId="20">
      <calculatedColumnFormula>IF(COUNTIF(Tableau42[[#This Row],[8.5 Quelles sont les principales barrières d''accès à l''école primaire pour les enfants, ACTUELLEMENT? (3 choix maximum)]],"*frais_inscription*"),"1","0")</calculatedColumnFormula>
    </tableColumn>
    <tableColumn id="215" name="Les enfants ne disposent pas de fournitures scolaires" dataDxfId="19">
      <calculatedColumnFormula>IF(COUNTIF(Tableau42[[#This Row],[8.5 Quelles sont les principales barrières d''accès à l''école primaire pour les enfants, ACTUELLEMENT? (3 choix maximum)]],"*pas_fournitures*"),"1","0")</calculatedColumnFormula>
    </tableColumn>
    <tableColumn id="216" name="L'école est trop loin de l'île et les enfants n'ont pas de moyens de transport" dataDxfId="18">
      <calculatedColumnFormula>IF(COUNTIF(Tableau42[[#This Row],[8.5 Quelles sont les principales barrières d''accès à l''école primaire pour les enfants, ACTUELLEMENT? (3 choix maximum)]],"*ecole_loin*"),"1","0")</calculatedColumnFormula>
    </tableColumn>
    <tableColumn id="217" name="La route vers l'école est dangereuse" dataDxfId="17">
      <calculatedColumnFormula>IF(COUNTIF(Tableau42[[#This Row],[8.5 Quelles sont les principales barrières d''accès à l''école primaire pour les enfants, ACTUELLEMENT? (3 choix maximum)]],"*route_dangereuse*"),"1","0")</calculatedColumnFormula>
    </tableColumn>
    <tableColumn id="218" name="Les enfants doivent aider les parents / travailler" dataDxfId="16">
      <calculatedColumnFormula>IF(COUNTIF(Tableau42[[#This Row],[8.5 Quelles sont les principales barrières d''accès à l''école primaire pour les enfants, ACTUELLEMENT? (3 choix maximum)]],"*travail*"),"1","0")</calculatedColumnFormula>
    </tableColumn>
    <tableColumn id="100" name="8.6 Globalement, comment percevez-vous l’évolution des conditions en termes d’accès á l'ecole depuis le début de la crise de 2015 ?" dataDxfId="15"/>
    <tableColumn id="102" name="CAS DE PROTECTION _x000a_9.1. Dans les deux derniers mois, y'a-t-il eu des cas de ? " dataDxfId="14"/>
    <tableColumn id="103" name="(1) Cas de tracasserie ? (barrière illégale, arrestation arbitraire)" dataDxfId="13"/>
    <tableColumn id="104" name="(2) Cas de pillage" dataDxfId="12"/>
    <tableColumn id="105" name="(3) Cas de tueries" dataDxfId="11"/>
    <tableColumn id="106" name="(4) Cas de recrutement forcé" dataDxfId="10"/>
    <tableColumn id="107" name="(5) Cas d' enlèvement" dataDxfId="9"/>
    <tableColumn id="108" name="(6) Cas de viol " dataDxfId="8"/>
    <tableColumn id="109" name="(7) Cas d'extorsion de biens " dataDxfId="7"/>
    <tableColumn id="110" name="(8) Cas d'attaques et/ou occupation d'écoles " dataDxfId="6"/>
    <tableColumn id="111" name="(9) Cas d'attaques et/ou occupation de structures de santé " dataDxfId="5"/>
    <tableColumn id="112" name="9.3 Quelle etait la fréquence des incidents sécuritaires ces derniers 3 mois dans l’ile et dans un rayon de 25 km autour de l’ile (1 heure de pirogue environ) ?" dataDxfId="4"/>
    <tableColumn id="113" name="9.4 Y a-t-il des déplacés-retournés qui ont rapporté avoir perdu leur documentation légale (certificat de naissance, certificat de mariage etc.) au cours des 3 derniers mois?" dataDxfId="3"/>
    <tableColumn id="114" name="9.5 Globalement, comment les retournés jugent-ils leur securité actuelle par rapport à leur situation de déplacés sur la terre ferme ? " dataDxfId="2"/>
    <tableColumn id="115" name="9.6 Est-ce que la communauté des déplacés-retournées a assez d’informations sur quand, où et comment accéder à l’assistance humanitaire ? " dataDxfId="1"/>
    <tableColumn id="119" name="KEY"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REACH COLORS">
      <a:dk1>
        <a:srgbClr val="000000"/>
      </a:dk1>
      <a:lt1>
        <a:srgbClr val="FFFFFF"/>
      </a:lt1>
      <a:dk2>
        <a:srgbClr val="000000"/>
      </a:dk2>
      <a:lt2>
        <a:srgbClr val="58585A"/>
      </a:lt2>
      <a:accent1>
        <a:srgbClr val="EE5859"/>
      </a:accent1>
      <a:accent2>
        <a:srgbClr val="58585A"/>
      </a:accent2>
      <a:accent3>
        <a:srgbClr val="D2CBB8"/>
      </a:accent3>
      <a:accent4>
        <a:srgbClr val="F69E61"/>
      </a:accent4>
      <a:accent5>
        <a:srgbClr val="A5C9A1"/>
      </a:accent5>
      <a:accent6>
        <a:srgbClr val="56B3CD"/>
      </a:accent6>
      <a:hlink>
        <a:srgbClr val="0067A9"/>
      </a:hlink>
      <a:folHlink>
        <a:srgbClr val="FFF67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workbookViewId="0">
      <selection activeCell="H4" sqref="H4"/>
    </sheetView>
  </sheetViews>
  <sheetFormatPr defaultRowHeight="14.4" x14ac:dyDescent="0.3"/>
  <cols>
    <col min="1" max="1" width="25.5546875" customWidth="1"/>
    <col min="2" max="2" width="83.109375" customWidth="1"/>
  </cols>
  <sheetData>
    <row r="1" spans="1:7" ht="15" thickBot="1" x14ac:dyDescent="0.35">
      <c r="A1" s="123" t="s">
        <v>645</v>
      </c>
      <c r="B1" s="129" t="s">
        <v>646</v>
      </c>
    </row>
    <row r="2" spans="1:7" ht="69.599999999999994" thickBot="1" x14ac:dyDescent="0.35">
      <c r="A2" s="122" t="s">
        <v>875</v>
      </c>
      <c r="B2" s="130" t="s">
        <v>877</v>
      </c>
    </row>
    <row r="3" spans="1:7" ht="15" thickBot="1" x14ac:dyDescent="0.35">
      <c r="A3" s="122" t="s">
        <v>647</v>
      </c>
      <c r="B3" s="131" t="s">
        <v>656</v>
      </c>
    </row>
    <row r="4" spans="1:7" ht="83.4" thickBot="1" x14ac:dyDescent="0.35">
      <c r="A4" s="122" t="s">
        <v>648</v>
      </c>
      <c r="B4" s="131" t="s">
        <v>878</v>
      </c>
      <c r="E4" s="85"/>
      <c r="F4" s="85"/>
      <c r="G4" s="86"/>
    </row>
    <row r="5" spans="1:7" ht="15" thickBot="1" x14ac:dyDescent="0.35">
      <c r="A5" s="122" t="s">
        <v>649</v>
      </c>
      <c r="B5" s="131" t="s">
        <v>657</v>
      </c>
      <c r="E5" s="85"/>
      <c r="F5" s="85"/>
      <c r="G5" s="86"/>
    </row>
    <row r="6" spans="1:7" ht="69.599999999999994" thickBot="1" x14ac:dyDescent="0.35">
      <c r="A6" s="122" t="s">
        <v>650</v>
      </c>
      <c r="B6" s="131" t="s">
        <v>876</v>
      </c>
      <c r="E6" s="86"/>
      <c r="F6" s="85"/>
      <c r="G6" s="86"/>
    </row>
    <row r="7" spans="1:7" ht="15" thickBot="1" x14ac:dyDescent="0.35">
      <c r="A7" s="122" t="s">
        <v>651</v>
      </c>
      <c r="B7" s="131" t="s">
        <v>658</v>
      </c>
      <c r="E7" s="86"/>
      <c r="F7" s="85"/>
      <c r="G7" s="86"/>
    </row>
    <row r="8" spans="1:7" ht="15" thickBot="1" x14ac:dyDescent="0.35">
      <c r="A8" s="122" t="s">
        <v>652</v>
      </c>
      <c r="B8" s="131" t="s">
        <v>653</v>
      </c>
      <c r="E8" s="86"/>
      <c r="F8" s="85"/>
      <c r="G8" s="86"/>
    </row>
    <row r="9" spans="1:7" x14ac:dyDescent="0.3">
      <c r="A9" s="84"/>
      <c r="B9" s="135"/>
      <c r="E9" s="86"/>
      <c r="F9" s="85"/>
      <c r="G9" s="86"/>
    </row>
    <row r="10" spans="1:7" ht="15" thickBot="1" x14ac:dyDescent="0.35">
      <c r="A10" s="124" t="s">
        <v>654</v>
      </c>
      <c r="B10" s="132" t="s">
        <v>646</v>
      </c>
      <c r="E10" s="85"/>
      <c r="F10" s="85"/>
      <c r="G10" s="86"/>
    </row>
    <row r="11" spans="1:7" ht="15" thickBot="1" x14ac:dyDescent="0.35">
      <c r="A11" s="133" t="s">
        <v>659</v>
      </c>
      <c r="B11" s="134" t="s">
        <v>655</v>
      </c>
      <c r="E11" s="85"/>
      <c r="F11" s="85"/>
      <c r="G11" s="86"/>
    </row>
    <row r="12" spans="1:7" ht="15" thickBot="1" x14ac:dyDescent="0.35">
      <c r="A12" s="133" t="s">
        <v>660</v>
      </c>
      <c r="B12" s="134" t="s">
        <v>662</v>
      </c>
      <c r="E12" s="85"/>
      <c r="F12" s="85"/>
      <c r="G12" s="87"/>
    </row>
    <row r="13" spans="1:7" ht="15" thickBot="1" x14ac:dyDescent="0.35">
      <c r="A13" s="133" t="s">
        <v>661</v>
      </c>
      <c r="B13" s="134" t="s">
        <v>663</v>
      </c>
      <c r="E13" s="85"/>
      <c r="F13" s="85"/>
      <c r="G13" s="87"/>
    </row>
    <row r="14" spans="1:7" x14ac:dyDescent="0.3">
      <c r="E14" s="85"/>
      <c r="F14" s="85"/>
      <c r="G14" s="86"/>
    </row>
    <row r="15" spans="1:7" x14ac:dyDescent="0.3">
      <c r="E15" s="85"/>
      <c r="F15" s="85"/>
      <c r="G15" s="86"/>
    </row>
    <row r="16" spans="1:7" x14ac:dyDescent="0.3">
      <c r="E16" s="85"/>
      <c r="F16" s="85"/>
      <c r="G16" s="86"/>
    </row>
    <row r="17" spans="5:7" x14ac:dyDescent="0.3">
      <c r="E17" s="85"/>
      <c r="F17" s="85"/>
      <c r="G17" s="86"/>
    </row>
    <row r="18" spans="5:7" x14ac:dyDescent="0.3">
      <c r="E18" s="85"/>
      <c r="F18" s="85"/>
      <c r="G18" s="86"/>
    </row>
    <row r="19" spans="5:7" x14ac:dyDescent="0.3">
      <c r="E19" s="85"/>
      <c r="F19" s="85"/>
      <c r="G19" s="86"/>
    </row>
    <row r="20" spans="5:7" x14ac:dyDescent="0.3">
      <c r="E20" s="85"/>
      <c r="F20" s="85"/>
      <c r="G20" s="86"/>
    </row>
    <row r="21" spans="5:7" x14ac:dyDescent="0.3">
      <c r="E21" s="85"/>
      <c r="F21" s="85"/>
      <c r="G21" s="86"/>
    </row>
    <row r="22" spans="5:7" x14ac:dyDescent="0.3">
      <c r="E22" s="85"/>
      <c r="F22" s="85"/>
      <c r="G22" s="86"/>
    </row>
    <row r="23" spans="5:7" x14ac:dyDescent="0.3">
      <c r="E23" s="85"/>
      <c r="F23" s="85"/>
      <c r="G23" s="85"/>
    </row>
    <row r="24" spans="5:7" x14ac:dyDescent="0.3">
      <c r="E24" s="85"/>
      <c r="F24" s="85"/>
      <c r="G24" s="8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T32"/>
  <sheetViews>
    <sheetView topLeftCell="ED1" zoomScale="60" zoomScaleNormal="60" workbookViewId="0">
      <selection activeCell="EH8" sqref="EH8"/>
    </sheetView>
  </sheetViews>
  <sheetFormatPr defaultColWidth="9" defaultRowHeight="14.4" x14ac:dyDescent="0.3"/>
  <cols>
    <col min="1" max="1" width="14.88671875" customWidth="1"/>
    <col min="2" max="3" width="16.6640625" customWidth="1"/>
    <col min="4" max="4" width="15.88671875" customWidth="1"/>
    <col min="5" max="5" width="25.5546875" customWidth="1"/>
    <col min="6" max="6" width="15.44140625" customWidth="1"/>
    <col min="7" max="7" width="16.88671875" customWidth="1"/>
    <col min="8" max="8" width="14.88671875" customWidth="1"/>
    <col min="9" max="9" width="22" customWidth="1"/>
    <col min="10" max="10" width="16.77734375" customWidth="1"/>
    <col min="11" max="11" width="18.88671875" customWidth="1"/>
    <col min="12" max="12" width="26" customWidth="1"/>
    <col min="13" max="13" width="25.77734375" customWidth="1"/>
    <col min="14" max="14" width="37" customWidth="1"/>
    <col min="15" max="15" width="32.5546875" customWidth="1"/>
    <col min="16" max="16" width="20.77734375" customWidth="1"/>
    <col min="17" max="17" width="28.44140625" customWidth="1"/>
    <col min="18" max="18" width="20.21875" customWidth="1"/>
    <col min="19" max="19" width="21.44140625" customWidth="1"/>
    <col min="20" max="20" width="35.77734375" customWidth="1"/>
    <col min="21" max="21" width="25.44140625" customWidth="1"/>
    <col min="22" max="22" width="31.44140625" customWidth="1"/>
    <col min="23" max="23" width="18" customWidth="1"/>
    <col min="24" max="29" width="17.77734375" customWidth="1"/>
    <col min="30" max="30" width="34.5546875" customWidth="1"/>
    <col min="31" max="32" width="15.77734375" customWidth="1"/>
    <col min="33" max="33" width="18.33203125" customWidth="1"/>
    <col min="34" max="36" width="15.77734375" customWidth="1"/>
    <col min="37" max="37" width="24.88671875" customWidth="1"/>
    <col min="38" max="38" width="29.6640625" customWidth="1"/>
    <col min="39" max="39" width="30.88671875" customWidth="1"/>
    <col min="40" max="40" width="23.21875" customWidth="1"/>
    <col min="41" max="41" width="26.77734375" customWidth="1"/>
    <col min="42" max="42" width="18.44140625" customWidth="1"/>
    <col min="43" max="43" width="40.21875" customWidth="1"/>
    <col min="44" max="44" width="27.88671875" customWidth="1"/>
    <col min="45" max="45" width="31.44140625" customWidth="1"/>
    <col min="46" max="46" width="34.5546875" customWidth="1"/>
    <col min="47" max="47" width="26.88671875" customWidth="1"/>
    <col min="48" max="54" width="14.6640625" customWidth="1"/>
    <col min="55" max="55" width="32.21875" customWidth="1"/>
    <col min="56" max="63" width="14.44140625" customWidth="1"/>
    <col min="64" max="64" width="33.109375" customWidth="1"/>
    <col min="65" max="65" width="30.33203125" customWidth="1"/>
    <col min="66" max="66" width="21.6640625" customWidth="1"/>
    <col min="67" max="67" width="24.21875" customWidth="1"/>
    <col min="68" max="68" width="20.21875" customWidth="1"/>
    <col min="69" max="69" width="42" customWidth="1"/>
    <col min="70" max="70" width="32.21875" customWidth="1"/>
    <col min="71" max="71" width="30.5546875" customWidth="1"/>
    <col min="72" max="72" width="46" customWidth="1"/>
    <col min="73" max="73" width="48.6640625" customWidth="1"/>
    <col min="74" max="74" width="46.33203125" customWidth="1"/>
    <col min="75" max="75" width="42.109375" customWidth="1"/>
    <col min="76" max="76" width="35.109375" customWidth="1"/>
    <col min="77" max="77" width="19.5546875" customWidth="1"/>
    <col min="78" max="78" width="14" customWidth="1"/>
    <col min="79" max="80" width="15" customWidth="1"/>
    <col min="81" max="82" width="14" customWidth="1"/>
    <col min="83" max="83" width="18" customWidth="1"/>
    <col min="84" max="84" width="28.109375" customWidth="1"/>
    <col min="85" max="85" width="35.88671875" customWidth="1"/>
    <col min="86" max="86" width="17.6640625" customWidth="1"/>
    <col min="87" max="91" width="12.77734375" customWidth="1"/>
    <col min="92" max="92" width="24.21875" customWidth="1"/>
    <col min="93" max="93" width="29" customWidth="1"/>
    <col min="94" max="94" width="33.5546875" customWidth="1"/>
    <col min="95" max="95" width="14.21875" customWidth="1"/>
    <col min="96" max="96" width="15" customWidth="1"/>
    <col min="97" max="97" width="11.6640625" customWidth="1"/>
    <col min="98" max="98" width="18.21875" customWidth="1"/>
    <col min="99" max="99" width="15" customWidth="1"/>
    <col min="100" max="100" width="14.6640625" customWidth="1"/>
    <col min="101" max="101" width="11.6640625" customWidth="1"/>
    <col min="102" max="102" width="16.109375" customWidth="1"/>
    <col min="103" max="103" width="37.21875" customWidth="1"/>
    <col min="104" max="104" width="32.88671875" customWidth="1"/>
    <col min="105" max="105" width="17.21875" customWidth="1"/>
    <col min="106" max="106" width="17.44140625" customWidth="1"/>
    <col min="107" max="107" width="12.6640625" customWidth="1"/>
    <col min="108" max="108" width="14.44140625" customWidth="1"/>
    <col min="109" max="109" width="17.21875" customWidth="1"/>
    <col min="110" max="110" width="32.88671875" customWidth="1"/>
    <col min="111" max="111" width="31.21875" customWidth="1"/>
    <col min="112" max="112" width="18.5546875" customWidth="1"/>
    <col min="113" max="113" width="15.109375" customWidth="1"/>
    <col min="114" max="114" width="12.77734375" customWidth="1"/>
    <col min="115" max="115" width="14.21875" customWidth="1"/>
    <col min="116" max="121" width="12.77734375" customWidth="1"/>
    <col min="122" max="122" width="18.21875" customWidth="1"/>
    <col min="123" max="123" width="31.5546875" customWidth="1"/>
    <col min="124" max="124" width="14.21875" customWidth="1"/>
    <col min="125" max="125" width="14" customWidth="1"/>
    <col min="126" max="126" width="13" customWidth="1"/>
    <col min="127" max="127" width="12.109375" customWidth="1"/>
    <col min="128" max="128" width="25.77734375" customWidth="1"/>
    <col min="129" max="129" width="18.77734375" customWidth="1"/>
    <col min="130" max="130" width="15.109375" customWidth="1"/>
    <col min="131" max="131" width="14.88671875" customWidth="1"/>
    <col min="132" max="132" width="17.44140625" customWidth="1"/>
    <col min="133" max="133" width="17.109375" customWidth="1"/>
    <col min="134" max="134" width="26.6640625" customWidth="1"/>
    <col min="135" max="135" width="43" customWidth="1"/>
    <col min="136" max="136" width="31.6640625" customWidth="1"/>
    <col min="137" max="137" width="33.88671875" customWidth="1"/>
    <col min="138" max="138" width="25" customWidth="1"/>
    <col min="139" max="139" width="23.6640625" customWidth="1"/>
    <col min="140" max="140" width="27.109375" customWidth="1"/>
    <col min="141" max="141" width="28.88671875" customWidth="1"/>
    <col min="142" max="142" width="13.6640625" customWidth="1"/>
    <col min="143" max="143" width="13.21875" customWidth="1"/>
    <col min="144" max="144" width="9" customWidth="1"/>
    <col min="145" max="145" width="14.44140625" customWidth="1"/>
    <col min="146" max="146" width="16.5546875" customWidth="1"/>
    <col min="147" max="147" width="35.44140625" customWidth="1"/>
    <col min="148" max="148" width="35.5546875" customWidth="1"/>
    <col min="149" max="149" width="40.109375" customWidth="1"/>
    <col min="150" max="150" width="33.88671875" customWidth="1"/>
    <col min="151" max="151" width="35.88671875" customWidth="1"/>
    <col min="152" max="152" width="18.21875" customWidth="1"/>
    <col min="153" max="153" width="25" customWidth="1"/>
    <col min="154" max="155" width="16.6640625" customWidth="1"/>
    <col min="156" max="156" width="15.5546875" customWidth="1"/>
    <col min="157" max="157" width="11.88671875" customWidth="1"/>
    <col min="158" max="158" width="32.88671875" customWidth="1"/>
    <col min="159" max="159" width="25" customWidth="1"/>
    <col min="160" max="160" width="20.77734375" customWidth="1"/>
    <col min="161" max="161" width="18.21875" customWidth="1"/>
    <col min="162" max="162" width="15.33203125" customWidth="1"/>
    <col min="163" max="163" width="15.77734375" customWidth="1"/>
    <col min="164" max="164" width="19.77734375" customWidth="1"/>
    <col min="165" max="165" width="19" customWidth="1"/>
    <col min="166" max="166" width="13.6640625" customWidth="1"/>
    <col min="167" max="167" width="18" customWidth="1"/>
    <col min="168" max="168" width="22.21875" customWidth="1"/>
    <col min="169" max="169" width="39.77734375" customWidth="1"/>
    <col min="170" max="170" width="41.44140625" customWidth="1"/>
    <col min="171" max="171" width="34.88671875" customWidth="1"/>
    <col min="172" max="172" width="36.5546875" customWidth="1"/>
    <col min="173" max="173" width="58.77734375" customWidth="1"/>
    <col min="174" max="174" width="42.44140625" customWidth="1"/>
    <col min="175" max="175" width="60.77734375" customWidth="1"/>
  </cols>
  <sheetData>
    <row r="1" spans="1:176" s="91" customFormat="1" ht="82.8" x14ac:dyDescent="0.3">
      <c r="A1" s="113" t="s">
        <v>664</v>
      </c>
      <c r="B1" s="113" t="s">
        <v>21</v>
      </c>
      <c r="C1" s="113" t="s">
        <v>22</v>
      </c>
      <c r="D1" s="113" t="s">
        <v>23</v>
      </c>
      <c r="E1" s="113" t="s">
        <v>25</v>
      </c>
      <c r="F1" s="113" t="s">
        <v>26</v>
      </c>
      <c r="G1" s="89" t="s">
        <v>28</v>
      </c>
      <c r="H1" s="89" t="s">
        <v>29</v>
      </c>
      <c r="I1" s="89" t="s">
        <v>30</v>
      </c>
      <c r="J1" s="89" t="s">
        <v>31</v>
      </c>
      <c r="K1" s="89" t="s">
        <v>665</v>
      </c>
      <c r="L1" s="88" t="s">
        <v>32</v>
      </c>
      <c r="M1" s="88" t="s">
        <v>33</v>
      </c>
      <c r="N1" s="88" t="s">
        <v>34</v>
      </c>
      <c r="O1" s="88" t="s">
        <v>35</v>
      </c>
      <c r="P1" s="88" t="s">
        <v>36</v>
      </c>
      <c r="Q1" s="88" t="s">
        <v>37</v>
      </c>
      <c r="R1" s="88" t="s">
        <v>38</v>
      </c>
      <c r="S1" s="88" t="s">
        <v>39</v>
      </c>
      <c r="T1" s="88" t="s">
        <v>40</v>
      </c>
      <c r="U1" s="88" t="s">
        <v>41</v>
      </c>
      <c r="V1" s="88" t="s">
        <v>42</v>
      </c>
      <c r="W1" s="88" t="s">
        <v>43</v>
      </c>
      <c r="X1" s="88" t="s">
        <v>44</v>
      </c>
      <c r="Y1" s="88" t="s">
        <v>45</v>
      </c>
      <c r="Z1" s="88" t="s">
        <v>46</v>
      </c>
      <c r="AA1" s="88" t="s">
        <v>47</v>
      </c>
      <c r="AB1" s="88" t="s">
        <v>48</v>
      </c>
      <c r="AC1" s="88" t="s">
        <v>49</v>
      </c>
      <c r="AD1" s="88" t="s">
        <v>50</v>
      </c>
      <c r="AE1" s="88" t="s">
        <v>51</v>
      </c>
      <c r="AF1" s="88" t="s">
        <v>666</v>
      </c>
      <c r="AG1" s="88" t="s">
        <v>52</v>
      </c>
      <c r="AH1" s="88" t="s">
        <v>53</v>
      </c>
      <c r="AI1" s="88" t="s">
        <v>54</v>
      </c>
      <c r="AJ1" s="88" t="s">
        <v>55</v>
      </c>
      <c r="AK1" s="88" t="s">
        <v>56</v>
      </c>
      <c r="AL1" s="120" t="s">
        <v>57</v>
      </c>
      <c r="AM1" s="88" t="s">
        <v>58</v>
      </c>
      <c r="AN1" s="88" t="s">
        <v>59</v>
      </c>
      <c r="AO1" s="88" t="s">
        <v>60</v>
      </c>
      <c r="AP1" s="88" t="s">
        <v>61</v>
      </c>
      <c r="AQ1" s="88" t="s">
        <v>62</v>
      </c>
      <c r="AR1" s="88" t="s">
        <v>63</v>
      </c>
      <c r="AS1" s="88" t="s">
        <v>64</v>
      </c>
      <c r="AT1" s="88" t="s">
        <v>65</v>
      </c>
      <c r="AU1" s="88" t="s">
        <v>66</v>
      </c>
      <c r="AV1" s="88" t="s">
        <v>667</v>
      </c>
      <c r="AW1" s="88" t="s">
        <v>668</v>
      </c>
      <c r="AX1" s="88" t="s">
        <v>669</v>
      </c>
      <c r="AY1" s="88" t="s">
        <v>670</v>
      </c>
      <c r="AZ1" s="88" t="s">
        <v>671</v>
      </c>
      <c r="BA1" s="88" t="s">
        <v>672</v>
      </c>
      <c r="BB1" s="88" t="s">
        <v>673</v>
      </c>
      <c r="BC1" s="88" t="s">
        <v>67</v>
      </c>
      <c r="BD1" s="88" t="s">
        <v>68</v>
      </c>
      <c r="BE1" s="88" t="s">
        <v>69</v>
      </c>
      <c r="BF1" s="88" t="s">
        <v>70</v>
      </c>
      <c r="BG1" s="88" t="s">
        <v>71</v>
      </c>
      <c r="BH1" s="88" t="s">
        <v>72</v>
      </c>
      <c r="BI1" s="88" t="s">
        <v>73</v>
      </c>
      <c r="BJ1" s="88" t="s">
        <v>74</v>
      </c>
      <c r="BK1" s="88" t="s">
        <v>75</v>
      </c>
      <c r="BL1" s="88" t="s">
        <v>76</v>
      </c>
      <c r="BM1" s="88" t="s">
        <v>77</v>
      </c>
      <c r="BN1" s="88" t="s">
        <v>78</v>
      </c>
      <c r="BO1" s="88" t="s">
        <v>79</v>
      </c>
      <c r="BP1" s="88" t="s">
        <v>80</v>
      </c>
      <c r="BQ1" s="88" t="s">
        <v>81</v>
      </c>
      <c r="BR1" s="121" t="s">
        <v>82</v>
      </c>
      <c r="BS1" s="121" t="s">
        <v>83</v>
      </c>
      <c r="BT1" s="121" t="s">
        <v>84</v>
      </c>
      <c r="BU1" s="121" t="s">
        <v>85</v>
      </c>
      <c r="BV1" s="121" t="s">
        <v>86</v>
      </c>
      <c r="BW1" s="121" t="s">
        <v>87</v>
      </c>
      <c r="BX1" s="121" t="s">
        <v>88</v>
      </c>
      <c r="BY1" s="121" t="s">
        <v>89</v>
      </c>
      <c r="BZ1" s="121" t="s">
        <v>90</v>
      </c>
      <c r="CA1" s="121" t="s">
        <v>91</v>
      </c>
      <c r="CB1" s="121" t="s">
        <v>92</v>
      </c>
      <c r="CC1" s="121" t="s">
        <v>93</v>
      </c>
      <c r="CD1" s="121" t="s">
        <v>94</v>
      </c>
      <c r="CE1" s="121" t="s">
        <v>674</v>
      </c>
      <c r="CF1" s="121" t="s">
        <v>95</v>
      </c>
      <c r="CG1" s="121" t="s">
        <v>96</v>
      </c>
      <c r="CH1" s="121" t="s">
        <v>675</v>
      </c>
      <c r="CI1" s="121" t="s">
        <v>97</v>
      </c>
      <c r="CJ1" s="121" t="s">
        <v>98</v>
      </c>
      <c r="CK1" s="121" t="s">
        <v>99</v>
      </c>
      <c r="CL1" s="121" t="s">
        <v>676</v>
      </c>
      <c r="CM1" s="121" t="s">
        <v>100</v>
      </c>
      <c r="CN1" s="121" t="s">
        <v>102</v>
      </c>
      <c r="CO1" s="121" t="s">
        <v>103</v>
      </c>
      <c r="CP1" s="121" t="s">
        <v>104</v>
      </c>
      <c r="CQ1" s="121" t="s">
        <v>105</v>
      </c>
      <c r="CR1" s="121" t="s">
        <v>106</v>
      </c>
      <c r="CS1" s="121" t="s">
        <v>107</v>
      </c>
      <c r="CT1" s="121" t="s">
        <v>108</v>
      </c>
      <c r="CU1" s="121" t="s">
        <v>109</v>
      </c>
      <c r="CV1" s="121" t="s">
        <v>110</v>
      </c>
      <c r="CW1" s="121" t="s">
        <v>111</v>
      </c>
      <c r="CX1" s="121" t="s">
        <v>112</v>
      </c>
      <c r="CY1" s="121" t="s">
        <v>114</v>
      </c>
      <c r="CZ1" s="121" t="s">
        <v>115</v>
      </c>
      <c r="DA1" s="121" t="s">
        <v>116</v>
      </c>
      <c r="DB1" s="121" t="s">
        <v>117</v>
      </c>
      <c r="DC1" s="121" t="s">
        <v>118</v>
      </c>
      <c r="DD1" s="121" t="s">
        <v>119</v>
      </c>
      <c r="DE1" s="121" t="s">
        <v>120</v>
      </c>
      <c r="DF1" s="121" t="s">
        <v>121</v>
      </c>
      <c r="DG1" s="121" t="s">
        <v>122</v>
      </c>
      <c r="DH1" s="121" t="s">
        <v>123</v>
      </c>
      <c r="DI1" s="121" t="s">
        <v>124</v>
      </c>
      <c r="DJ1" s="121" t="s">
        <v>125</v>
      </c>
      <c r="DK1" s="121" t="s">
        <v>126</v>
      </c>
      <c r="DL1" s="121" t="s">
        <v>127</v>
      </c>
      <c r="DM1" s="121" t="s">
        <v>128</v>
      </c>
      <c r="DN1" s="121" t="s">
        <v>129</v>
      </c>
      <c r="DO1" s="121" t="s">
        <v>130</v>
      </c>
      <c r="DP1" s="121" t="s">
        <v>131</v>
      </c>
      <c r="DQ1" s="121" t="s">
        <v>132</v>
      </c>
      <c r="DR1" s="121" t="s">
        <v>133</v>
      </c>
      <c r="DS1" s="121" t="s">
        <v>134</v>
      </c>
      <c r="DT1" s="121" t="s">
        <v>14</v>
      </c>
      <c r="DU1" s="121" t="s">
        <v>135</v>
      </c>
      <c r="DV1" s="121" t="s">
        <v>136</v>
      </c>
      <c r="DW1" s="121" t="s">
        <v>137</v>
      </c>
      <c r="DX1" s="121" t="s">
        <v>138</v>
      </c>
      <c r="DY1" s="121" t="s">
        <v>139</v>
      </c>
      <c r="DZ1" s="121" t="s">
        <v>140</v>
      </c>
      <c r="EA1" s="121" t="s">
        <v>141</v>
      </c>
      <c r="EB1" s="121" t="s">
        <v>142</v>
      </c>
      <c r="EC1" s="121" t="s">
        <v>143</v>
      </c>
      <c r="ED1" s="121" t="s">
        <v>145</v>
      </c>
      <c r="EE1" s="121" t="s">
        <v>677</v>
      </c>
      <c r="EF1" s="121" t="s">
        <v>678</v>
      </c>
      <c r="EG1" s="121" t="s">
        <v>146</v>
      </c>
      <c r="EH1" s="121" t="s">
        <v>147</v>
      </c>
      <c r="EI1" s="121" t="s">
        <v>148</v>
      </c>
      <c r="EJ1" s="121" t="s">
        <v>149</v>
      </c>
      <c r="EK1" s="121" t="s">
        <v>150</v>
      </c>
      <c r="EL1" s="121" t="s">
        <v>151</v>
      </c>
      <c r="EM1" s="121" t="s">
        <v>152</v>
      </c>
      <c r="EN1" s="121" t="s">
        <v>153</v>
      </c>
      <c r="EO1" s="121" t="s">
        <v>154</v>
      </c>
      <c r="EP1" s="121" t="s">
        <v>155</v>
      </c>
      <c r="EQ1" s="121" t="s">
        <v>156</v>
      </c>
      <c r="ER1" s="121" t="s">
        <v>157</v>
      </c>
      <c r="ES1" s="121" t="s">
        <v>158</v>
      </c>
      <c r="ET1" s="121" t="s">
        <v>159</v>
      </c>
      <c r="EU1" s="121" t="s">
        <v>160</v>
      </c>
      <c r="EV1" s="121" t="s">
        <v>679</v>
      </c>
      <c r="EW1" s="121" t="s">
        <v>162</v>
      </c>
      <c r="EX1" s="121" t="s">
        <v>163</v>
      </c>
      <c r="EY1" s="121" t="s">
        <v>164</v>
      </c>
      <c r="EZ1" s="121" t="s">
        <v>165</v>
      </c>
      <c r="FA1" s="121" t="s">
        <v>166</v>
      </c>
      <c r="FB1" s="121" t="s">
        <v>167</v>
      </c>
      <c r="FC1" s="90" t="s">
        <v>680</v>
      </c>
      <c r="FD1" s="90" t="s">
        <v>681</v>
      </c>
      <c r="FE1" s="90" t="s">
        <v>168</v>
      </c>
      <c r="FF1" s="90" t="s">
        <v>169</v>
      </c>
      <c r="FG1" s="90" t="s">
        <v>170</v>
      </c>
      <c r="FH1" s="90" t="s">
        <v>171</v>
      </c>
      <c r="FI1" s="90" t="s">
        <v>172</v>
      </c>
      <c r="FJ1" s="90" t="s">
        <v>173</v>
      </c>
      <c r="FK1" s="90" t="s">
        <v>174</v>
      </c>
      <c r="FL1" s="90" t="s">
        <v>175</v>
      </c>
      <c r="FM1" s="90" t="s">
        <v>176</v>
      </c>
      <c r="FN1" s="90" t="s">
        <v>177</v>
      </c>
      <c r="FO1" s="90" t="s">
        <v>178</v>
      </c>
      <c r="FP1" s="90" t="s">
        <v>179</v>
      </c>
      <c r="FQ1" s="113" t="s">
        <v>682</v>
      </c>
    </row>
    <row r="2" spans="1:176" s="98" customFormat="1" ht="19.95" customHeight="1" x14ac:dyDescent="0.3">
      <c r="A2" s="114" t="s">
        <v>683</v>
      </c>
      <c r="B2" s="115">
        <v>43181.380555555559</v>
      </c>
      <c r="C2" s="115">
        <v>43181.441666666666</v>
      </c>
      <c r="D2" s="116">
        <v>43181</v>
      </c>
      <c r="E2" s="114"/>
      <c r="F2" s="116">
        <v>43181</v>
      </c>
      <c r="G2" s="92" t="s">
        <v>0</v>
      </c>
      <c r="H2" s="92" t="s">
        <v>1</v>
      </c>
      <c r="I2" s="92" t="s">
        <v>1</v>
      </c>
      <c r="J2" s="92" t="s">
        <v>684</v>
      </c>
      <c r="K2" s="92" t="s">
        <v>685</v>
      </c>
      <c r="L2" s="93">
        <v>4000</v>
      </c>
      <c r="M2" s="93">
        <v>3700</v>
      </c>
      <c r="N2" s="93" t="s">
        <v>188</v>
      </c>
      <c r="O2" s="93" t="s">
        <v>2</v>
      </c>
      <c r="P2" s="93" t="s">
        <v>0</v>
      </c>
      <c r="Q2" s="93" t="s">
        <v>1</v>
      </c>
      <c r="R2" s="93" t="s">
        <v>1</v>
      </c>
      <c r="S2" s="94" t="s">
        <v>686</v>
      </c>
      <c r="T2" s="93" t="s">
        <v>3</v>
      </c>
      <c r="U2" s="93" t="s">
        <v>184</v>
      </c>
      <c r="V2" s="93" t="s">
        <v>4</v>
      </c>
      <c r="W2" s="93" t="str">
        <f>IF(COUNTIF(Tableau42[[#This Row],[1.7 Quelles sont les raisons qui ont poussé la population á quitter l''ile? (3 choix maximum)]],"*insecurite*"),"1","0")</f>
        <v>1</v>
      </c>
      <c r="X2" s="93" t="str">
        <f>IF(COUNTIF(Tableau42[[#This Row],[1.7 Quelles sont les raisons qui ont poussé la population á quitter l''ile? (3 choix maximum)]],"*mesure_securitaire*"),"1","0")</f>
        <v>0</v>
      </c>
      <c r="Y2" s="93" t="str">
        <f>IF(COUNTIF(Tableau42[[#This Row],[1.7 Quelles sont les raisons qui ont poussé la population á quitter l''ile? (3 choix maximum)]],"*moyens*"),"1","0")</f>
        <v>0</v>
      </c>
      <c r="Z2" s="93" t="str">
        <f>IF(COUNTIF(Tableau42[[#This Row],[1.7 Quelles sont les raisons qui ont poussé la population á quitter l''ile? (3 choix maximum)]],"*nourriture*"),"1","0")</f>
        <v>0</v>
      </c>
      <c r="AA2" s="93" t="str">
        <f>IF(COUNTIF(Tableau42[[#This Row],[1.7 Quelles sont les raisons qui ont poussé la population á quitter l''ile? (3 choix maximum)]],"*services*"),"1","0")</f>
        <v>0</v>
      </c>
      <c r="AB2" s="93" t="str">
        <f>IF(COUNTIF(Tableau42[[#This Row],[1.7 Quelles sont les raisons qui ont poussé la population á quitter l''ile? (3 choix maximum)]],"*migration*"),"1","0")</f>
        <v>0</v>
      </c>
      <c r="AC2" s="93" t="str">
        <f>IF(COUNTIF(Tableau42[[#This Row],[1.7 Quelles sont les raisons qui ont poussé la population á quitter l''ile? (3 choix maximum)]],"*autre*"),"1","0")</f>
        <v>0</v>
      </c>
      <c r="AD2" s="93" t="s">
        <v>687</v>
      </c>
      <c r="AE2" s="93" t="str">
        <f>IF(COUNTIF(Tableau42[[#This Row],[1.8 Depuis le debut de la crise de 2015, quels sont les groupes qui sont majoritairement partis de votre ile?  (3 choix maximum)]],"*familles*"),"1","0")</f>
        <v>1</v>
      </c>
      <c r="AF2" s="93" t="str">
        <f>IF(COUNTIF(Tableau42[[#This Row],[1.8 Depuis le debut de la crise de 2015, quels sont les groupes qui sont majoritairement partis de votre ile?  (3 choix maximum)]],"*meres*"),"1","0")</f>
        <v>1</v>
      </c>
      <c r="AG2" s="93" t="str">
        <f>IF(COUNTIF(Tableau42[[#This Row],[1.8 Depuis le debut de la crise de 2015, quels sont les groupes qui sont majoritairement partis de votre ile?  (3 choix maximum)]],"*enfants*"),"1","0")</f>
        <v>1</v>
      </c>
      <c r="AH2" s="93" t="str">
        <f>IF(COUNTIF(Tableau42[[#This Row],[1.8 Depuis le debut de la crise de 2015, quels sont les groupes qui sont majoritairement partis de votre ile?  (3 choix maximum)]],"*hommes*"),"1","0")</f>
        <v>0</v>
      </c>
      <c r="AI2" s="93" t="str">
        <f>IF(COUNTIF(Tableau42[[#This Row],[1.8 Depuis le debut de la crise de 2015, quels sont les groupes qui sont majoritairement partis de votre ile?  (3 choix maximum)]],"*femmes*"),"1","0")</f>
        <v>0</v>
      </c>
      <c r="AJ2" s="93" t="str">
        <f>IF(COUNTIF(Tableau42[[#This Row],[1.8 Depuis le debut de la crise de 2015, quels sont les groupes qui sont majoritairement partis de votre ile?  (3 choix maximum)]],"*vieux*"),"1","0")</f>
        <v>0</v>
      </c>
      <c r="AK2" s="93" t="s">
        <v>5</v>
      </c>
      <c r="AL2" s="93">
        <v>3700</v>
      </c>
      <c r="AM2" s="93" t="s">
        <v>2</v>
      </c>
      <c r="AN2" s="93" t="s">
        <v>0</v>
      </c>
      <c r="AO2" s="93" t="s">
        <v>1</v>
      </c>
      <c r="AP2" s="93" t="s">
        <v>1</v>
      </c>
      <c r="AQ2" s="94" t="s">
        <v>684</v>
      </c>
      <c r="AR2" s="93" t="s">
        <v>688</v>
      </c>
      <c r="AS2" s="93" t="s">
        <v>185</v>
      </c>
      <c r="AT2" s="93" t="s">
        <v>689</v>
      </c>
      <c r="AU2" s="93" t="s">
        <v>687</v>
      </c>
      <c r="AV2" s="93" t="str">
        <f>IF(COUNTIF(Tableau42[[#This Row],[2.6 Quels sonts les groupes de population qui sont majoritairement revenus vivre dans l’ile? (3 choix maximum)]],"*familles*"),"1","0")</f>
        <v>1</v>
      </c>
      <c r="AW2" s="93" t="str">
        <f>IF(COUNTIF(Tableau42[[#This Row],[2.6 Quels sonts les groupes de population qui sont majoritairement revenus vivre dans l’ile? (3 choix maximum)]],"*meres*"),"1","0")</f>
        <v>1</v>
      </c>
      <c r="AX2" s="93" t="str">
        <f>IF(COUNTIF(Tableau42[[#This Row],[2.6 Quels sonts les groupes de population qui sont majoritairement revenus vivre dans l’ile? (3 choix maximum)]],"*enfants*"),"1","0")</f>
        <v>1</v>
      </c>
      <c r="AY2" s="93" t="str">
        <f>IF(COUNTIF(Tableau42[[#This Row],[2.6 Quels sonts les groupes de population qui sont majoritairement revenus vivre dans l’ile? (3 choix maximum)]],"*hommes*"),"1","0")</f>
        <v>0</v>
      </c>
      <c r="AZ2" s="93" t="str">
        <f>IF(COUNTIF(Tableau42[[#This Row],[2.6 Quels sonts les groupes de population qui sont majoritairement revenus vivre dans l’ile? (3 choix maximum)]],"*femmes*"),"1","0")</f>
        <v>0</v>
      </c>
      <c r="BA2" s="93" t="str">
        <f>IF(COUNTIF(Tableau42[[#This Row],[2.6 Quels sonts les groupes de population qui sont majoritairement revenus vivre dans l’ile? (3 choix maximum)]],"*vieux*"),"1","0")</f>
        <v>0</v>
      </c>
      <c r="BB2" s="93" t="str">
        <f>IF(COUNTIF(Tableau42[[#This Row],[2.6 Quels sonts les groupes de population qui sont majoritairement revenus vivre dans l’ile? (3 choix maximum)]],"*nsp*"),"1","0")</f>
        <v>0</v>
      </c>
      <c r="BC2" s="93" t="s">
        <v>6</v>
      </c>
      <c r="BD2" s="93" t="str">
        <f>IF(COUNTIF(Tableau42[[#This Row],[2.7 Quelles sont les raisons principales pour lesquelles les populations ont décidé de revenir dans l’ile ? (3 choix maximum)]],"*securite*"),"1","0")</f>
        <v>1</v>
      </c>
      <c r="BE2" s="93" t="str">
        <f>IF(COUNTIF(Tableau42[[#This Row],[2.7 Quelles sont les raisons principales pour lesquelles les populations ont décidé de revenir dans l’ile ? (3 choix maximum)]],"*moyens*"),"1","0")</f>
        <v>0</v>
      </c>
      <c r="BF2" s="93" t="str">
        <f>IF(COUNTIF(Tableau42[[#This Row],[2.7 Quelles sont les raisons principales pour lesquelles les populations ont décidé de revenir dans l’ile ? (3 choix maximum)]],"*nourriture*"),"1","0")</f>
        <v>0</v>
      </c>
      <c r="BG2" s="93" t="str">
        <f>IF(COUNTIF(Tableau42[[#This Row],[2.7 Quelles sont les raisons principales pour lesquelles les populations ont décidé de revenir dans l’ile ? (3 choix maximum)]],"*services*"),"1","0")</f>
        <v>0</v>
      </c>
      <c r="BH2" s="93" t="str">
        <f>IF(COUNTIF(Tableau42[[#This Row],[2.7 Quelles sont les raisons principales pour lesquelles les populations ont décidé de revenir dans l’ile ? (3 choix maximum)]],"*migration*"),"1","0")</f>
        <v>0</v>
      </c>
      <c r="BI2" s="93" t="str">
        <f>IF(COUNTIF(Tableau42[[#This Row],[2.7 Quelles sont les raisons principales pour lesquelles les populations ont décidé de revenir dans l’ile ? (3 choix maximum)]],"*assistance*"),"1","0")</f>
        <v>0</v>
      </c>
      <c r="BJ2" s="93" t="str">
        <f>IF(COUNTIF(Tableau42[[#This Row],[2.7 Quelles sont les raisons principales pour lesquelles les populations ont décidé de revenir dans l’ile ? (3 choix maximum)]],"*autre*"),"1","0")</f>
        <v>0</v>
      </c>
      <c r="BK2" s="93" t="str">
        <f>IF(COUNTIF(Tableau42[[#This Row],[2.7 Quelles sont les raisons principales pour lesquelles les populations ont décidé de revenir dans l’ile ? (3 choix maximum)]],"*nsp*"),"1","0")</f>
        <v>0</v>
      </c>
      <c r="BL2" s="93" t="s">
        <v>7</v>
      </c>
      <c r="BM2" s="93" t="s">
        <v>2</v>
      </c>
      <c r="BN2" s="93" t="s">
        <v>0</v>
      </c>
      <c r="BO2" s="93" t="s">
        <v>1</v>
      </c>
      <c r="BP2" s="93" t="s">
        <v>1</v>
      </c>
      <c r="BQ2" s="93" t="s">
        <v>690</v>
      </c>
      <c r="BR2" s="93" t="s">
        <v>183</v>
      </c>
      <c r="BS2" s="93" t="s">
        <v>183</v>
      </c>
      <c r="BT2" s="93" t="s">
        <v>194</v>
      </c>
      <c r="BU2" s="93" t="s">
        <v>191</v>
      </c>
      <c r="BV2" s="93" t="s">
        <v>191</v>
      </c>
      <c r="BW2" s="93" t="s">
        <v>193</v>
      </c>
      <c r="BX2" s="93" t="s">
        <v>691</v>
      </c>
      <c r="BY2" s="93" t="str">
        <f>IF(COUNTIF(Tableau42[[#This Row],[5.1 Quelles sont les principales sources de nourriture des habitants de l’ile ? (3 choix maximum)]],"*Autoconsommation*"),"1","0")</f>
        <v>1</v>
      </c>
      <c r="BZ2" s="93" t="str">
        <f>IF(COUNTIF(Tableau42[[#This Row],[5.1 Quelles sont les principales sources de nourriture des habitants de l’ile ? (3 choix maximum)]],"*Argent_achat*"),"1","0")</f>
        <v>0</v>
      </c>
      <c r="CA2" s="93" t="str">
        <f>IF(COUNTIF(Tableau42[[#This Row],[5.1 Quelles sont les principales sources de nourriture des habitants de l’ile ? (3 choix maximum)]],"*Dons*"),"1","0")</f>
        <v>0</v>
      </c>
      <c r="CB2" s="93" t="str">
        <f>IF(COUNTIF(Tableau42[[#This Row],[5.1 Quelles sont les principales sources de nourriture des habitants de l’ile ? (3 choix maximum)]],"*Aide_alimentaire_ong*"),"1","0")</f>
        <v>1</v>
      </c>
      <c r="CC2" s="93" t="str">
        <f>IF(COUNTIF(Tableau42[[#This Row],[5.1 Quelles sont les principales sources de nourriture des habitants de l’ile ? (3 choix maximum)]],"*Emprunt*"),"1","0")</f>
        <v>0</v>
      </c>
      <c r="CD2" s="93" t="str">
        <f>IF(COUNTIF(Tableau42[[#This Row],[5.1 Quelles sont les principales sources de nourriture des habitants de l’ile ? (3 choix maximum)]],"*Paiement_nature*"),"1","0")</f>
        <v>0</v>
      </c>
      <c r="CE2" s="93" t="str">
        <f>IF(COUNTIF(Tableau42[[#This Row],[5.1 Quelles sont les principales sources de nourriture des habitants de l’ile ? (3 choix maximum)]],"*nsp*"),"1","0")</f>
        <v>0</v>
      </c>
      <c r="CF2" s="93" t="s">
        <v>5</v>
      </c>
      <c r="CG2" s="93" t="s">
        <v>692</v>
      </c>
      <c r="CH2" s="93" t="str">
        <f>IF(COUNTIF(Tableau42[[#This Row],[5.3 Si oui, quelles sont les principales raisons ? (3 choix maximum)]],"*marche*"),"1","0")</f>
        <v>0</v>
      </c>
      <c r="CI2" s="93" t="str">
        <f>IF(COUNTIF(Tableau42[[#This Row],[5.3 Si oui, quelles sont les principales raisons ? (3 choix maximum)]],"*securite*"),"1","0")</f>
        <v>0</v>
      </c>
      <c r="CJ2" s="93" t="str">
        <f>IF(COUNTIF(Tableau42[[#This Row],[5.3 Si oui, quelles sont les principales raisons ? (3 choix maximum)]],"*ressources*"),"1","0")</f>
        <v>1</v>
      </c>
      <c r="CK2" s="93" t="str">
        <f>IF(COUNTIF(Tableau42[[#This Row],[5.3 Si oui, quelles sont les principales raisons ? (3 choix maximum)]],"*prix*"),"1","0")</f>
        <v>1</v>
      </c>
      <c r="CL2" s="93" t="str">
        <f>IF(COUNTIF(Tableau42[[#This Row],[5.3 Si oui, quelles sont les principales raisons ? (3 choix maximum)]],"*disponibilite*"),"1","0")</f>
        <v>0</v>
      </c>
      <c r="CM2" s="93" t="str">
        <f>IF(COUNTIF(Tableau42[[#This Row],[5.3 Si oui, quelles sont les principales raisons ? (3 choix maximum)]],"*production*"),"1","0")</f>
        <v>1</v>
      </c>
      <c r="CN2" s="93" t="s">
        <v>193</v>
      </c>
      <c r="CO2" s="93" t="s">
        <v>693</v>
      </c>
      <c r="CP2" s="93" t="s">
        <v>694</v>
      </c>
      <c r="CQ2" s="93" t="str">
        <f>IF(COUNTIF(Tableau42[[#This Row],[5.6 Quelles sont les principales sources de revenu utilisées par les habitants de l’ile ACTUELLEMENT? (3 choix maximum)]],"*Agriculture*"),"1","0")</f>
        <v>0</v>
      </c>
      <c r="CR2" s="93" t="str">
        <f>IF(COUNTIF(Tableau42[[#This Row],[5.6 Quelles sont les principales sources de revenu utilisées par les habitants de l’ile ACTUELLEMENT? (3 choix maximum)]],"*Elevage*"),"1","0")</f>
        <v>1</v>
      </c>
      <c r="CS2" s="93" t="str">
        <f>IF(COUNTIF(Tableau42[[#This Row],[5.6 Quelles sont les principales sources de revenu utilisées par les habitants de l’ile ACTUELLEMENT? (3 choix maximum)]],"*peche*"),"1","0")</f>
        <v>1</v>
      </c>
      <c r="CT2" s="93" t="str">
        <f>IF(COUNTIF(Tableau42[[#This Row],[5.6 Quelles sont les principales sources de revenu utilisées par les habitants de l’ile ACTUELLEMENT? (3 choix maximum)]],"*Administration*"),"1","0")</f>
        <v>0</v>
      </c>
      <c r="CU2" s="93" t="str">
        <f>IF(COUNTIF(Tableau42[[#This Row],[5.6 Quelles sont les principales sources de revenu utilisées par les habitants de l’ile ACTUELLEMENT? (3 choix maximum)]],"*Artisanat*"),"1","0")</f>
        <v>1</v>
      </c>
      <c r="CV2" s="93" t="str">
        <f>IF(COUNTIF(Tableau42[[#This Row],[5.6 Quelles sont les principales sources de revenu utilisées par les habitants de l’ile ACTUELLEMENT? (3 choix maximum)]],"*Venteetcommerce*"),"1","0")</f>
        <v>0</v>
      </c>
      <c r="CW2" s="93" t="str">
        <f>IF(COUNTIF(Tableau42[[#This Row],[5.6 Quelles sont les principales sources de revenu utilisées par les habitants de l’ile ACTUELLEMENT? (3 choix maximum)]],"*mainoeuvre*"),"1","0")</f>
        <v>0</v>
      </c>
      <c r="CX2" s="93" t="str">
        <f>IF(COUNTIF(Tableau42[[#This Row],[5.6 Quelles sont les principales sources de revenu utilisées par les habitants de l’ile ACTUELLEMENT? (3 choix maximum)]],"*assistance*"),"1","0")</f>
        <v>0</v>
      </c>
      <c r="CY2" s="93" t="s">
        <v>194</v>
      </c>
      <c r="CZ2" s="93"/>
      <c r="DA2" s="86" t="s">
        <v>3</v>
      </c>
      <c r="DB2" s="86" t="s">
        <v>5</v>
      </c>
      <c r="DC2" s="86" t="s">
        <v>3</v>
      </c>
      <c r="DD2" s="86" t="s">
        <v>3</v>
      </c>
      <c r="DE2" s="86" t="s">
        <v>3</v>
      </c>
      <c r="DF2" s="93"/>
      <c r="DG2" s="93" t="s">
        <v>8</v>
      </c>
      <c r="DH2" s="93" t="str">
        <f>IF(COUNTIF(Tableau42[[#This Row],[6.3 Quelles sont les principales difficultés rencontrées par les habitants de l’ile pour accéder aux services de santé ? (3 choix maximum)]],"*aucune*"),"1","0")</f>
        <v>0</v>
      </c>
      <c r="DI2" s="93" t="str">
        <f>IF(COUNTIF(Tableau42[[#This Row],[6.3 Quelles sont les principales difficultés rencontrées par les habitants de l’ile pour accéder aux services de santé ? (3 choix maximum)]],"*pasdeservice*"),"1","0")</f>
        <v>1</v>
      </c>
      <c r="DJ2" s="93" t="str">
        <f>IF(COUNTIF(Tableau42[[#This Row],[6.3 Quelles sont les principales difficultés rencontrées par les habitants de l’ile pour accéder aux services de santé ? (3 choix maximum)]],"*securite*"),"1","0")</f>
        <v>0</v>
      </c>
      <c r="DK2" s="86" t="str">
        <f>IF(COUNTIF(Tableau42[[#This Row],[6.3 Quelles sont les principales difficultés rencontrées par les habitants de l’ile pour accéder aux services de santé ? (3 choix maximum)]],"*physique*"),"1","0")</f>
        <v>0</v>
      </c>
      <c r="DL2" s="86" t="str">
        <f>IF(COUNTIF(Tableau42[[#This Row],[6.3 Quelles sont les principales difficultés rencontrées par les habitants de l’ile pour accéder aux services de santé ? (3 choix maximum)]],"*prixsoins*"),"1","0")</f>
        <v>0</v>
      </c>
      <c r="DM2" s="86" t="str">
        <f>IF(COUNTIF(Tableau42[[#This Row],[6.3 Quelles sont les principales difficultés rencontrées par les habitants de l’ile pour accéder aux services de santé ? (3 choix maximum)]],"*distance*"),"1","0")</f>
        <v>0</v>
      </c>
      <c r="DN2" s="86" t="str">
        <f>IF(COUNTIF(Tableau42[[#This Row],[6.3 Quelles sont les principales difficultés rencontrées par les habitants de l’ile pour accéder aux services de santé ? (3 choix maximum)]],"*prixtransport*"),"1","0")</f>
        <v>0</v>
      </c>
      <c r="DO2" s="93" t="str">
        <f>IF(COUNTIF(Tableau42[[#This Row],[6.3 Quelles sont les principales difficultés rencontrées par les habitants de l’ile pour accéder aux services de santé ? (3 choix maximum)]],"*pasdetransport*"),"1","0")</f>
        <v>0</v>
      </c>
      <c r="DP2" s="93" t="str">
        <f>IF(COUNTIF(Tableau42[[#This Row],[6.3 Quelles sont les principales difficultés rencontrées par les habitants de l’ile pour accéder aux services de santé ? (3 choix maximum)]],"*manquepersonnel*"),"1","0")</f>
        <v>0</v>
      </c>
      <c r="DQ2" s="93" t="str">
        <f>IF(COUNTIF(Tableau42[[#This Row],[6.3 Quelles sont les principales difficultés rencontrées par les habitants de l’ile pour accéder aux services de santé ? (3 choix maximum)]],"*manquemateriel*"),"1","0")</f>
        <v>0</v>
      </c>
      <c r="DR2" s="93" t="str">
        <f>IF(COUNTIF(Tableau42[[#This Row],[6.3 Quelles sont les principales difficultés rencontrées par les habitants de l’ile pour accéder aux services de santé ? (3 choix maximum)]],"*manquemedics*"),"1","0")</f>
        <v>0</v>
      </c>
      <c r="DS2" s="93" t="s">
        <v>695</v>
      </c>
      <c r="DT2" s="93" t="str">
        <f>IF(COUNTIF(Tableau42[[#This Row],[6.4 Quels sont les problèmes de santé les plus fréquents rencontrés par les habitants de l’ile dans les DEUX dernieres semaines ? (3 choix maximum)]],"*aucun*"),"1","0")</f>
        <v>0</v>
      </c>
      <c r="DU2" s="93" t="str">
        <f>IF(COUNTIF(Tableau42[[#This Row],[6.4 Quels sont les problèmes de santé les plus fréquents rencontrés par les habitants de l’ile dans les DEUX dernieres semaines ? (3 choix maximum)]],"*fievre*"),"1","0")</f>
        <v>1</v>
      </c>
      <c r="DV2" s="93" t="str">
        <f>IF(COUNTIF(Tableau42[[#This Row],[6.4 Quels sont les problèmes de santé les plus fréquents rencontrés par les habitants de l’ile dans les DEUX dernieres semaines ? (3 choix maximum)]],"*diarrhee*"),"1","0")</f>
        <v>1</v>
      </c>
      <c r="DW2" s="93" t="str">
        <f>IF(COUNTIF(Tableau42[[#This Row],[6.4 Quels sont les problèmes de santé les plus fréquents rencontrés par les habitants de l’ile dans les DEUX dernieres semaines ? (3 choix maximum)]],"*peau*"),"1","0")</f>
        <v>0</v>
      </c>
      <c r="DX2" s="93" t="str">
        <f>IF(COUNTIF(Tableau42[[#This Row],[6.4 Quels sont les problèmes de santé les plus fréquents rencontrés par les habitants de l’ile dans les DEUX dernieres semaines ? (3 choix maximum)]],"*contagieux*"),"1","0")</f>
        <v>0</v>
      </c>
      <c r="DY2" s="93" t="str">
        <f>IF(COUNTIF(Tableau42[[#This Row],[6.4 Quels sont les problèmes de santé les plus fréquents rencontrés par les habitants de l’ile dans les DEUX dernieres semaines ? (3 choix maximum)]],"*chronique*"),"1","0")</f>
        <v>1</v>
      </c>
      <c r="DZ2" s="93" t="str">
        <f>IF(COUNTIF(Tableau42[[#This Row],[6.4 Quels sont les problèmes de santé les plus fréquents rencontrés par les habitants de l’ile dans les DEUX dernieres semaines ? (3 choix maximum)]],"*maternel*"),"1","0")</f>
        <v>0</v>
      </c>
      <c r="EA2" s="93" t="str">
        <f>IF(COUNTIF(Tableau42[[#This Row],[6.4 Quels sont les problèmes de santé les plus fréquents rencontrés par les habitants de l’ile dans les DEUX dernieres semaines ? (3 choix maximum)]],"*blessures*"),"1","0")</f>
        <v>0</v>
      </c>
      <c r="EB2" s="93" t="str">
        <f>IF(COUNTIF(Tableau42[[#This Row],[6.4 Quels sont les problèmes de santé les plus fréquents rencontrés par les habitants de l’ile dans les DEUX dernieres semaines ? (3 choix maximum)]],"*infections*"),"1","0")</f>
        <v>0</v>
      </c>
      <c r="EC2" s="93" t="str">
        <f>IF(COUNTIF(Tableau42[[#This Row],[6.4 Quels sont les problèmes de santé les plus fréquents rencontrés par les habitants de l’ile dans les DEUX dernieres semaines ? (3 choix maximum)]],"*malnutrition*"),"1","0")</f>
        <v>0</v>
      </c>
      <c r="ED2" s="93" t="s">
        <v>194</v>
      </c>
      <c r="EE2" s="93" t="s">
        <v>199</v>
      </c>
      <c r="EF2" s="93" t="s">
        <v>196</v>
      </c>
      <c r="EG2" s="93" t="s">
        <v>696</v>
      </c>
      <c r="EH2" s="93" t="s">
        <v>3</v>
      </c>
      <c r="EI2" s="93" t="s">
        <v>182</v>
      </c>
      <c r="EJ2" s="95" t="s">
        <v>194</v>
      </c>
      <c r="EK2" s="95"/>
      <c r="EL2" s="95" t="s">
        <v>5</v>
      </c>
      <c r="EM2" s="95" t="s">
        <v>3</v>
      </c>
      <c r="EN2" s="95" t="s">
        <v>3</v>
      </c>
      <c r="EO2" s="95" t="s">
        <v>3</v>
      </c>
      <c r="EP2" s="95" t="s">
        <v>3</v>
      </c>
      <c r="EQ2" s="96"/>
      <c r="ER2" s="95"/>
      <c r="ES2" s="95" t="s">
        <v>187</v>
      </c>
      <c r="ET2" s="95" t="s">
        <v>187</v>
      </c>
      <c r="EU2" s="95" t="s">
        <v>697</v>
      </c>
      <c r="EV2" s="95" t="str">
        <f>IF(COUNTIF(Tableau42[[#This Row],[8.5 Quelles sont les principales barrières d''accès à l''école primaire pour les enfants, ACTUELLEMENT? (3 choix maximum)]],"*ecole_non_fonc*"),"1","0")</f>
        <v>0</v>
      </c>
      <c r="EW2" s="95" t="str">
        <f>IF(COUNTIF(Tableau42[[#This Row],[8.5 Quelles sont les principales barrières d''accès à l''école primaire pour les enfants, ACTUELLEMENT? (3 choix maximum)]],"*frais_inscription*"),"1","0")</f>
        <v>1</v>
      </c>
      <c r="EX2" s="95" t="str">
        <f>IF(COUNTIF(Tableau42[[#This Row],[8.5 Quelles sont les principales barrières d''accès à l''école primaire pour les enfants, ACTUELLEMENT? (3 choix maximum)]],"*pas_fournitures*"),"1","0")</f>
        <v>0</v>
      </c>
      <c r="EY2" s="95" t="str">
        <f>IF(COUNTIF(Tableau42[[#This Row],[8.5 Quelles sont les principales barrières d''accès à l''école primaire pour les enfants, ACTUELLEMENT? (3 choix maximum)]],"*ecole_loin*"),"1","0")</f>
        <v>0</v>
      </c>
      <c r="EZ2" s="95" t="str">
        <f>IF(COUNTIF(Tableau42[[#This Row],[8.5 Quelles sont les principales barrières d''accès à l''école primaire pour les enfants, ACTUELLEMENT? (3 choix maximum)]],"*route_dangereuse*"),"1","0")</f>
        <v>0</v>
      </c>
      <c r="FA2" s="95" t="str">
        <f>IF(COUNTIF(Tableau42[[#This Row],[8.5 Quelles sont les principales barrières d''accès à l''école primaire pour les enfants, ACTUELLEMENT? (3 choix maximum)]],"*travail*"),"1","0")</f>
        <v>0</v>
      </c>
      <c r="FB2" s="95" t="s">
        <v>195</v>
      </c>
      <c r="FC2" s="95"/>
      <c r="FD2" s="95" t="s">
        <v>3</v>
      </c>
      <c r="FE2" s="95" t="s">
        <v>3</v>
      </c>
      <c r="FF2" s="95" t="s">
        <v>3</v>
      </c>
      <c r="FG2" s="95" t="s">
        <v>3</v>
      </c>
      <c r="FH2" s="95" t="s">
        <v>3</v>
      </c>
      <c r="FI2" s="95" t="s">
        <v>3</v>
      </c>
      <c r="FJ2" s="95" t="s">
        <v>3</v>
      </c>
      <c r="FK2" s="95" t="s">
        <v>3</v>
      </c>
      <c r="FL2" s="95" t="s">
        <v>3</v>
      </c>
      <c r="FM2" s="95" t="s">
        <v>204</v>
      </c>
      <c r="FN2" s="95" t="s">
        <v>5</v>
      </c>
      <c r="FO2" s="97" t="s">
        <v>614</v>
      </c>
      <c r="FP2" s="95" t="s">
        <v>5</v>
      </c>
      <c r="FQ2" s="114" t="s">
        <v>698</v>
      </c>
    </row>
    <row r="3" spans="1:176" s="85" customFormat="1" ht="19.95" customHeight="1" x14ac:dyDescent="0.3">
      <c r="A3" s="114" t="s">
        <v>699</v>
      </c>
      <c r="B3" s="115">
        <v>43182.411111111112</v>
      </c>
      <c r="C3" s="115">
        <v>43182.435416666667</v>
      </c>
      <c r="D3" s="116">
        <v>43182</v>
      </c>
      <c r="E3" s="114"/>
      <c r="F3" s="116">
        <v>43182</v>
      </c>
      <c r="G3" s="92" t="s">
        <v>0</v>
      </c>
      <c r="H3" s="92" t="s">
        <v>1</v>
      </c>
      <c r="I3" s="92" t="s">
        <v>1</v>
      </c>
      <c r="J3" s="92" t="s">
        <v>700</v>
      </c>
      <c r="K3" s="92" t="s">
        <v>685</v>
      </c>
      <c r="L3" s="86">
        <v>1500</v>
      </c>
      <c r="M3" s="86">
        <v>2000</v>
      </c>
      <c r="N3" s="86" t="s">
        <v>188</v>
      </c>
      <c r="O3" s="86" t="s">
        <v>2</v>
      </c>
      <c r="P3" s="86" t="s">
        <v>0</v>
      </c>
      <c r="Q3" s="86" t="s">
        <v>1</v>
      </c>
      <c r="R3" s="86" t="s">
        <v>1</v>
      </c>
      <c r="S3" s="94" t="s">
        <v>701</v>
      </c>
      <c r="T3" s="86" t="s">
        <v>3</v>
      </c>
      <c r="U3" s="86" t="s">
        <v>184</v>
      </c>
      <c r="V3" s="86" t="s">
        <v>4</v>
      </c>
      <c r="W3" s="86" t="str">
        <f>IF(COUNTIF(Tableau42[[#This Row],[1.7 Quelles sont les raisons qui ont poussé la population á quitter l''ile? (3 choix maximum)]],"*insecurite*"),"1","0")</f>
        <v>1</v>
      </c>
      <c r="X3" s="86" t="str">
        <f>IF(COUNTIF(Tableau42[[#This Row],[1.7 Quelles sont les raisons qui ont poussé la population á quitter l''ile? (3 choix maximum)]],"*mesure_securitaire*"),"1","0")</f>
        <v>0</v>
      </c>
      <c r="Y3" s="86" t="str">
        <f>IF(COUNTIF(Tableau42[[#This Row],[1.7 Quelles sont les raisons qui ont poussé la population á quitter l''ile? (3 choix maximum)]],"*moyens*"),"1","0")</f>
        <v>0</v>
      </c>
      <c r="Z3" s="86" t="str">
        <f>IF(COUNTIF(Tableau42[[#This Row],[1.7 Quelles sont les raisons qui ont poussé la population á quitter l''ile? (3 choix maximum)]],"*nourriture*"),"1","0")</f>
        <v>0</v>
      </c>
      <c r="AA3" s="86" t="str">
        <f>IF(COUNTIF(Tableau42[[#This Row],[1.7 Quelles sont les raisons qui ont poussé la population á quitter l''ile? (3 choix maximum)]],"*services*"),"1","0")</f>
        <v>0</v>
      </c>
      <c r="AB3" s="86" t="str">
        <f>IF(COUNTIF(Tableau42[[#This Row],[1.7 Quelles sont les raisons qui ont poussé la population á quitter l''ile? (3 choix maximum)]],"*migration*"),"1","0")</f>
        <v>0</v>
      </c>
      <c r="AC3" s="86" t="str">
        <f>IF(COUNTIF(Tableau42[[#This Row],[1.7 Quelles sont les raisons qui ont poussé la population á quitter l''ile? (3 choix maximum)]],"*autre*"),"1","0")</f>
        <v>0</v>
      </c>
      <c r="AD3" s="86" t="s">
        <v>687</v>
      </c>
      <c r="AE3" s="86" t="str">
        <f>IF(COUNTIF(Tableau42[[#This Row],[1.8 Depuis le debut de la crise de 2015, quels sont les groupes qui sont majoritairement partis de votre ile?  (3 choix maximum)]],"*familles*"),"1","0")</f>
        <v>1</v>
      </c>
      <c r="AF3" s="86" t="str">
        <f>IF(COUNTIF(Tableau42[[#This Row],[1.8 Depuis le debut de la crise de 2015, quels sont les groupes qui sont majoritairement partis de votre ile?  (3 choix maximum)]],"*meres*"),"1","0")</f>
        <v>1</v>
      </c>
      <c r="AG3" s="86" t="str">
        <f>IF(COUNTIF(Tableau42[[#This Row],[1.8 Depuis le debut de la crise de 2015, quels sont les groupes qui sont majoritairement partis de votre ile?  (3 choix maximum)]],"*enfants*"),"1","0")</f>
        <v>1</v>
      </c>
      <c r="AH3" s="86" t="str">
        <f>IF(COUNTIF(Tableau42[[#This Row],[1.8 Depuis le debut de la crise de 2015, quels sont les groupes qui sont majoritairement partis de votre ile?  (3 choix maximum)]],"*hommes*"),"1","0")</f>
        <v>0</v>
      </c>
      <c r="AI3" s="86" t="str">
        <f>IF(COUNTIF(Tableau42[[#This Row],[1.8 Depuis le debut de la crise de 2015, quels sont les groupes qui sont majoritairement partis de votre ile?  (3 choix maximum)]],"*femmes*"),"1","0")</f>
        <v>0</v>
      </c>
      <c r="AJ3" s="86" t="str">
        <f>IF(COUNTIF(Tableau42[[#This Row],[1.8 Depuis le debut de la crise de 2015, quels sont les groupes qui sont majoritairement partis de votre ile?  (3 choix maximum)]],"*vieux*"),"1","0")</f>
        <v>0</v>
      </c>
      <c r="AK3" s="86" t="s">
        <v>5</v>
      </c>
      <c r="AL3" s="86">
        <v>2000</v>
      </c>
      <c r="AM3" s="86" t="s">
        <v>2</v>
      </c>
      <c r="AN3" s="86" t="s">
        <v>0</v>
      </c>
      <c r="AO3" s="86" t="s">
        <v>1</v>
      </c>
      <c r="AP3" s="86" t="s">
        <v>1</v>
      </c>
      <c r="AQ3" s="94" t="s">
        <v>702</v>
      </c>
      <c r="AR3" s="86" t="s">
        <v>688</v>
      </c>
      <c r="AS3" s="86" t="s">
        <v>185</v>
      </c>
      <c r="AT3" s="86" t="s">
        <v>703</v>
      </c>
      <c r="AU3" s="86" t="s">
        <v>687</v>
      </c>
      <c r="AV3" s="86" t="str">
        <f>IF(COUNTIF(Tableau42[[#This Row],[2.6 Quels sonts les groupes de population qui sont majoritairement revenus vivre dans l’ile? (3 choix maximum)]],"*familles*"),"1","0")</f>
        <v>1</v>
      </c>
      <c r="AW3" s="86" t="str">
        <f>IF(COUNTIF(Tableau42[[#This Row],[2.6 Quels sonts les groupes de population qui sont majoritairement revenus vivre dans l’ile? (3 choix maximum)]],"*meres*"),"1","0")</f>
        <v>1</v>
      </c>
      <c r="AX3" s="86" t="str">
        <f>IF(COUNTIF(Tableau42[[#This Row],[2.6 Quels sonts les groupes de population qui sont majoritairement revenus vivre dans l’ile? (3 choix maximum)]],"*enfants*"),"1","0")</f>
        <v>1</v>
      </c>
      <c r="AY3" s="86" t="str">
        <f>IF(COUNTIF(Tableau42[[#This Row],[2.6 Quels sonts les groupes de population qui sont majoritairement revenus vivre dans l’ile? (3 choix maximum)]],"*hommes*"),"1","0")</f>
        <v>0</v>
      </c>
      <c r="AZ3" s="86" t="str">
        <f>IF(COUNTIF(Tableau42[[#This Row],[2.6 Quels sonts les groupes de population qui sont majoritairement revenus vivre dans l’ile? (3 choix maximum)]],"*femmes*"),"1","0")</f>
        <v>0</v>
      </c>
      <c r="BA3" s="86" t="str">
        <f>IF(COUNTIF(Tableau42[[#This Row],[2.6 Quels sonts les groupes de population qui sont majoritairement revenus vivre dans l’ile? (3 choix maximum)]],"*vieux*"),"1","0")</f>
        <v>0</v>
      </c>
      <c r="BB3" s="86" t="str">
        <f>IF(COUNTIF(Tableau42[[#This Row],[2.6 Quels sonts les groupes de population qui sont majoritairement revenus vivre dans l’ile? (3 choix maximum)]],"*nsp*"),"1","0")</f>
        <v>0</v>
      </c>
      <c r="BC3" s="86" t="s">
        <v>6</v>
      </c>
      <c r="BD3" s="86" t="str">
        <f>IF(COUNTIF(Tableau42[[#This Row],[2.7 Quelles sont les raisons principales pour lesquelles les populations ont décidé de revenir dans l’ile ? (3 choix maximum)]],"*securite*"),"1","0")</f>
        <v>1</v>
      </c>
      <c r="BE3" s="86" t="str">
        <f>IF(COUNTIF(Tableau42[[#This Row],[2.7 Quelles sont les raisons principales pour lesquelles les populations ont décidé de revenir dans l’ile ? (3 choix maximum)]],"*moyens*"),"1","0")</f>
        <v>0</v>
      </c>
      <c r="BF3" s="86" t="str">
        <f>IF(COUNTIF(Tableau42[[#This Row],[2.7 Quelles sont les raisons principales pour lesquelles les populations ont décidé de revenir dans l’ile ? (3 choix maximum)]],"*nourriture*"),"1","0")</f>
        <v>0</v>
      </c>
      <c r="BG3" s="86" t="str">
        <f>IF(COUNTIF(Tableau42[[#This Row],[2.7 Quelles sont les raisons principales pour lesquelles les populations ont décidé de revenir dans l’ile ? (3 choix maximum)]],"*services*"),"1","0")</f>
        <v>0</v>
      </c>
      <c r="BH3" s="86" t="str">
        <f>IF(COUNTIF(Tableau42[[#This Row],[2.7 Quelles sont les raisons principales pour lesquelles les populations ont décidé de revenir dans l’ile ? (3 choix maximum)]],"*migration*"),"1","0")</f>
        <v>0</v>
      </c>
      <c r="BI3" s="86" t="str">
        <f>IF(COUNTIF(Tableau42[[#This Row],[2.7 Quelles sont les raisons principales pour lesquelles les populations ont décidé de revenir dans l’ile ? (3 choix maximum)]],"*assistance*"),"1","0")</f>
        <v>0</v>
      </c>
      <c r="BJ3" s="86" t="str">
        <f>IF(COUNTIF(Tableau42[[#This Row],[2.7 Quelles sont les raisons principales pour lesquelles les populations ont décidé de revenir dans l’ile ? (3 choix maximum)]],"*autre*"),"1","0")</f>
        <v>0</v>
      </c>
      <c r="BK3" s="86" t="str">
        <f>IF(COUNTIF(Tableau42[[#This Row],[2.7 Quelles sont les raisons principales pour lesquelles les populations ont décidé de revenir dans l’ile ? (3 choix maximum)]],"*nsp*"),"1","0")</f>
        <v>0</v>
      </c>
      <c r="BL3" s="86" t="s">
        <v>7</v>
      </c>
      <c r="BM3" s="86" t="s">
        <v>2</v>
      </c>
      <c r="BN3" s="86" t="s">
        <v>0</v>
      </c>
      <c r="BO3" s="86" t="s">
        <v>1</v>
      </c>
      <c r="BP3" s="86" t="s">
        <v>1</v>
      </c>
      <c r="BQ3" s="86" t="s">
        <v>704</v>
      </c>
      <c r="BR3" s="86" t="s">
        <v>183</v>
      </c>
      <c r="BS3" s="86" t="s">
        <v>183</v>
      </c>
      <c r="BT3" s="86" t="s">
        <v>194</v>
      </c>
      <c r="BU3" s="86" t="s">
        <v>705</v>
      </c>
      <c r="BV3" s="86" t="s">
        <v>705</v>
      </c>
      <c r="BW3" s="86" t="s">
        <v>193</v>
      </c>
      <c r="BX3" s="86" t="s">
        <v>13</v>
      </c>
      <c r="BY3" s="86" t="str">
        <f>IF(COUNTIF(Tableau42[[#This Row],[5.1 Quelles sont les principales sources de nourriture des habitants de l’ile ? (3 choix maximum)]],"*Autoconsommation*"),"1","0")</f>
        <v>1</v>
      </c>
      <c r="BZ3" s="86" t="str">
        <f>IF(COUNTIF(Tableau42[[#This Row],[5.1 Quelles sont les principales sources de nourriture des habitants de l’ile ? (3 choix maximum)]],"*Argent_achat*"),"1","0")</f>
        <v>0</v>
      </c>
      <c r="CA3" s="86" t="str">
        <f>IF(COUNTIF(Tableau42[[#This Row],[5.1 Quelles sont les principales sources de nourriture des habitants de l’ile ? (3 choix maximum)]],"*Dons*"),"1","0")</f>
        <v>0</v>
      </c>
      <c r="CB3" s="86" t="str">
        <f>IF(COUNTIF(Tableau42[[#This Row],[5.1 Quelles sont les principales sources de nourriture des habitants de l’ile ? (3 choix maximum)]],"*Aide_alimentaire_ong*"),"1","0")</f>
        <v>0</v>
      </c>
      <c r="CC3" s="86" t="str">
        <f>IF(COUNTIF(Tableau42[[#This Row],[5.1 Quelles sont les principales sources de nourriture des habitants de l’ile ? (3 choix maximum)]],"*Emprunt*"),"1","0")</f>
        <v>0</v>
      </c>
      <c r="CD3" s="86" t="str">
        <f>IF(COUNTIF(Tableau42[[#This Row],[5.1 Quelles sont les principales sources de nourriture des habitants de l’ile ? (3 choix maximum)]],"*Paiement_nature*"),"1","0")</f>
        <v>0</v>
      </c>
      <c r="CE3" s="86" t="str">
        <f>IF(COUNTIF(Tableau42[[#This Row],[5.1 Quelles sont les principales sources de nourriture des habitants de l’ile ? (3 choix maximum)]],"*nsp*"),"1","0")</f>
        <v>0</v>
      </c>
      <c r="CF3" s="86" t="s">
        <v>5</v>
      </c>
      <c r="CG3" s="86" t="s">
        <v>706</v>
      </c>
      <c r="CH3" s="86" t="str">
        <f>IF(COUNTIF(Tableau42[[#This Row],[5.3 Si oui, quelles sont les principales raisons ? (3 choix maximum)]],"*marche*"),"1","0")</f>
        <v>1</v>
      </c>
      <c r="CI3" s="86" t="str">
        <f>IF(COUNTIF(Tableau42[[#This Row],[5.3 Si oui, quelles sont les principales raisons ? (3 choix maximum)]],"*securite*"),"1","0")</f>
        <v>0</v>
      </c>
      <c r="CJ3" s="86" t="str">
        <f>IF(COUNTIF(Tableau42[[#This Row],[5.3 Si oui, quelles sont les principales raisons ? (3 choix maximum)]],"*ressources*"),"1","0")</f>
        <v>0</v>
      </c>
      <c r="CK3" s="86" t="str">
        <f>IF(COUNTIF(Tableau42[[#This Row],[5.3 Si oui, quelles sont les principales raisons ? (3 choix maximum)]],"*prix*"),"1","0")</f>
        <v>1</v>
      </c>
      <c r="CL3" s="86" t="str">
        <f>IF(COUNTIF(Tableau42[[#This Row],[5.3 Si oui, quelles sont les principales raisons ? (3 choix maximum)]],"*disponibilite*"),"1","0")</f>
        <v>0</v>
      </c>
      <c r="CM3" s="86" t="str">
        <f>IF(COUNTIF(Tableau42[[#This Row],[5.3 Si oui, quelles sont les principales raisons ? (3 choix maximum)]],"*production*"),"1","0")</f>
        <v>1</v>
      </c>
      <c r="CN3" s="86" t="s">
        <v>194</v>
      </c>
      <c r="CO3" s="86" t="s">
        <v>14</v>
      </c>
      <c r="CP3" s="86" t="s">
        <v>707</v>
      </c>
      <c r="CQ3" s="86" t="str">
        <f>IF(COUNTIF(Tableau42[[#This Row],[5.6 Quelles sont les principales sources de revenu utilisées par les habitants de l’ile ACTUELLEMENT? (3 choix maximum)]],"*Agriculture*"),"1","0")</f>
        <v>0</v>
      </c>
      <c r="CR3" s="86" t="str">
        <f>IF(COUNTIF(Tableau42[[#This Row],[5.6 Quelles sont les principales sources de revenu utilisées par les habitants de l’ile ACTUELLEMENT? (3 choix maximum)]],"*Elevage*"),"1","0")</f>
        <v>1</v>
      </c>
      <c r="CS3" s="86" t="str">
        <f>IF(COUNTIF(Tableau42[[#This Row],[5.6 Quelles sont les principales sources de revenu utilisées par les habitants de l’ile ACTUELLEMENT? (3 choix maximum)]],"*peche*"),"1","0")</f>
        <v>1</v>
      </c>
      <c r="CT3" s="86" t="str">
        <f>IF(COUNTIF(Tableau42[[#This Row],[5.6 Quelles sont les principales sources de revenu utilisées par les habitants de l’ile ACTUELLEMENT? (3 choix maximum)]],"*Administration*"),"1","0")</f>
        <v>0</v>
      </c>
      <c r="CU3" s="86" t="str">
        <f>IF(COUNTIF(Tableau42[[#This Row],[5.6 Quelles sont les principales sources de revenu utilisées par les habitants de l’ile ACTUELLEMENT? (3 choix maximum)]],"*Artisanat*"),"1","0")</f>
        <v>0</v>
      </c>
      <c r="CV3" s="86" t="str">
        <f>IF(COUNTIF(Tableau42[[#This Row],[5.6 Quelles sont les principales sources de revenu utilisées par les habitants de l’ile ACTUELLEMENT? (3 choix maximum)]],"*Venteetcommerce*"),"1","0")</f>
        <v>0</v>
      </c>
      <c r="CW3" s="86" t="str">
        <f>IF(COUNTIF(Tableau42[[#This Row],[5.6 Quelles sont les principales sources de revenu utilisées par les habitants de l’ile ACTUELLEMENT? (3 choix maximum)]],"*mainoeuvre*"),"1","0")</f>
        <v>0</v>
      </c>
      <c r="CX3" s="86" t="str">
        <f>IF(COUNTIF(Tableau42[[#This Row],[5.6 Quelles sont les principales sources de revenu utilisées par les habitants de l’ile ACTUELLEMENT? (3 choix maximum)]],"*assistance*"),"1","0")</f>
        <v>0</v>
      </c>
      <c r="CY3" s="86" t="s">
        <v>194</v>
      </c>
      <c r="CZ3" s="86"/>
      <c r="DA3" s="86" t="s">
        <v>3</v>
      </c>
      <c r="DB3" s="86" t="s">
        <v>3</v>
      </c>
      <c r="DC3" s="86" t="s">
        <v>3</v>
      </c>
      <c r="DD3" s="86" t="s">
        <v>3</v>
      </c>
      <c r="DE3" s="86" t="s">
        <v>3</v>
      </c>
      <c r="DF3" s="86"/>
      <c r="DG3" s="86" t="s">
        <v>708</v>
      </c>
      <c r="DH3" s="86" t="str">
        <f>IF(COUNTIF(Tableau42[[#This Row],[6.3 Quelles sont les principales difficultés rencontrées par les habitants de l’ile pour accéder aux services de santé ? (3 choix maximum)]],"*aucune*"),"1","0")</f>
        <v>0</v>
      </c>
      <c r="DI3" s="86" t="str">
        <f>IF(COUNTIF(Tableau42[[#This Row],[6.3 Quelles sont les principales difficultés rencontrées par les habitants de l’ile pour accéder aux services de santé ? (3 choix maximum)]],"*pasdeservice*"),"1","0")</f>
        <v>0</v>
      </c>
      <c r="DJ3" s="86" t="str">
        <f>IF(COUNTIF(Tableau42[[#This Row],[6.3 Quelles sont les principales difficultés rencontrées par les habitants de l’ile pour accéder aux services de santé ? (3 choix maximum)]],"*securite*"),"1","0")</f>
        <v>0</v>
      </c>
      <c r="DK3" s="86" t="str">
        <f>IF(COUNTIF(Tableau42[[#This Row],[6.3 Quelles sont les principales difficultés rencontrées par les habitants de l’ile pour accéder aux services de santé ? (3 choix maximum)]],"*physique*"),"1","0")</f>
        <v>0</v>
      </c>
      <c r="DL3" s="86" t="str">
        <f>IF(COUNTIF(Tableau42[[#This Row],[6.3 Quelles sont les principales difficultés rencontrées par les habitants de l’ile pour accéder aux services de santé ? (3 choix maximum)]],"*prixsoins*"),"1","0")</f>
        <v>0</v>
      </c>
      <c r="DM3" s="86" t="str">
        <f>IF(COUNTIF(Tableau42[[#This Row],[6.3 Quelles sont les principales difficultés rencontrées par les habitants de l’ile pour accéder aux services de santé ? (3 choix maximum)]],"*distance*"),"1","0")</f>
        <v>1</v>
      </c>
      <c r="DN3" s="86" t="str">
        <f>IF(COUNTIF(Tableau42[[#This Row],[6.3 Quelles sont les principales difficultés rencontrées par les habitants de l’ile pour accéder aux services de santé ? (3 choix maximum)]],"*prixtransport*"),"1","0")</f>
        <v>0</v>
      </c>
      <c r="DO3" s="86" t="str">
        <f>IF(COUNTIF(Tableau42[[#This Row],[6.3 Quelles sont les principales difficultés rencontrées par les habitants de l’ile pour accéder aux services de santé ? (3 choix maximum)]],"*pasdetransport*"),"1","0")</f>
        <v>1</v>
      </c>
      <c r="DP3" s="86" t="str">
        <f>IF(COUNTIF(Tableau42[[#This Row],[6.3 Quelles sont les principales difficultés rencontrées par les habitants de l’ile pour accéder aux services de santé ? (3 choix maximum)]],"*manquepersonnel*"),"1","0")</f>
        <v>0</v>
      </c>
      <c r="DQ3" s="86" t="str">
        <f>IF(COUNTIF(Tableau42[[#This Row],[6.3 Quelles sont les principales difficultés rencontrées par les habitants de l’ile pour accéder aux services de santé ? (3 choix maximum)]],"*manquemateriel*"),"1","0")</f>
        <v>0</v>
      </c>
      <c r="DR3" s="86" t="str">
        <f>IF(COUNTIF(Tableau42[[#This Row],[6.3 Quelles sont les principales difficultés rencontrées par les habitants de l’ile pour accéder aux services de santé ? (3 choix maximum)]],"*manquemedics*"),"1","0")</f>
        <v>0</v>
      </c>
      <c r="DS3" s="86" t="s">
        <v>709</v>
      </c>
      <c r="DT3" s="86" t="str">
        <f>IF(COUNTIF(Tableau42[[#This Row],[6.4 Quels sont les problèmes de santé les plus fréquents rencontrés par les habitants de l’ile dans les DEUX dernieres semaines ? (3 choix maximum)]],"*aucun*"),"1","0")</f>
        <v>0</v>
      </c>
      <c r="DU3" s="86" t="str">
        <f>IF(COUNTIF(Tableau42[[#This Row],[6.4 Quels sont les problèmes de santé les plus fréquents rencontrés par les habitants de l’ile dans les DEUX dernieres semaines ? (3 choix maximum)]],"*fievre*"),"1","0")</f>
        <v>1</v>
      </c>
      <c r="DV3" s="86" t="str">
        <f>IF(COUNTIF(Tableau42[[#This Row],[6.4 Quels sont les problèmes de santé les plus fréquents rencontrés par les habitants de l’ile dans les DEUX dernieres semaines ? (3 choix maximum)]],"*diarrhee*"),"1","0")</f>
        <v>1</v>
      </c>
      <c r="DW3" s="86" t="str">
        <f>IF(COUNTIF(Tableau42[[#This Row],[6.4 Quels sont les problèmes de santé les plus fréquents rencontrés par les habitants de l’ile dans les DEUX dernieres semaines ? (3 choix maximum)]],"*peau*"),"1","0")</f>
        <v>0</v>
      </c>
      <c r="DX3" s="86" t="str">
        <f>IF(COUNTIF(Tableau42[[#This Row],[6.4 Quels sont les problèmes de santé les plus fréquents rencontrés par les habitants de l’ile dans les DEUX dernieres semaines ? (3 choix maximum)]],"*contagieux*"),"1","0")</f>
        <v>1</v>
      </c>
      <c r="DY3" s="86" t="str">
        <f>IF(COUNTIF(Tableau42[[#This Row],[6.4 Quels sont les problèmes de santé les plus fréquents rencontrés par les habitants de l’ile dans les DEUX dernieres semaines ? (3 choix maximum)]],"*chronique*"),"1","0")</f>
        <v>0</v>
      </c>
      <c r="DZ3" s="86" t="str">
        <f>IF(COUNTIF(Tableau42[[#This Row],[6.4 Quels sont les problèmes de santé les plus fréquents rencontrés par les habitants de l’ile dans les DEUX dernieres semaines ? (3 choix maximum)]],"*maternel*"),"1","0")</f>
        <v>0</v>
      </c>
      <c r="EA3" s="86" t="str">
        <f>IF(COUNTIF(Tableau42[[#This Row],[6.4 Quels sont les problèmes de santé les plus fréquents rencontrés par les habitants de l’ile dans les DEUX dernieres semaines ? (3 choix maximum)]],"*blessures*"),"1","0")</f>
        <v>0</v>
      </c>
      <c r="EB3" s="86" t="str">
        <f>IF(COUNTIF(Tableau42[[#This Row],[6.4 Quels sont les problèmes de santé les plus fréquents rencontrés par les habitants de l’ile dans les DEUX dernieres semaines ? (3 choix maximum)]],"*infections*"),"1","0")</f>
        <v>0</v>
      </c>
      <c r="EC3" s="86" t="str">
        <f>IF(COUNTIF(Tableau42[[#This Row],[6.4 Quels sont les problèmes de santé les plus fréquents rencontrés par les habitants de l’ile dans les DEUX dernieres semaines ? (3 choix maximum)]],"*malnutrition*"),"1","0")</f>
        <v>0</v>
      </c>
      <c r="ED3" s="86" t="s">
        <v>194</v>
      </c>
      <c r="EE3" s="86" t="s">
        <v>199</v>
      </c>
      <c r="EF3" s="86" t="s">
        <v>197</v>
      </c>
      <c r="EG3" s="86" t="s">
        <v>201</v>
      </c>
      <c r="EH3" s="86" t="s">
        <v>3</v>
      </c>
      <c r="EI3" s="86" t="s">
        <v>182</v>
      </c>
      <c r="EJ3" s="96" t="s">
        <v>194</v>
      </c>
      <c r="EK3" s="96"/>
      <c r="EL3" s="96" t="s">
        <v>3</v>
      </c>
      <c r="EM3" s="96" t="s">
        <v>3</v>
      </c>
      <c r="EN3" s="96" t="s">
        <v>3</v>
      </c>
      <c r="EO3" s="96" t="s">
        <v>3</v>
      </c>
      <c r="EP3" s="96" t="s">
        <v>3</v>
      </c>
      <c r="EQ3" s="96" t="s">
        <v>3</v>
      </c>
      <c r="ER3" s="96"/>
      <c r="ES3" s="96" t="s">
        <v>14</v>
      </c>
      <c r="ET3" s="96" t="s">
        <v>14</v>
      </c>
      <c r="EU3" s="96" t="s">
        <v>15</v>
      </c>
      <c r="EV3" s="96" t="str">
        <f>IF(COUNTIF(Tableau42[[#This Row],[8.5 Quelles sont les principales barrières d''accès à l''école primaire pour les enfants, ACTUELLEMENT? (3 choix maximum)]],"*ecole_non_fonc*"),"1","0")</f>
        <v>1</v>
      </c>
      <c r="EW3" s="96" t="str">
        <f>IF(COUNTIF(Tableau42[[#This Row],[8.5 Quelles sont les principales barrières d''accès à l''école primaire pour les enfants, ACTUELLEMENT? (3 choix maximum)]],"*frais_inscription*"),"1","0")</f>
        <v>0</v>
      </c>
      <c r="EX3" s="96" t="str">
        <f>IF(COUNTIF(Tableau42[[#This Row],[8.5 Quelles sont les principales barrières d''accès à l''école primaire pour les enfants, ACTUELLEMENT? (3 choix maximum)]],"*pas_fournitures*"),"1","0")</f>
        <v>0</v>
      </c>
      <c r="EY3" s="96" t="str">
        <f>IF(COUNTIF(Tableau42[[#This Row],[8.5 Quelles sont les principales barrières d''accès à l''école primaire pour les enfants, ACTUELLEMENT? (3 choix maximum)]],"*ecole_loin*"),"1","0")</f>
        <v>0</v>
      </c>
      <c r="EZ3" s="96" t="str">
        <f>IF(COUNTIF(Tableau42[[#This Row],[8.5 Quelles sont les principales barrières d''accès à l''école primaire pour les enfants, ACTUELLEMENT? (3 choix maximum)]],"*route_dangereuse*"),"1","0")</f>
        <v>0</v>
      </c>
      <c r="FA3" s="96" t="str">
        <f>IF(COUNTIF(Tableau42[[#This Row],[8.5 Quelles sont les principales barrières d''accès à l''école primaire pour les enfants, ACTUELLEMENT? (3 choix maximum)]],"*travail*"),"1","0")</f>
        <v>0</v>
      </c>
      <c r="FB3" s="96" t="s">
        <v>194</v>
      </c>
      <c r="FC3" s="96"/>
      <c r="FD3" s="96" t="s">
        <v>3</v>
      </c>
      <c r="FE3" s="96" t="s">
        <v>3</v>
      </c>
      <c r="FF3" s="96" t="s">
        <v>3</v>
      </c>
      <c r="FG3" s="96" t="s">
        <v>3</v>
      </c>
      <c r="FH3" s="96" t="s">
        <v>3</v>
      </c>
      <c r="FI3" s="96" t="s">
        <v>3</v>
      </c>
      <c r="FJ3" s="96" t="s">
        <v>3</v>
      </c>
      <c r="FK3" s="96" t="s">
        <v>3</v>
      </c>
      <c r="FL3" s="96" t="s">
        <v>3</v>
      </c>
      <c r="FM3" s="96" t="s">
        <v>205</v>
      </c>
      <c r="FN3" s="96" t="s">
        <v>5</v>
      </c>
      <c r="FO3" s="97" t="s">
        <v>613</v>
      </c>
      <c r="FP3" s="96" t="s">
        <v>5</v>
      </c>
      <c r="FQ3" s="114" t="s">
        <v>710</v>
      </c>
    </row>
    <row r="4" spans="1:176" s="98" customFormat="1" ht="19.95" customHeight="1" x14ac:dyDescent="0.3">
      <c r="A4" s="114" t="s">
        <v>711</v>
      </c>
      <c r="B4" s="115">
        <v>43182.504861111112</v>
      </c>
      <c r="C4" s="115">
        <v>43182.53125</v>
      </c>
      <c r="D4" s="116">
        <v>43182</v>
      </c>
      <c r="E4" s="114"/>
      <c r="F4" s="116">
        <v>43182</v>
      </c>
      <c r="G4" s="92" t="s">
        <v>0</v>
      </c>
      <c r="H4" s="92" t="s">
        <v>1</v>
      </c>
      <c r="I4" s="92" t="s">
        <v>1</v>
      </c>
      <c r="J4" s="92" t="s">
        <v>701</v>
      </c>
      <c r="K4" s="92" t="s">
        <v>685</v>
      </c>
      <c r="L4" s="86">
        <v>4000</v>
      </c>
      <c r="M4" s="86">
        <v>3700</v>
      </c>
      <c r="N4" s="86" t="s">
        <v>187</v>
      </c>
      <c r="O4" s="86" t="s">
        <v>2</v>
      </c>
      <c r="P4" s="86" t="s">
        <v>0</v>
      </c>
      <c r="Q4" s="86" t="s">
        <v>1</v>
      </c>
      <c r="R4" s="86" t="s">
        <v>1</v>
      </c>
      <c r="S4" s="94" t="s">
        <v>712</v>
      </c>
      <c r="T4" s="86" t="s">
        <v>3</v>
      </c>
      <c r="U4" s="86" t="s">
        <v>184</v>
      </c>
      <c r="V4" s="86" t="s">
        <v>713</v>
      </c>
      <c r="W4" s="86" t="str">
        <f>IF(COUNTIF(Tableau42[[#This Row],[1.7 Quelles sont les raisons qui ont poussé la population á quitter l''ile? (3 choix maximum)]],"*insecurite*"),"1","0")</f>
        <v>1</v>
      </c>
      <c r="X4" s="86" t="str">
        <f>IF(COUNTIF(Tableau42[[#This Row],[1.7 Quelles sont les raisons qui ont poussé la population á quitter l''ile? (3 choix maximum)]],"*mesure_securitaire*"),"1","0")</f>
        <v>0</v>
      </c>
      <c r="Y4" s="86" t="str">
        <f>IF(COUNTIF(Tableau42[[#This Row],[1.7 Quelles sont les raisons qui ont poussé la population á quitter l''ile? (3 choix maximum)]],"*moyens*"),"1","0")</f>
        <v>0</v>
      </c>
      <c r="Z4" s="86" t="str">
        <f>IF(COUNTIF(Tableau42[[#This Row],[1.7 Quelles sont les raisons qui ont poussé la population á quitter l''ile? (3 choix maximum)]],"*nourriture*"),"1","0")</f>
        <v>1</v>
      </c>
      <c r="AA4" s="86" t="str">
        <f>IF(COUNTIF(Tableau42[[#This Row],[1.7 Quelles sont les raisons qui ont poussé la population á quitter l''ile? (3 choix maximum)]],"*services*"),"1","0")</f>
        <v>0</v>
      </c>
      <c r="AB4" s="86" t="str">
        <f>IF(COUNTIF(Tableau42[[#This Row],[1.7 Quelles sont les raisons qui ont poussé la population á quitter l''ile? (3 choix maximum)]],"*migration*"),"1","0")</f>
        <v>0</v>
      </c>
      <c r="AC4" s="86" t="str">
        <f>IF(COUNTIF(Tableau42[[#This Row],[1.7 Quelles sont les raisons qui ont poussé la population á quitter l''ile? (3 choix maximum)]],"*autre*"),"1","0")</f>
        <v>0</v>
      </c>
      <c r="AD4" s="86" t="s">
        <v>687</v>
      </c>
      <c r="AE4" s="86" t="str">
        <f>IF(COUNTIF(Tableau42[[#This Row],[1.8 Depuis le debut de la crise de 2015, quels sont les groupes qui sont majoritairement partis de votre ile?  (3 choix maximum)]],"*familles*"),"1","0")</f>
        <v>1</v>
      </c>
      <c r="AF4" s="86" t="str">
        <f>IF(COUNTIF(Tableau42[[#This Row],[1.8 Depuis le debut de la crise de 2015, quels sont les groupes qui sont majoritairement partis de votre ile?  (3 choix maximum)]],"*meres*"),"1","0")</f>
        <v>1</v>
      </c>
      <c r="AG4" s="86" t="str">
        <f>IF(COUNTIF(Tableau42[[#This Row],[1.8 Depuis le debut de la crise de 2015, quels sont les groupes qui sont majoritairement partis de votre ile?  (3 choix maximum)]],"*enfants*"),"1","0")</f>
        <v>1</v>
      </c>
      <c r="AH4" s="86" t="str">
        <f>IF(COUNTIF(Tableau42[[#This Row],[1.8 Depuis le debut de la crise de 2015, quels sont les groupes qui sont majoritairement partis de votre ile?  (3 choix maximum)]],"*hommes*"),"1","0")</f>
        <v>0</v>
      </c>
      <c r="AI4" s="86" t="str">
        <f>IF(COUNTIF(Tableau42[[#This Row],[1.8 Depuis le debut de la crise de 2015, quels sont les groupes qui sont majoritairement partis de votre ile?  (3 choix maximum)]],"*femmes*"),"1","0")</f>
        <v>0</v>
      </c>
      <c r="AJ4" s="86" t="str">
        <f>IF(COUNTIF(Tableau42[[#This Row],[1.8 Depuis le debut de la crise de 2015, quels sont les groupes qui sont majoritairement partis de votre ile?  (3 choix maximum)]],"*vieux*"),"1","0")</f>
        <v>0</v>
      </c>
      <c r="AK4" s="86" t="s">
        <v>5</v>
      </c>
      <c r="AL4" s="86">
        <v>3700</v>
      </c>
      <c r="AM4" s="93" t="s">
        <v>2</v>
      </c>
      <c r="AN4" s="93" t="s">
        <v>0</v>
      </c>
      <c r="AO4" s="93" t="s">
        <v>1</v>
      </c>
      <c r="AP4" s="93" t="s">
        <v>1</v>
      </c>
      <c r="AQ4" s="94" t="s">
        <v>714</v>
      </c>
      <c r="AR4" s="93" t="s">
        <v>688</v>
      </c>
      <c r="AS4" s="93" t="s">
        <v>185</v>
      </c>
      <c r="AT4" s="93" t="s">
        <v>184</v>
      </c>
      <c r="AU4" s="93" t="s">
        <v>687</v>
      </c>
      <c r="AV4" s="93" t="str">
        <f>IF(COUNTIF(Tableau42[[#This Row],[2.6 Quels sonts les groupes de population qui sont majoritairement revenus vivre dans l’ile? (3 choix maximum)]],"*familles*"),"1","0")</f>
        <v>1</v>
      </c>
      <c r="AW4" s="93" t="str">
        <f>IF(COUNTIF(Tableau42[[#This Row],[2.6 Quels sonts les groupes de population qui sont majoritairement revenus vivre dans l’ile? (3 choix maximum)]],"*meres*"),"1","0")</f>
        <v>1</v>
      </c>
      <c r="AX4" s="93" t="str">
        <f>IF(COUNTIF(Tableau42[[#This Row],[2.6 Quels sonts les groupes de population qui sont majoritairement revenus vivre dans l’ile? (3 choix maximum)]],"*enfants*"),"1","0")</f>
        <v>1</v>
      </c>
      <c r="AY4" s="93" t="str">
        <f>IF(COUNTIF(Tableau42[[#This Row],[2.6 Quels sonts les groupes de population qui sont majoritairement revenus vivre dans l’ile? (3 choix maximum)]],"*hommes*"),"1","0")</f>
        <v>0</v>
      </c>
      <c r="AZ4" s="93" t="str">
        <f>IF(COUNTIF(Tableau42[[#This Row],[2.6 Quels sonts les groupes de population qui sont majoritairement revenus vivre dans l’ile? (3 choix maximum)]],"*femmes*"),"1","0")</f>
        <v>0</v>
      </c>
      <c r="BA4" s="93" t="str">
        <f>IF(COUNTIF(Tableau42[[#This Row],[2.6 Quels sonts les groupes de population qui sont majoritairement revenus vivre dans l’ile? (3 choix maximum)]],"*vieux*"),"1","0")</f>
        <v>0</v>
      </c>
      <c r="BB4" s="93" t="str">
        <f>IF(COUNTIF(Tableau42[[#This Row],[2.6 Quels sonts les groupes de population qui sont majoritairement revenus vivre dans l’ile? (3 choix maximum)]],"*nsp*"),"1","0")</f>
        <v>0</v>
      </c>
      <c r="BC4" s="93" t="s">
        <v>6</v>
      </c>
      <c r="BD4" s="93" t="str">
        <f>IF(COUNTIF(Tableau42[[#This Row],[2.7 Quelles sont les raisons principales pour lesquelles les populations ont décidé de revenir dans l’ile ? (3 choix maximum)]],"*securite*"),"1","0")</f>
        <v>1</v>
      </c>
      <c r="BE4" s="93" t="str">
        <f>IF(COUNTIF(Tableau42[[#This Row],[2.7 Quelles sont les raisons principales pour lesquelles les populations ont décidé de revenir dans l’ile ? (3 choix maximum)]],"*moyens*"),"1","0")</f>
        <v>0</v>
      </c>
      <c r="BF4" s="93" t="str">
        <f>IF(COUNTIF(Tableau42[[#This Row],[2.7 Quelles sont les raisons principales pour lesquelles les populations ont décidé de revenir dans l’ile ? (3 choix maximum)]],"*nourriture*"),"1","0")</f>
        <v>0</v>
      </c>
      <c r="BG4" s="93" t="str">
        <f>IF(COUNTIF(Tableau42[[#This Row],[2.7 Quelles sont les raisons principales pour lesquelles les populations ont décidé de revenir dans l’ile ? (3 choix maximum)]],"*services*"),"1","0")</f>
        <v>0</v>
      </c>
      <c r="BH4" s="93" t="str">
        <f>IF(COUNTIF(Tableau42[[#This Row],[2.7 Quelles sont les raisons principales pour lesquelles les populations ont décidé de revenir dans l’ile ? (3 choix maximum)]],"*migration*"),"1","0")</f>
        <v>0</v>
      </c>
      <c r="BI4" s="93" t="str">
        <f>IF(COUNTIF(Tableau42[[#This Row],[2.7 Quelles sont les raisons principales pour lesquelles les populations ont décidé de revenir dans l’ile ? (3 choix maximum)]],"*assistance*"),"1","0")</f>
        <v>0</v>
      </c>
      <c r="BJ4" s="93" t="str">
        <f>IF(COUNTIF(Tableau42[[#This Row],[2.7 Quelles sont les raisons principales pour lesquelles les populations ont décidé de revenir dans l’ile ? (3 choix maximum)]],"*autre*"),"1","0")</f>
        <v>0</v>
      </c>
      <c r="BK4" s="93" t="str">
        <f>IF(COUNTIF(Tableau42[[#This Row],[2.7 Quelles sont les raisons principales pour lesquelles les populations ont décidé de revenir dans l’ile ? (3 choix maximum)]],"*nsp*"),"1","0")</f>
        <v>0</v>
      </c>
      <c r="BL4" s="93" t="s">
        <v>7</v>
      </c>
      <c r="BM4" s="93" t="s">
        <v>2</v>
      </c>
      <c r="BN4" s="93" t="s">
        <v>0</v>
      </c>
      <c r="BO4" s="93" t="s">
        <v>1</v>
      </c>
      <c r="BP4" s="93" t="s">
        <v>1</v>
      </c>
      <c r="BQ4" s="93" t="s">
        <v>715</v>
      </c>
      <c r="BR4" s="93" t="s">
        <v>183</v>
      </c>
      <c r="BS4" s="93" t="s">
        <v>183</v>
      </c>
      <c r="BT4" s="93" t="s">
        <v>194</v>
      </c>
      <c r="BU4" s="93" t="s">
        <v>191</v>
      </c>
      <c r="BV4" s="93" t="s">
        <v>191</v>
      </c>
      <c r="BW4" s="93" t="s">
        <v>194</v>
      </c>
      <c r="BX4" s="93" t="s">
        <v>13</v>
      </c>
      <c r="BY4" s="93" t="str">
        <f>IF(COUNTIF(Tableau42[[#This Row],[5.1 Quelles sont les principales sources de nourriture des habitants de l’ile ? (3 choix maximum)]],"*Autoconsommation*"),"1","0")</f>
        <v>1</v>
      </c>
      <c r="BZ4" s="93" t="str">
        <f>IF(COUNTIF(Tableau42[[#This Row],[5.1 Quelles sont les principales sources de nourriture des habitants de l’ile ? (3 choix maximum)]],"*Argent_achat*"),"1","0")</f>
        <v>0</v>
      </c>
      <c r="CA4" s="93" t="str">
        <f>IF(COUNTIF(Tableau42[[#This Row],[5.1 Quelles sont les principales sources de nourriture des habitants de l’ile ? (3 choix maximum)]],"*Dons*"),"1","0")</f>
        <v>0</v>
      </c>
      <c r="CB4" s="93" t="str">
        <f>IF(COUNTIF(Tableau42[[#This Row],[5.1 Quelles sont les principales sources de nourriture des habitants de l’ile ? (3 choix maximum)]],"*Aide_alimentaire_ong*"),"1","0")</f>
        <v>0</v>
      </c>
      <c r="CC4" s="93" t="str">
        <f>IF(COUNTIF(Tableau42[[#This Row],[5.1 Quelles sont les principales sources de nourriture des habitants de l’ile ? (3 choix maximum)]],"*Emprunt*"),"1","0")</f>
        <v>0</v>
      </c>
      <c r="CD4" s="93" t="str">
        <f>IF(COUNTIF(Tableau42[[#This Row],[5.1 Quelles sont les principales sources de nourriture des habitants de l’ile ? (3 choix maximum)]],"*Paiement_nature*"),"1","0")</f>
        <v>0</v>
      </c>
      <c r="CE4" s="93" t="str">
        <f>IF(COUNTIF(Tableau42[[#This Row],[5.1 Quelles sont les principales sources de nourriture des habitants de l’ile ? (3 choix maximum)]],"*nsp*"),"1","0")</f>
        <v>0</v>
      </c>
      <c r="CF4" s="93" t="s">
        <v>5</v>
      </c>
      <c r="CG4" s="93" t="s">
        <v>716</v>
      </c>
      <c r="CH4" s="93" t="str">
        <f>IF(COUNTIF(Tableau42[[#This Row],[5.3 Si oui, quelles sont les principales raisons ? (3 choix maximum)]],"*marche*"),"1","0")</f>
        <v>0</v>
      </c>
      <c r="CI4" s="93" t="str">
        <f>IF(COUNTIF(Tableau42[[#This Row],[5.3 Si oui, quelles sont les principales raisons ? (3 choix maximum)]],"*securite*"),"1","0")</f>
        <v>0</v>
      </c>
      <c r="CJ4" s="93" t="str">
        <f>IF(COUNTIF(Tableau42[[#This Row],[5.3 Si oui, quelles sont les principales raisons ? (3 choix maximum)]],"*ressources*"),"1","0")</f>
        <v>1</v>
      </c>
      <c r="CK4" s="93" t="str">
        <f>IF(COUNTIF(Tableau42[[#This Row],[5.3 Si oui, quelles sont les principales raisons ? (3 choix maximum)]],"*prix*"),"1","0")</f>
        <v>0</v>
      </c>
      <c r="CL4" s="93" t="str">
        <f>IF(COUNTIF(Tableau42[[#This Row],[5.3 Si oui, quelles sont les principales raisons ? (3 choix maximum)]],"*disponibilite*"),"1","0")</f>
        <v>0</v>
      </c>
      <c r="CM4" s="93" t="str">
        <f>IF(COUNTIF(Tableau42[[#This Row],[5.3 Si oui, quelles sont les principales raisons ? (3 choix maximum)]],"*production*"),"1","0")</f>
        <v>1</v>
      </c>
      <c r="CN4" s="93" t="s">
        <v>194</v>
      </c>
      <c r="CO4" s="93" t="s">
        <v>14</v>
      </c>
      <c r="CP4" s="93" t="s">
        <v>717</v>
      </c>
      <c r="CQ4" s="93" t="str">
        <f>IF(COUNTIF(Tableau42[[#This Row],[5.6 Quelles sont les principales sources de revenu utilisées par les habitants de l’ile ACTUELLEMENT? (3 choix maximum)]],"*Agriculture*"),"1","0")</f>
        <v>1</v>
      </c>
      <c r="CR4" s="93" t="str">
        <f>IF(COUNTIF(Tableau42[[#This Row],[5.6 Quelles sont les principales sources de revenu utilisées par les habitants de l’ile ACTUELLEMENT? (3 choix maximum)]],"*Elevage*"),"1","0")</f>
        <v>0</v>
      </c>
      <c r="CS4" s="93" t="str">
        <f>IF(COUNTIF(Tableau42[[#This Row],[5.6 Quelles sont les principales sources de revenu utilisées par les habitants de l’ile ACTUELLEMENT? (3 choix maximum)]],"*peche*"),"1","0")</f>
        <v>1</v>
      </c>
      <c r="CT4" s="93" t="str">
        <f>IF(COUNTIF(Tableau42[[#This Row],[5.6 Quelles sont les principales sources de revenu utilisées par les habitants de l’ile ACTUELLEMENT? (3 choix maximum)]],"*Administration*"),"1","0")</f>
        <v>0</v>
      </c>
      <c r="CU4" s="93" t="str">
        <f>IF(COUNTIF(Tableau42[[#This Row],[5.6 Quelles sont les principales sources de revenu utilisées par les habitants de l’ile ACTUELLEMENT? (3 choix maximum)]],"*Artisanat*"),"1","0")</f>
        <v>1</v>
      </c>
      <c r="CV4" s="93" t="str">
        <f>IF(COUNTIF(Tableau42[[#This Row],[5.6 Quelles sont les principales sources de revenu utilisées par les habitants de l’ile ACTUELLEMENT? (3 choix maximum)]],"*Venteetcommerce*"),"1","0")</f>
        <v>0</v>
      </c>
      <c r="CW4" s="93" t="str">
        <f>IF(COUNTIF(Tableau42[[#This Row],[5.6 Quelles sont les principales sources de revenu utilisées par les habitants de l’ile ACTUELLEMENT? (3 choix maximum)]],"*mainoeuvre*"),"1","0")</f>
        <v>0</v>
      </c>
      <c r="CX4" s="93" t="str">
        <f>IF(COUNTIF(Tableau42[[#This Row],[5.6 Quelles sont les principales sources de revenu utilisées par les habitants de l’ile ACTUELLEMENT? (3 choix maximum)]],"*assistance*"),"1","0")</f>
        <v>0</v>
      </c>
      <c r="CY4" s="93" t="s">
        <v>194</v>
      </c>
      <c r="CZ4" s="93"/>
      <c r="DA4" s="93" t="s">
        <v>3</v>
      </c>
      <c r="DB4" s="93" t="s">
        <v>3</v>
      </c>
      <c r="DC4" s="93" t="s">
        <v>3</v>
      </c>
      <c r="DD4" s="93" t="s">
        <v>3</v>
      </c>
      <c r="DE4" s="93" t="s">
        <v>3</v>
      </c>
      <c r="DF4" s="93"/>
      <c r="DG4" s="86" t="s">
        <v>718</v>
      </c>
      <c r="DH4" s="93" t="str">
        <f>IF(COUNTIF(Tableau42[[#This Row],[6.3 Quelles sont les principales difficultés rencontrées par les habitants de l’ile pour accéder aux services de santé ? (3 choix maximum)]],"*aucune*"),"1","0")</f>
        <v>0</v>
      </c>
      <c r="DI4" s="93" t="str">
        <f>IF(COUNTIF(Tableau42[[#This Row],[6.3 Quelles sont les principales difficultés rencontrées par les habitants de l’ile pour accéder aux services de santé ? (3 choix maximum)]],"*pasdeservice*"),"1","0")</f>
        <v>1</v>
      </c>
      <c r="DJ4" s="93" t="str">
        <f>IF(COUNTIF(Tableau42[[#This Row],[6.3 Quelles sont les principales difficultés rencontrées par les habitants de l’ile pour accéder aux services de santé ? (3 choix maximum)]],"*securite*"),"1","0")</f>
        <v>0</v>
      </c>
      <c r="DK4" s="86" t="str">
        <f>IF(COUNTIF(Tableau42[[#This Row],[6.3 Quelles sont les principales difficultés rencontrées par les habitants de l’ile pour accéder aux services de santé ? (3 choix maximum)]],"*physique*"),"1","0")</f>
        <v>0</v>
      </c>
      <c r="DL4" s="86" t="str">
        <f>IF(COUNTIF(Tableau42[[#This Row],[6.3 Quelles sont les principales difficultés rencontrées par les habitants de l’ile pour accéder aux services de santé ? (3 choix maximum)]],"*prixsoins*"),"1","0")</f>
        <v>0</v>
      </c>
      <c r="DM4" s="86" t="str">
        <f>IF(COUNTIF(Tableau42[[#This Row],[6.3 Quelles sont les principales difficultés rencontrées par les habitants de l’ile pour accéder aux services de santé ? (3 choix maximum)]],"*distance*"),"1","0")</f>
        <v>0</v>
      </c>
      <c r="DN4" s="86" t="str">
        <f>IF(COUNTIF(Tableau42[[#This Row],[6.3 Quelles sont les principales difficultés rencontrées par les habitants de l’ile pour accéder aux services de santé ? (3 choix maximum)]],"*prixtransport*"),"1","0")</f>
        <v>1</v>
      </c>
      <c r="DO4" s="93" t="str">
        <f>IF(COUNTIF(Tableau42[[#This Row],[6.3 Quelles sont les principales difficultés rencontrées par les habitants de l’ile pour accéder aux services de santé ? (3 choix maximum)]],"*pasdetransport*"),"1","0")</f>
        <v>1</v>
      </c>
      <c r="DP4" s="93" t="str">
        <f>IF(COUNTIF(Tableau42[[#This Row],[6.3 Quelles sont les principales difficultés rencontrées par les habitants de l’ile pour accéder aux services de santé ? (3 choix maximum)]],"*manquepersonnel*"),"1","0")</f>
        <v>0</v>
      </c>
      <c r="DQ4" s="93" t="str">
        <f>IF(COUNTIF(Tableau42[[#This Row],[6.3 Quelles sont les principales difficultés rencontrées par les habitants de l’ile pour accéder aux services de santé ? (3 choix maximum)]],"*manquemateriel*"),"1","0")</f>
        <v>0</v>
      </c>
      <c r="DR4" s="93" t="str">
        <f>IF(COUNTIF(Tableau42[[#This Row],[6.3 Quelles sont les principales difficultés rencontrées par les habitants de l’ile pour accéder aux services de santé ? (3 choix maximum)]],"*manquemedics*"),"1","0")</f>
        <v>0</v>
      </c>
      <c r="DS4" s="93" t="s">
        <v>709</v>
      </c>
      <c r="DT4" s="93" t="str">
        <f>IF(COUNTIF(Tableau42[[#This Row],[6.4 Quels sont les problèmes de santé les plus fréquents rencontrés par les habitants de l’ile dans les DEUX dernieres semaines ? (3 choix maximum)]],"*aucun*"),"1","0")</f>
        <v>0</v>
      </c>
      <c r="DU4" s="93" t="str">
        <f>IF(COUNTIF(Tableau42[[#This Row],[6.4 Quels sont les problèmes de santé les plus fréquents rencontrés par les habitants de l’ile dans les DEUX dernieres semaines ? (3 choix maximum)]],"*fievre*"),"1","0")</f>
        <v>1</v>
      </c>
      <c r="DV4" s="93" t="str">
        <f>IF(COUNTIF(Tableau42[[#This Row],[6.4 Quels sont les problèmes de santé les plus fréquents rencontrés par les habitants de l’ile dans les DEUX dernieres semaines ? (3 choix maximum)]],"*diarrhee*"),"1","0")</f>
        <v>1</v>
      </c>
      <c r="DW4" s="93" t="str">
        <f>IF(COUNTIF(Tableau42[[#This Row],[6.4 Quels sont les problèmes de santé les plus fréquents rencontrés par les habitants de l’ile dans les DEUX dernieres semaines ? (3 choix maximum)]],"*peau*"),"1","0")</f>
        <v>0</v>
      </c>
      <c r="DX4" s="93" t="str">
        <f>IF(COUNTIF(Tableau42[[#This Row],[6.4 Quels sont les problèmes de santé les plus fréquents rencontrés par les habitants de l’ile dans les DEUX dernieres semaines ? (3 choix maximum)]],"*contagieux*"),"1","0")</f>
        <v>1</v>
      </c>
      <c r="DY4" s="93" t="str">
        <f>IF(COUNTIF(Tableau42[[#This Row],[6.4 Quels sont les problèmes de santé les plus fréquents rencontrés par les habitants de l’ile dans les DEUX dernieres semaines ? (3 choix maximum)]],"*chronique*"),"1","0")</f>
        <v>0</v>
      </c>
      <c r="DZ4" s="93" t="str">
        <f>IF(COUNTIF(Tableau42[[#This Row],[6.4 Quels sont les problèmes de santé les plus fréquents rencontrés par les habitants de l’ile dans les DEUX dernieres semaines ? (3 choix maximum)]],"*maternel*"),"1","0")</f>
        <v>0</v>
      </c>
      <c r="EA4" s="93" t="str">
        <f>IF(COUNTIF(Tableau42[[#This Row],[6.4 Quels sont les problèmes de santé les plus fréquents rencontrés par les habitants de l’ile dans les DEUX dernieres semaines ? (3 choix maximum)]],"*blessures*"),"1","0")</f>
        <v>0</v>
      </c>
      <c r="EB4" s="93" t="str">
        <f>IF(COUNTIF(Tableau42[[#This Row],[6.4 Quels sont les problèmes de santé les plus fréquents rencontrés par les habitants de l’ile dans les DEUX dernieres semaines ? (3 choix maximum)]],"*infections*"),"1","0")</f>
        <v>0</v>
      </c>
      <c r="EC4" s="93" t="str">
        <f>IF(COUNTIF(Tableau42[[#This Row],[6.4 Quels sont les problèmes de santé les plus fréquents rencontrés par les habitants de l’ile dans les DEUX dernieres semaines ? (3 choix maximum)]],"*malnutrition*"),"1","0")</f>
        <v>0</v>
      </c>
      <c r="ED4" s="93" t="s">
        <v>194</v>
      </c>
      <c r="EE4" s="93" t="s">
        <v>199</v>
      </c>
      <c r="EF4" s="93" t="s">
        <v>197</v>
      </c>
      <c r="EG4" s="93" t="s">
        <v>201</v>
      </c>
      <c r="EH4" s="93" t="s">
        <v>3</v>
      </c>
      <c r="EI4" s="93" t="s">
        <v>182</v>
      </c>
      <c r="EJ4" s="95" t="s">
        <v>194</v>
      </c>
      <c r="EK4" s="95"/>
      <c r="EL4" s="95" t="s">
        <v>3</v>
      </c>
      <c r="EM4" s="95" t="s">
        <v>3</v>
      </c>
      <c r="EN4" s="95" t="s">
        <v>3</v>
      </c>
      <c r="EO4" s="95" t="s">
        <v>3</v>
      </c>
      <c r="EP4" s="95" t="s">
        <v>3</v>
      </c>
      <c r="EQ4" s="96" t="s">
        <v>3</v>
      </c>
      <c r="ER4" s="95"/>
      <c r="ES4" s="95" t="s">
        <v>14</v>
      </c>
      <c r="ET4" s="95" t="s">
        <v>14</v>
      </c>
      <c r="EU4" s="95" t="s">
        <v>15</v>
      </c>
      <c r="EV4" s="95" t="str">
        <f>IF(COUNTIF(Tableau42[[#This Row],[8.5 Quelles sont les principales barrières d''accès à l''école primaire pour les enfants, ACTUELLEMENT? (3 choix maximum)]],"*ecole_non_fonc*"),"1","0")</f>
        <v>1</v>
      </c>
      <c r="EW4" s="95" t="str">
        <f>IF(COUNTIF(Tableau42[[#This Row],[8.5 Quelles sont les principales barrières d''accès à l''école primaire pour les enfants, ACTUELLEMENT? (3 choix maximum)]],"*frais_inscription*"),"1","0")</f>
        <v>0</v>
      </c>
      <c r="EX4" s="95" t="str">
        <f>IF(COUNTIF(Tableau42[[#This Row],[8.5 Quelles sont les principales barrières d''accès à l''école primaire pour les enfants, ACTUELLEMENT? (3 choix maximum)]],"*pas_fournitures*"),"1","0")</f>
        <v>0</v>
      </c>
      <c r="EY4" s="95" t="str">
        <f>IF(COUNTIF(Tableau42[[#This Row],[8.5 Quelles sont les principales barrières d''accès à l''école primaire pour les enfants, ACTUELLEMENT? (3 choix maximum)]],"*ecole_loin*"),"1","0")</f>
        <v>0</v>
      </c>
      <c r="EZ4" s="95" t="str">
        <f>IF(COUNTIF(Tableau42[[#This Row],[8.5 Quelles sont les principales barrières d''accès à l''école primaire pour les enfants, ACTUELLEMENT? (3 choix maximum)]],"*route_dangereuse*"),"1","0")</f>
        <v>0</v>
      </c>
      <c r="FA4" s="95" t="str">
        <f>IF(COUNTIF(Tableau42[[#This Row],[8.5 Quelles sont les principales barrières d''accès à l''école primaire pour les enfants, ACTUELLEMENT? (3 choix maximum)]],"*travail*"),"1","0")</f>
        <v>0</v>
      </c>
      <c r="FB4" s="95" t="s">
        <v>194</v>
      </c>
      <c r="FC4" s="95"/>
      <c r="FD4" s="95" t="s">
        <v>3</v>
      </c>
      <c r="FE4" s="95" t="s">
        <v>3</v>
      </c>
      <c r="FF4" s="95" t="s">
        <v>3</v>
      </c>
      <c r="FG4" s="95" t="s">
        <v>3</v>
      </c>
      <c r="FH4" s="95" t="s">
        <v>3</v>
      </c>
      <c r="FI4" s="95" t="s">
        <v>3</v>
      </c>
      <c r="FJ4" s="95" t="s">
        <v>3</v>
      </c>
      <c r="FK4" s="95" t="s">
        <v>3</v>
      </c>
      <c r="FL4" s="95" t="s">
        <v>3</v>
      </c>
      <c r="FM4" s="95" t="s">
        <v>204</v>
      </c>
      <c r="FN4" s="95" t="s">
        <v>5</v>
      </c>
      <c r="FO4" s="97" t="s">
        <v>613</v>
      </c>
      <c r="FP4" s="95" t="s">
        <v>5</v>
      </c>
      <c r="FQ4" s="114" t="s">
        <v>719</v>
      </c>
    </row>
    <row r="5" spans="1:176" s="85" customFormat="1" ht="19.95" customHeight="1" x14ac:dyDescent="0.3">
      <c r="A5" s="114" t="s">
        <v>720</v>
      </c>
      <c r="B5" s="115">
        <v>43183.42083333333</v>
      </c>
      <c r="C5" s="115">
        <v>43183.45</v>
      </c>
      <c r="D5" s="116">
        <v>43183</v>
      </c>
      <c r="E5" s="114"/>
      <c r="F5" s="116">
        <v>43183</v>
      </c>
      <c r="G5" s="92" t="s">
        <v>0</v>
      </c>
      <c r="H5" s="92" t="s">
        <v>1</v>
      </c>
      <c r="I5" s="92" t="s">
        <v>1</v>
      </c>
      <c r="J5" s="92" t="s">
        <v>721</v>
      </c>
      <c r="K5" s="92" t="s">
        <v>685</v>
      </c>
      <c r="L5" s="86">
        <v>500</v>
      </c>
      <c r="M5" s="86">
        <v>450</v>
      </c>
      <c r="N5" s="86" t="s">
        <v>187</v>
      </c>
      <c r="O5" s="86" t="s">
        <v>2</v>
      </c>
      <c r="P5" s="86" t="s">
        <v>0</v>
      </c>
      <c r="Q5" s="86" t="s">
        <v>1</v>
      </c>
      <c r="R5" s="86" t="s">
        <v>1</v>
      </c>
      <c r="S5" s="94" t="s">
        <v>722</v>
      </c>
      <c r="T5" s="86" t="s">
        <v>3</v>
      </c>
      <c r="U5" s="86" t="s">
        <v>184</v>
      </c>
      <c r="V5" s="86" t="s">
        <v>4</v>
      </c>
      <c r="W5" s="86" t="str">
        <f>IF(COUNTIF(Tableau42[[#This Row],[1.7 Quelles sont les raisons qui ont poussé la population á quitter l''ile? (3 choix maximum)]],"*insecurite*"),"1","0")</f>
        <v>1</v>
      </c>
      <c r="X5" s="86" t="str">
        <f>IF(COUNTIF(Tableau42[[#This Row],[1.7 Quelles sont les raisons qui ont poussé la population á quitter l''ile? (3 choix maximum)]],"*mesure_securitaire*"),"1","0")</f>
        <v>0</v>
      </c>
      <c r="Y5" s="86" t="str">
        <f>IF(COUNTIF(Tableau42[[#This Row],[1.7 Quelles sont les raisons qui ont poussé la population á quitter l''ile? (3 choix maximum)]],"*moyens*"),"1","0")</f>
        <v>0</v>
      </c>
      <c r="Z5" s="86" t="str">
        <f>IF(COUNTIF(Tableau42[[#This Row],[1.7 Quelles sont les raisons qui ont poussé la population á quitter l''ile? (3 choix maximum)]],"*nourriture*"),"1","0")</f>
        <v>0</v>
      </c>
      <c r="AA5" s="86" t="str">
        <f>IF(COUNTIF(Tableau42[[#This Row],[1.7 Quelles sont les raisons qui ont poussé la population á quitter l''ile? (3 choix maximum)]],"*services*"),"1","0")</f>
        <v>0</v>
      </c>
      <c r="AB5" s="86" t="str">
        <f>IF(COUNTIF(Tableau42[[#This Row],[1.7 Quelles sont les raisons qui ont poussé la population á quitter l''ile? (3 choix maximum)]],"*migration*"),"1","0")</f>
        <v>0</v>
      </c>
      <c r="AC5" s="86" t="str">
        <f>IF(COUNTIF(Tableau42[[#This Row],[1.7 Quelles sont les raisons qui ont poussé la population á quitter l''ile? (3 choix maximum)]],"*autre*"),"1","0")</f>
        <v>0</v>
      </c>
      <c r="AD5" s="86" t="s">
        <v>687</v>
      </c>
      <c r="AE5" s="86" t="str">
        <f>IF(COUNTIF(Tableau42[[#This Row],[1.8 Depuis le debut de la crise de 2015, quels sont les groupes qui sont majoritairement partis de votre ile?  (3 choix maximum)]],"*familles*"),"1","0")</f>
        <v>1</v>
      </c>
      <c r="AF5" s="86" t="str">
        <f>IF(COUNTIF(Tableau42[[#This Row],[1.8 Depuis le debut de la crise de 2015, quels sont les groupes qui sont majoritairement partis de votre ile?  (3 choix maximum)]],"*meres*"),"1","0")</f>
        <v>1</v>
      </c>
      <c r="AG5" s="86" t="str">
        <f>IF(COUNTIF(Tableau42[[#This Row],[1.8 Depuis le debut de la crise de 2015, quels sont les groupes qui sont majoritairement partis de votre ile?  (3 choix maximum)]],"*enfants*"),"1","0")</f>
        <v>1</v>
      </c>
      <c r="AH5" s="86" t="str">
        <f>IF(COUNTIF(Tableau42[[#This Row],[1.8 Depuis le debut de la crise de 2015, quels sont les groupes qui sont majoritairement partis de votre ile?  (3 choix maximum)]],"*hommes*"),"1","0")</f>
        <v>0</v>
      </c>
      <c r="AI5" s="86" t="str">
        <f>IF(COUNTIF(Tableau42[[#This Row],[1.8 Depuis le debut de la crise de 2015, quels sont les groupes qui sont majoritairement partis de votre ile?  (3 choix maximum)]],"*femmes*"),"1","0")</f>
        <v>0</v>
      </c>
      <c r="AJ5" s="86" t="str">
        <f>IF(COUNTIF(Tableau42[[#This Row],[1.8 Depuis le debut de la crise de 2015, quels sont les groupes qui sont majoritairement partis de votre ile?  (3 choix maximum)]],"*vieux*"),"1","0")</f>
        <v>0</v>
      </c>
      <c r="AK5" s="86" t="s">
        <v>5</v>
      </c>
      <c r="AL5" s="86"/>
      <c r="AM5" s="86" t="s">
        <v>2</v>
      </c>
      <c r="AN5" s="86" t="s">
        <v>0</v>
      </c>
      <c r="AO5" s="86" t="s">
        <v>1</v>
      </c>
      <c r="AP5" s="86" t="s">
        <v>1</v>
      </c>
      <c r="AQ5" s="94" t="s">
        <v>722</v>
      </c>
      <c r="AR5" s="86" t="s">
        <v>723</v>
      </c>
      <c r="AS5" s="86" t="s">
        <v>185</v>
      </c>
      <c r="AT5" s="86" t="s">
        <v>689</v>
      </c>
      <c r="AU5" s="86" t="s">
        <v>687</v>
      </c>
      <c r="AV5" s="86" t="str">
        <f>IF(COUNTIF(Tableau42[[#This Row],[2.6 Quels sonts les groupes de population qui sont majoritairement revenus vivre dans l’ile? (3 choix maximum)]],"*familles*"),"1","0")</f>
        <v>1</v>
      </c>
      <c r="AW5" s="86" t="str">
        <f>IF(COUNTIF(Tableau42[[#This Row],[2.6 Quels sonts les groupes de population qui sont majoritairement revenus vivre dans l’ile? (3 choix maximum)]],"*meres*"),"1","0")</f>
        <v>1</v>
      </c>
      <c r="AX5" s="86" t="str">
        <f>IF(COUNTIF(Tableau42[[#This Row],[2.6 Quels sonts les groupes de population qui sont majoritairement revenus vivre dans l’ile? (3 choix maximum)]],"*enfants*"),"1","0")</f>
        <v>1</v>
      </c>
      <c r="AY5" s="86" t="str">
        <f>IF(COUNTIF(Tableau42[[#This Row],[2.6 Quels sonts les groupes de population qui sont majoritairement revenus vivre dans l’ile? (3 choix maximum)]],"*hommes*"),"1","0")</f>
        <v>0</v>
      </c>
      <c r="AZ5" s="86" t="str">
        <f>IF(COUNTIF(Tableau42[[#This Row],[2.6 Quels sonts les groupes de population qui sont majoritairement revenus vivre dans l’ile? (3 choix maximum)]],"*femmes*"),"1","0")</f>
        <v>0</v>
      </c>
      <c r="BA5" s="86" t="str">
        <f>IF(COUNTIF(Tableau42[[#This Row],[2.6 Quels sonts les groupes de population qui sont majoritairement revenus vivre dans l’ile? (3 choix maximum)]],"*vieux*"),"1","0")</f>
        <v>0</v>
      </c>
      <c r="BB5" s="86" t="str">
        <f>IF(COUNTIF(Tableau42[[#This Row],[2.6 Quels sonts les groupes de population qui sont majoritairement revenus vivre dans l’ile? (3 choix maximum)]],"*nsp*"),"1","0")</f>
        <v>0</v>
      </c>
      <c r="BC5" s="86" t="s">
        <v>724</v>
      </c>
      <c r="BD5" s="86" t="str">
        <f>IF(COUNTIF(Tableau42[[#This Row],[2.7 Quelles sont les raisons principales pour lesquelles les populations ont décidé de revenir dans l’ile ? (3 choix maximum)]],"*securite*"),"1","0")</f>
        <v>1</v>
      </c>
      <c r="BE5" s="86" t="str">
        <f>IF(COUNTIF(Tableau42[[#This Row],[2.7 Quelles sont les raisons principales pour lesquelles les populations ont décidé de revenir dans l’ile ? (3 choix maximum)]],"*moyens*"),"1","0")</f>
        <v>1</v>
      </c>
      <c r="BF5" s="86" t="str">
        <f>IF(COUNTIF(Tableau42[[#This Row],[2.7 Quelles sont les raisons principales pour lesquelles les populations ont décidé de revenir dans l’ile ? (3 choix maximum)]],"*nourriture*"),"1","0")</f>
        <v>0</v>
      </c>
      <c r="BG5" s="86" t="str">
        <f>IF(COUNTIF(Tableau42[[#This Row],[2.7 Quelles sont les raisons principales pour lesquelles les populations ont décidé de revenir dans l’ile ? (3 choix maximum)]],"*services*"),"1","0")</f>
        <v>0</v>
      </c>
      <c r="BH5" s="86" t="str">
        <f>IF(COUNTIF(Tableau42[[#This Row],[2.7 Quelles sont les raisons principales pour lesquelles les populations ont décidé de revenir dans l’ile ? (3 choix maximum)]],"*migration*"),"1","0")</f>
        <v>0</v>
      </c>
      <c r="BI5" s="86" t="str">
        <f>IF(COUNTIF(Tableau42[[#This Row],[2.7 Quelles sont les raisons principales pour lesquelles les populations ont décidé de revenir dans l’ile ? (3 choix maximum)]],"*assistance*"),"1","0")</f>
        <v>1</v>
      </c>
      <c r="BJ5" s="86" t="str">
        <f>IF(COUNTIF(Tableau42[[#This Row],[2.7 Quelles sont les raisons principales pour lesquelles les populations ont décidé de revenir dans l’ile ? (3 choix maximum)]],"*autre*"),"1","0")</f>
        <v>0</v>
      </c>
      <c r="BK5" s="86" t="str">
        <f>IF(COUNTIF(Tableau42[[#This Row],[2.7 Quelles sont les raisons principales pour lesquelles les populations ont décidé de revenir dans l’ile ? (3 choix maximum)]],"*nsp*"),"1","0")</f>
        <v>0</v>
      </c>
      <c r="BL5" s="86" t="s">
        <v>7</v>
      </c>
      <c r="BM5" s="86" t="s">
        <v>2</v>
      </c>
      <c r="BN5" s="86" t="s">
        <v>0</v>
      </c>
      <c r="BO5" s="86" t="s">
        <v>1</v>
      </c>
      <c r="BP5" s="86" t="s">
        <v>1</v>
      </c>
      <c r="BQ5" s="86" t="s">
        <v>722</v>
      </c>
      <c r="BR5" s="86" t="s">
        <v>183</v>
      </c>
      <c r="BS5" s="86" t="s">
        <v>183</v>
      </c>
      <c r="BT5" s="86" t="s">
        <v>725</v>
      </c>
      <c r="BU5" s="86" t="s">
        <v>705</v>
      </c>
      <c r="BV5" s="86" t="s">
        <v>705</v>
      </c>
      <c r="BW5" s="86" t="s">
        <v>193</v>
      </c>
      <c r="BX5" s="86" t="s">
        <v>13</v>
      </c>
      <c r="BY5" s="86" t="str">
        <f>IF(COUNTIF(Tableau42[[#This Row],[5.1 Quelles sont les principales sources de nourriture des habitants de l’ile ? (3 choix maximum)]],"*Autoconsommation*"),"1","0")</f>
        <v>1</v>
      </c>
      <c r="BZ5" s="86" t="str">
        <f>IF(COUNTIF(Tableau42[[#This Row],[5.1 Quelles sont les principales sources de nourriture des habitants de l’ile ? (3 choix maximum)]],"*Argent_achat*"),"1","0")</f>
        <v>0</v>
      </c>
      <c r="CA5" s="86" t="str">
        <f>IF(COUNTIF(Tableau42[[#This Row],[5.1 Quelles sont les principales sources de nourriture des habitants de l’ile ? (3 choix maximum)]],"*Dons*"),"1","0")</f>
        <v>0</v>
      </c>
      <c r="CB5" s="86" t="str">
        <f>IF(COUNTIF(Tableau42[[#This Row],[5.1 Quelles sont les principales sources de nourriture des habitants de l’ile ? (3 choix maximum)]],"*Aide_alimentaire_ong*"),"1","0")</f>
        <v>0</v>
      </c>
      <c r="CC5" s="86" t="str">
        <f>IF(COUNTIF(Tableau42[[#This Row],[5.1 Quelles sont les principales sources de nourriture des habitants de l’ile ? (3 choix maximum)]],"*Emprunt*"),"1","0")</f>
        <v>0</v>
      </c>
      <c r="CD5" s="86" t="str">
        <f>IF(COUNTIF(Tableau42[[#This Row],[5.1 Quelles sont les principales sources de nourriture des habitants de l’ile ? (3 choix maximum)]],"*Paiement_nature*"),"1","0")</f>
        <v>0</v>
      </c>
      <c r="CE5" s="86" t="str">
        <f>IF(COUNTIF(Tableau42[[#This Row],[5.1 Quelles sont les principales sources de nourriture des habitants de l’ile ? (3 choix maximum)]],"*nsp*"),"1","0")</f>
        <v>0</v>
      </c>
      <c r="CF5" s="86" t="s">
        <v>5</v>
      </c>
      <c r="CG5" s="86" t="s">
        <v>726</v>
      </c>
      <c r="CH5" s="86" t="str">
        <f>IF(COUNTIF(Tableau42[[#This Row],[5.3 Si oui, quelles sont les principales raisons ? (3 choix maximum)]],"*marche*"),"1","0")</f>
        <v>1</v>
      </c>
      <c r="CI5" s="86" t="str">
        <f>IF(COUNTIF(Tableau42[[#This Row],[5.3 Si oui, quelles sont les principales raisons ? (3 choix maximum)]],"*securite*"),"1","0")</f>
        <v>0</v>
      </c>
      <c r="CJ5" s="86" t="str">
        <f>IF(COUNTIF(Tableau42[[#This Row],[5.3 Si oui, quelles sont les principales raisons ? (3 choix maximum)]],"*ressources*"),"1","0")</f>
        <v>0</v>
      </c>
      <c r="CK5" s="86" t="str">
        <f>IF(COUNTIF(Tableau42[[#This Row],[5.3 Si oui, quelles sont les principales raisons ? (3 choix maximum)]],"*prix*"),"1","0")</f>
        <v>0</v>
      </c>
      <c r="CL5" s="86" t="str">
        <f>IF(COUNTIF(Tableau42[[#This Row],[5.3 Si oui, quelles sont les principales raisons ? (3 choix maximum)]],"*disponibilite*"),"1","0")</f>
        <v>1</v>
      </c>
      <c r="CM5" s="86" t="str">
        <f>IF(COUNTIF(Tableau42[[#This Row],[5.3 Si oui, quelles sont les principales raisons ? (3 choix maximum)]],"*production*"),"1","0")</f>
        <v>1</v>
      </c>
      <c r="CN5" s="86" t="s">
        <v>194</v>
      </c>
      <c r="CO5" s="86" t="s">
        <v>14</v>
      </c>
      <c r="CP5" s="86" t="s">
        <v>727</v>
      </c>
      <c r="CQ5" s="86" t="str">
        <f>IF(COUNTIF(Tableau42[[#This Row],[5.6 Quelles sont les principales sources de revenu utilisées par les habitants de l’ile ACTUELLEMENT? (3 choix maximum)]],"*Agriculture*"),"1","0")</f>
        <v>0</v>
      </c>
      <c r="CR5" s="86" t="str">
        <f>IF(COUNTIF(Tableau42[[#This Row],[5.6 Quelles sont les principales sources de revenu utilisées par les habitants de l’ile ACTUELLEMENT? (3 choix maximum)]],"*Elevage*"),"1","0")</f>
        <v>1</v>
      </c>
      <c r="CS5" s="86" t="str">
        <f>IF(COUNTIF(Tableau42[[#This Row],[5.6 Quelles sont les principales sources de revenu utilisées par les habitants de l’ile ACTUELLEMENT? (3 choix maximum)]],"*peche*"),"1","0")</f>
        <v>1</v>
      </c>
      <c r="CT5" s="86" t="str">
        <f>IF(COUNTIF(Tableau42[[#This Row],[5.6 Quelles sont les principales sources de revenu utilisées par les habitants de l’ile ACTUELLEMENT? (3 choix maximum)]],"*Administration*"),"1","0")</f>
        <v>0</v>
      </c>
      <c r="CU5" s="86" t="str">
        <f>IF(COUNTIF(Tableau42[[#This Row],[5.6 Quelles sont les principales sources de revenu utilisées par les habitants de l’ile ACTUELLEMENT? (3 choix maximum)]],"*Artisanat*"),"1","0")</f>
        <v>0</v>
      </c>
      <c r="CV5" s="86" t="str">
        <f>IF(COUNTIF(Tableau42[[#This Row],[5.6 Quelles sont les principales sources de revenu utilisées par les habitants de l’ile ACTUELLEMENT? (3 choix maximum)]],"*Venteetcommerce*"),"1","0")</f>
        <v>1</v>
      </c>
      <c r="CW5" s="86" t="str">
        <f>IF(COUNTIF(Tableau42[[#This Row],[5.6 Quelles sont les principales sources de revenu utilisées par les habitants de l’ile ACTUELLEMENT? (3 choix maximum)]],"*mainoeuvre*"),"1","0")</f>
        <v>0</v>
      </c>
      <c r="CX5" s="86" t="str">
        <f>IF(COUNTIF(Tableau42[[#This Row],[5.6 Quelles sont les principales sources de revenu utilisées par les habitants de l’ile ACTUELLEMENT? (3 choix maximum)]],"*assistance*"),"1","0")</f>
        <v>0</v>
      </c>
      <c r="CY5" s="86" t="s">
        <v>194</v>
      </c>
      <c r="CZ5" s="86"/>
      <c r="DA5" s="86" t="s">
        <v>3</v>
      </c>
      <c r="DB5" s="86" t="s">
        <v>3</v>
      </c>
      <c r="DC5" s="86" t="s">
        <v>3</v>
      </c>
      <c r="DD5" s="86" t="s">
        <v>3</v>
      </c>
      <c r="DE5" s="86" t="s">
        <v>3</v>
      </c>
      <c r="DF5" s="86"/>
      <c r="DG5" s="86" t="s">
        <v>728</v>
      </c>
      <c r="DH5" s="86" t="str">
        <f>IF(COUNTIF(Tableau42[[#This Row],[6.3 Quelles sont les principales difficultés rencontrées par les habitants de l’ile pour accéder aux services de santé ? (3 choix maximum)]],"*aucune*"),"1","0")</f>
        <v>0</v>
      </c>
      <c r="DI5" s="86" t="str">
        <f>IF(COUNTIF(Tableau42[[#This Row],[6.3 Quelles sont les principales difficultés rencontrées par les habitants de l’ile pour accéder aux services de santé ? (3 choix maximum)]],"*pasdeservice*"),"1","0")</f>
        <v>1</v>
      </c>
      <c r="DJ5" s="86" t="str">
        <f>IF(COUNTIF(Tableau42[[#This Row],[6.3 Quelles sont les principales difficultés rencontrées par les habitants de l’ile pour accéder aux services de santé ? (3 choix maximum)]],"*securite*"),"1","0")</f>
        <v>0</v>
      </c>
      <c r="DK5" s="86" t="str">
        <f>IF(COUNTIF(Tableau42[[#This Row],[6.3 Quelles sont les principales difficultés rencontrées par les habitants de l’ile pour accéder aux services de santé ? (3 choix maximum)]],"*physique*"),"1","0")</f>
        <v>0</v>
      </c>
      <c r="DL5" s="86" t="str">
        <f>IF(COUNTIF(Tableau42[[#This Row],[6.3 Quelles sont les principales difficultés rencontrées par les habitants de l’ile pour accéder aux services de santé ? (3 choix maximum)]],"*prixsoins*"),"1","0")</f>
        <v>0</v>
      </c>
      <c r="DM5" s="86" t="str">
        <f>IF(COUNTIF(Tableau42[[#This Row],[6.3 Quelles sont les principales difficultés rencontrées par les habitants de l’ile pour accéder aux services de santé ? (3 choix maximum)]],"*distance*"),"1","0")</f>
        <v>1</v>
      </c>
      <c r="DN5" s="86" t="str">
        <f>IF(COUNTIF(Tableau42[[#This Row],[6.3 Quelles sont les principales difficultés rencontrées par les habitants de l’ile pour accéder aux services de santé ? (3 choix maximum)]],"*prixtransport*"),"1","0")</f>
        <v>0</v>
      </c>
      <c r="DO5" s="86" t="str">
        <f>IF(COUNTIF(Tableau42[[#This Row],[6.3 Quelles sont les principales difficultés rencontrées par les habitants de l’ile pour accéder aux services de santé ? (3 choix maximum)]],"*pasdetransport*"),"1","0")</f>
        <v>1</v>
      </c>
      <c r="DP5" s="86" t="str">
        <f>IF(COUNTIF(Tableau42[[#This Row],[6.3 Quelles sont les principales difficultés rencontrées par les habitants de l’ile pour accéder aux services de santé ? (3 choix maximum)]],"*manquepersonnel*"),"1","0")</f>
        <v>0</v>
      </c>
      <c r="DQ5" s="86" t="str">
        <f>IF(COUNTIF(Tableau42[[#This Row],[6.3 Quelles sont les principales difficultés rencontrées par les habitants de l’ile pour accéder aux services de santé ? (3 choix maximum)]],"*manquemateriel*"),"1","0")</f>
        <v>0</v>
      </c>
      <c r="DR5" s="86" t="str">
        <f>IF(COUNTIF(Tableau42[[#This Row],[6.3 Quelles sont les principales difficultés rencontrées par les habitants de l’ile pour accéder aux services de santé ? (3 choix maximum)]],"*manquemedics*"),"1","0")</f>
        <v>0</v>
      </c>
      <c r="DS5" s="86" t="s">
        <v>729</v>
      </c>
      <c r="DT5" s="86" t="str">
        <f>IF(COUNTIF(Tableau42[[#This Row],[6.4 Quels sont les problèmes de santé les plus fréquents rencontrés par les habitants de l’ile dans les DEUX dernieres semaines ? (3 choix maximum)]],"*aucun*"),"1","0")</f>
        <v>0</v>
      </c>
      <c r="DU5" s="86" t="str">
        <f>IF(COUNTIF(Tableau42[[#This Row],[6.4 Quels sont les problèmes de santé les plus fréquents rencontrés par les habitants de l’ile dans les DEUX dernieres semaines ? (3 choix maximum)]],"*fievre*"),"1","0")</f>
        <v>1</v>
      </c>
      <c r="DV5" s="86" t="str">
        <f>IF(COUNTIF(Tableau42[[#This Row],[6.4 Quels sont les problèmes de santé les plus fréquents rencontrés par les habitants de l’ile dans les DEUX dernieres semaines ? (3 choix maximum)]],"*diarrhee*"),"1","0")</f>
        <v>1</v>
      </c>
      <c r="DW5" s="86" t="str">
        <f>IF(COUNTIF(Tableau42[[#This Row],[6.4 Quels sont les problèmes de santé les plus fréquents rencontrés par les habitants de l’ile dans les DEUX dernieres semaines ? (3 choix maximum)]],"*peau*"),"1","0")</f>
        <v>0</v>
      </c>
      <c r="DX5" s="86" t="str">
        <f>IF(COUNTIF(Tableau42[[#This Row],[6.4 Quels sont les problèmes de santé les plus fréquents rencontrés par les habitants de l’ile dans les DEUX dernieres semaines ? (3 choix maximum)]],"*contagieux*"),"1","0")</f>
        <v>0</v>
      </c>
      <c r="DY5" s="86" t="str">
        <f>IF(COUNTIF(Tableau42[[#This Row],[6.4 Quels sont les problèmes de santé les plus fréquents rencontrés par les habitants de l’ile dans les DEUX dernieres semaines ? (3 choix maximum)]],"*chronique*"),"1","0")</f>
        <v>0</v>
      </c>
      <c r="DZ5" s="86" t="str">
        <f>IF(COUNTIF(Tableau42[[#This Row],[6.4 Quels sont les problèmes de santé les plus fréquents rencontrés par les habitants de l’ile dans les DEUX dernieres semaines ? (3 choix maximum)]],"*maternel*"),"1","0")</f>
        <v>0</v>
      </c>
      <c r="EA5" s="86" t="str">
        <f>IF(COUNTIF(Tableau42[[#This Row],[6.4 Quels sont les problèmes de santé les plus fréquents rencontrés par les habitants de l’ile dans les DEUX dernieres semaines ? (3 choix maximum)]],"*blessures*"),"1","0")</f>
        <v>0</v>
      </c>
      <c r="EB5" s="86" t="str">
        <f>IF(COUNTIF(Tableau42[[#This Row],[6.4 Quels sont les problèmes de santé les plus fréquents rencontrés par les habitants de l’ile dans les DEUX dernieres semaines ? (3 choix maximum)]],"*infections*"),"1","0")</f>
        <v>1</v>
      </c>
      <c r="EC5" s="86" t="str">
        <f>IF(COUNTIF(Tableau42[[#This Row],[6.4 Quels sont les problèmes de santé les plus fréquents rencontrés par les habitants de l’ile dans les DEUX dernieres semaines ? (3 choix maximum)]],"*malnutrition*"),"1","0")</f>
        <v>0</v>
      </c>
      <c r="ED5" s="86" t="s">
        <v>194</v>
      </c>
      <c r="EE5" s="86" t="s">
        <v>199</v>
      </c>
      <c r="EF5" s="86" t="s">
        <v>197</v>
      </c>
      <c r="EG5" s="86" t="s">
        <v>201</v>
      </c>
      <c r="EH5" s="86" t="s">
        <v>3</v>
      </c>
      <c r="EI5" s="86" t="s">
        <v>182</v>
      </c>
      <c r="EJ5" s="96" t="s">
        <v>194</v>
      </c>
      <c r="EK5" s="96"/>
      <c r="EL5" s="96" t="s">
        <v>3</v>
      </c>
      <c r="EM5" s="96" t="s">
        <v>3</v>
      </c>
      <c r="EN5" s="96" t="s">
        <v>3</v>
      </c>
      <c r="EO5" s="96" t="s">
        <v>3</v>
      </c>
      <c r="EP5" s="96" t="s">
        <v>3</v>
      </c>
      <c r="EQ5" s="96" t="s">
        <v>3</v>
      </c>
      <c r="ER5" s="96"/>
      <c r="ES5" s="96" t="s">
        <v>14</v>
      </c>
      <c r="ET5" s="96" t="s">
        <v>14</v>
      </c>
      <c r="EU5" s="96" t="s">
        <v>730</v>
      </c>
      <c r="EV5" s="96" t="str">
        <f>IF(COUNTIF(Tableau42[[#This Row],[8.5 Quelles sont les principales barrières d''accès à l''école primaire pour les enfants, ACTUELLEMENT? (3 choix maximum)]],"*ecole_non_fonc*"),"1","0")</f>
        <v>1</v>
      </c>
      <c r="EW5" s="96" t="str">
        <f>IF(COUNTIF(Tableau42[[#This Row],[8.5 Quelles sont les principales barrières d''accès à l''école primaire pour les enfants, ACTUELLEMENT? (3 choix maximum)]],"*frais_inscription*"),"1","0")</f>
        <v>0</v>
      </c>
      <c r="EX5" s="96" t="str">
        <f>IF(COUNTIF(Tableau42[[#This Row],[8.5 Quelles sont les principales barrières d''accès à l''école primaire pour les enfants, ACTUELLEMENT? (3 choix maximum)]],"*pas_fournitures*"),"1","0")</f>
        <v>0</v>
      </c>
      <c r="EY5" s="96" t="str">
        <f>IF(COUNTIF(Tableau42[[#This Row],[8.5 Quelles sont les principales barrières d''accès à l''école primaire pour les enfants, ACTUELLEMENT? (3 choix maximum)]],"*ecole_loin*"),"1","0")</f>
        <v>1</v>
      </c>
      <c r="EZ5" s="96" t="str">
        <f>IF(COUNTIF(Tableau42[[#This Row],[8.5 Quelles sont les principales barrières d''accès à l''école primaire pour les enfants, ACTUELLEMENT? (3 choix maximum)]],"*route_dangereuse*"),"1","0")</f>
        <v>1</v>
      </c>
      <c r="FA5" s="96" t="str">
        <f>IF(COUNTIF(Tableau42[[#This Row],[8.5 Quelles sont les principales barrières d''accès à l''école primaire pour les enfants, ACTUELLEMENT? (3 choix maximum)]],"*travail*"),"1","0")</f>
        <v>0</v>
      </c>
      <c r="FB5" s="96" t="s">
        <v>194</v>
      </c>
      <c r="FC5" s="96"/>
      <c r="FD5" s="96" t="s">
        <v>3</v>
      </c>
      <c r="FE5" s="96" t="s">
        <v>3</v>
      </c>
      <c r="FF5" s="96" t="s">
        <v>3</v>
      </c>
      <c r="FG5" s="96" t="s">
        <v>3</v>
      </c>
      <c r="FH5" s="96" t="s">
        <v>3</v>
      </c>
      <c r="FI5" s="96" t="s">
        <v>3</v>
      </c>
      <c r="FJ5" s="96" t="s">
        <v>3</v>
      </c>
      <c r="FK5" s="96" t="s">
        <v>3</v>
      </c>
      <c r="FL5" s="96" t="s">
        <v>3</v>
      </c>
      <c r="FM5" s="96" t="s">
        <v>204</v>
      </c>
      <c r="FN5" s="96" t="s">
        <v>3</v>
      </c>
      <c r="FO5" s="97" t="s">
        <v>614</v>
      </c>
      <c r="FP5" s="96" t="s">
        <v>5</v>
      </c>
      <c r="FQ5" s="114" t="s">
        <v>731</v>
      </c>
    </row>
    <row r="6" spans="1:176" s="98" customFormat="1" ht="19.95" customHeight="1" x14ac:dyDescent="0.3">
      <c r="A6" s="114" t="s">
        <v>732</v>
      </c>
      <c r="B6" s="115">
        <v>43183.54791666667</v>
      </c>
      <c r="C6" s="115">
        <v>43183.570138888892</v>
      </c>
      <c r="D6" s="116">
        <v>43183</v>
      </c>
      <c r="E6" s="114"/>
      <c r="F6" s="116">
        <v>43183</v>
      </c>
      <c r="G6" s="92" t="s">
        <v>0</v>
      </c>
      <c r="H6" s="92" t="s">
        <v>1</v>
      </c>
      <c r="I6" s="92" t="s">
        <v>1</v>
      </c>
      <c r="J6" s="92" t="s">
        <v>733</v>
      </c>
      <c r="K6" s="92" t="s">
        <v>685</v>
      </c>
      <c r="L6" s="86">
        <v>300</v>
      </c>
      <c r="M6" s="86">
        <v>200</v>
      </c>
      <c r="N6" s="86" t="s">
        <v>187</v>
      </c>
      <c r="O6" s="86" t="s">
        <v>2</v>
      </c>
      <c r="P6" s="86" t="s">
        <v>0</v>
      </c>
      <c r="Q6" s="86" t="s">
        <v>1</v>
      </c>
      <c r="R6" s="86" t="s">
        <v>1</v>
      </c>
      <c r="S6" s="94" t="s">
        <v>734</v>
      </c>
      <c r="T6" s="86" t="s">
        <v>3</v>
      </c>
      <c r="U6" s="86" t="s">
        <v>184</v>
      </c>
      <c r="V6" s="86" t="s">
        <v>735</v>
      </c>
      <c r="W6" s="86" t="str">
        <f>IF(COUNTIF(Tableau42[[#This Row],[1.7 Quelles sont les raisons qui ont poussé la population á quitter l''ile? (3 choix maximum)]],"*insecurite*"),"1","0")</f>
        <v>1</v>
      </c>
      <c r="X6" s="86" t="str">
        <f>IF(COUNTIF(Tableau42[[#This Row],[1.7 Quelles sont les raisons qui ont poussé la population á quitter l''ile? (3 choix maximum)]],"*mesure_securitaire*"),"1","0")</f>
        <v>1</v>
      </c>
      <c r="Y6" s="86" t="str">
        <f>IF(COUNTIF(Tableau42[[#This Row],[1.7 Quelles sont les raisons qui ont poussé la population á quitter l''ile? (3 choix maximum)]],"*moyens*"),"1","0")</f>
        <v>1</v>
      </c>
      <c r="Z6" s="86" t="str">
        <f>IF(COUNTIF(Tableau42[[#This Row],[1.7 Quelles sont les raisons qui ont poussé la population á quitter l''ile? (3 choix maximum)]],"*nourriture*"),"1","0")</f>
        <v>0</v>
      </c>
      <c r="AA6" s="86" t="str">
        <f>IF(COUNTIF(Tableau42[[#This Row],[1.7 Quelles sont les raisons qui ont poussé la population á quitter l''ile? (3 choix maximum)]],"*services*"),"1","0")</f>
        <v>0</v>
      </c>
      <c r="AB6" s="86" t="str">
        <f>IF(COUNTIF(Tableau42[[#This Row],[1.7 Quelles sont les raisons qui ont poussé la population á quitter l''ile? (3 choix maximum)]],"*migration*"),"1","0")</f>
        <v>0</v>
      </c>
      <c r="AC6" s="86" t="str">
        <f>IF(COUNTIF(Tableau42[[#This Row],[1.7 Quelles sont les raisons qui ont poussé la population á quitter l''ile? (3 choix maximum)]],"*autre*"),"1","0")</f>
        <v>0</v>
      </c>
      <c r="AD6" s="86" t="s">
        <v>687</v>
      </c>
      <c r="AE6" s="86" t="str">
        <f>IF(COUNTIF(Tableau42[[#This Row],[1.8 Depuis le debut de la crise de 2015, quels sont les groupes qui sont majoritairement partis de votre ile?  (3 choix maximum)]],"*familles*"),"1","0")</f>
        <v>1</v>
      </c>
      <c r="AF6" s="86" t="str">
        <f>IF(COUNTIF(Tableau42[[#This Row],[1.8 Depuis le debut de la crise de 2015, quels sont les groupes qui sont majoritairement partis de votre ile?  (3 choix maximum)]],"*meres*"),"1","0")</f>
        <v>1</v>
      </c>
      <c r="AG6" s="86" t="str">
        <f>IF(COUNTIF(Tableau42[[#This Row],[1.8 Depuis le debut de la crise de 2015, quels sont les groupes qui sont majoritairement partis de votre ile?  (3 choix maximum)]],"*enfants*"),"1","0")</f>
        <v>1</v>
      </c>
      <c r="AH6" s="86" t="str">
        <f>IF(COUNTIF(Tableau42[[#This Row],[1.8 Depuis le debut de la crise de 2015, quels sont les groupes qui sont majoritairement partis de votre ile?  (3 choix maximum)]],"*hommes*"),"1","0")</f>
        <v>0</v>
      </c>
      <c r="AI6" s="86" t="str">
        <f>IF(COUNTIF(Tableau42[[#This Row],[1.8 Depuis le debut de la crise de 2015, quels sont les groupes qui sont majoritairement partis de votre ile?  (3 choix maximum)]],"*femmes*"),"1","0")</f>
        <v>0</v>
      </c>
      <c r="AJ6" s="86" t="str">
        <f>IF(COUNTIF(Tableau42[[#This Row],[1.8 Depuis le debut de la crise de 2015, quels sont les groupes qui sont majoritairement partis de votre ile?  (3 choix maximum)]],"*vieux*"),"1","0")</f>
        <v>0</v>
      </c>
      <c r="AK6" s="86" t="s">
        <v>5</v>
      </c>
      <c r="AL6" s="86">
        <v>200</v>
      </c>
      <c r="AM6" s="93" t="s">
        <v>2</v>
      </c>
      <c r="AN6" s="93" t="s">
        <v>0</v>
      </c>
      <c r="AO6" s="93" t="s">
        <v>1</v>
      </c>
      <c r="AP6" s="93" t="s">
        <v>1</v>
      </c>
      <c r="AQ6" s="94" t="s">
        <v>722</v>
      </c>
      <c r="AR6" s="93" t="s">
        <v>688</v>
      </c>
      <c r="AS6" s="93" t="s">
        <v>185</v>
      </c>
      <c r="AT6" s="93" t="s">
        <v>689</v>
      </c>
      <c r="AU6" s="93" t="s">
        <v>687</v>
      </c>
      <c r="AV6" s="93" t="str">
        <f>IF(COUNTIF(Tableau42[[#This Row],[2.6 Quels sonts les groupes de population qui sont majoritairement revenus vivre dans l’ile? (3 choix maximum)]],"*familles*"),"1","0")</f>
        <v>1</v>
      </c>
      <c r="AW6" s="93" t="str">
        <f>IF(COUNTIF(Tableau42[[#This Row],[2.6 Quels sonts les groupes de population qui sont majoritairement revenus vivre dans l’ile? (3 choix maximum)]],"*meres*"),"1","0")</f>
        <v>1</v>
      </c>
      <c r="AX6" s="93" t="str">
        <f>IF(COUNTIF(Tableau42[[#This Row],[2.6 Quels sonts les groupes de population qui sont majoritairement revenus vivre dans l’ile? (3 choix maximum)]],"*enfants*"),"1","0")</f>
        <v>1</v>
      </c>
      <c r="AY6" s="93" t="str">
        <f>IF(COUNTIF(Tableau42[[#This Row],[2.6 Quels sonts les groupes de population qui sont majoritairement revenus vivre dans l’ile? (3 choix maximum)]],"*hommes*"),"1","0")</f>
        <v>0</v>
      </c>
      <c r="AZ6" s="93" t="str">
        <f>IF(COUNTIF(Tableau42[[#This Row],[2.6 Quels sonts les groupes de population qui sont majoritairement revenus vivre dans l’ile? (3 choix maximum)]],"*femmes*"),"1","0")</f>
        <v>0</v>
      </c>
      <c r="BA6" s="93" t="str">
        <f>IF(COUNTIF(Tableau42[[#This Row],[2.6 Quels sonts les groupes de population qui sont majoritairement revenus vivre dans l’ile? (3 choix maximum)]],"*vieux*"),"1","0")</f>
        <v>0</v>
      </c>
      <c r="BB6" s="93" t="str">
        <f>IF(COUNTIF(Tableau42[[#This Row],[2.6 Quels sonts les groupes de population qui sont majoritairement revenus vivre dans l’ile? (3 choix maximum)]],"*nsp*"),"1","0")</f>
        <v>0</v>
      </c>
      <c r="BC6" s="93" t="s">
        <v>736</v>
      </c>
      <c r="BD6" s="93" t="str">
        <f>IF(COUNTIF(Tableau42[[#This Row],[2.7 Quelles sont les raisons principales pour lesquelles les populations ont décidé de revenir dans l’ile ? (3 choix maximum)]],"*securite*"),"1","0")</f>
        <v>1</v>
      </c>
      <c r="BE6" s="93" t="str">
        <f>IF(COUNTIF(Tableau42[[#This Row],[2.7 Quelles sont les raisons principales pour lesquelles les populations ont décidé de revenir dans l’ile ? (3 choix maximum)]],"*moyens*"),"1","0")</f>
        <v>1</v>
      </c>
      <c r="BF6" s="93" t="str">
        <f>IF(COUNTIF(Tableau42[[#This Row],[2.7 Quelles sont les raisons principales pour lesquelles les populations ont décidé de revenir dans l’ile ? (3 choix maximum)]],"*nourriture*"),"1","0")</f>
        <v>1</v>
      </c>
      <c r="BG6" s="93" t="str">
        <f>IF(COUNTIF(Tableau42[[#This Row],[2.7 Quelles sont les raisons principales pour lesquelles les populations ont décidé de revenir dans l’ile ? (3 choix maximum)]],"*services*"),"1","0")</f>
        <v>0</v>
      </c>
      <c r="BH6" s="93" t="str">
        <f>IF(COUNTIF(Tableau42[[#This Row],[2.7 Quelles sont les raisons principales pour lesquelles les populations ont décidé de revenir dans l’ile ? (3 choix maximum)]],"*migration*"),"1","0")</f>
        <v>0</v>
      </c>
      <c r="BI6" s="93" t="str">
        <f>IF(COUNTIF(Tableau42[[#This Row],[2.7 Quelles sont les raisons principales pour lesquelles les populations ont décidé de revenir dans l’ile ? (3 choix maximum)]],"*assistance*"),"1","0")</f>
        <v>0</v>
      </c>
      <c r="BJ6" s="93" t="str">
        <f>IF(COUNTIF(Tableau42[[#This Row],[2.7 Quelles sont les raisons principales pour lesquelles les populations ont décidé de revenir dans l’ile ? (3 choix maximum)]],"*autre*"),"1","0")</f>
        <v>0</v>
      </c>
      <c r="BK6" s="93" t="str">
        <f>IF(COUNTIF(Tableau42[[#This Row],[2.7 Quelles sont les raisons principales pour lesquelles les populations ont décidé de revenir dans l’ile ? (3 choix maximum)]],"*nsp*"),"1","0")</f>
        <v>0</v>
      </c>
      <c r="BL6" s="93" t="s">
        <v>7</v>
      </c>
      <c r="BM6" s="93" t="s">
        <v>2</v>
      </c>
      <c r="BN6" s="93" t="s">
        <v>0</v>
      </c>
      <c r="BO6" s="93" t="s">
        <v>1</v>
      </c>
      <c r="BP6" s="93" t="s">
        <v>1</v>
      </c>
      <c r="BQ6" s="93" t="s">
        <v>734</v>
      </c>
      <c r="BR6" s="93" t="s">
        <v>737</v>
      </c>
      <c r="BS6" s="93" t="s">
        <v>183</v>
      </c>
      <c r="BT6" s="93" t="s">
        <v>194</v>
      </c>
      <c r="BU6" s="93" t="s">
        <v>191</v>
      </c>
      <c r="BV6" s="93" t="s">
        <v>191</v>
      </c>
      <c r="BW6" s="93" t="s">
        <v>194</v>
      </c>
      <c r="BX6" s="93" t="s">
        <v>738</v>
      </c>
      <c r="BY6" s="93" t="str">
        <f>IF(COUNTIF(Tableau42[[#This Row],[5.1 Quelles sont les principales sources de nourriture des habitants de l’ile ? (3 choix maximum)]],"*Autoconsommation*"),"1","0")</f>
        <v>1</v>
      </c>
      <c r="BZ6" s="93" t="str">
        <f>IF(COUNTIF(Tableau42[[#This Row],[5.1 Quelles sont les principales sources de nourriture des habitants de l’ile ? (3 choix maximum)]],"*Argent_achat*"),"1","0")</f>
        <v>1</v>
      </c>
      <c r="CA6" s="93" t="str">
        <f>IF(COUNTIF(Tableau42[[#This Row],[5.1 Quelles sont les principales sources de nourriture des habitants de l’ile ? (3 choix maximum)]],"*Dons*"),"1","0")</f>
        <v>0</v>
      </c>
      <c r="CB6" s="93" t="str">
        <f>IF(COUNTIF(Tableau42[[#This Row],[5.1 Quelles sont les principales sources de nourriture des habitants de l’ile ? (3 choix maximum)]],"*Aide_alimentaire_ong*"),"1","0")</f>
        <v>0</v>
      </c>
      <c r="CC6" s="93" t="str">
        <f>IF(COUNTIF(Tableau42[[#This Row],[5.1 Quelles sont les principales sources de nourriture des habitants de l’ile ? (3 choix maximum)]],"*Emprunt*"),"1","0")</f>
        <v>0</v>
      </c>
      <c r="CD6" s="93" t="str">
        <f>IF(COUNTIF(Tableau42[[#This Row],[5.1 Quelles sont les principales sources de nourriture des habitants de l’ile ? (3 choix maximum)]],"*Paiement_nature*"),"1","0")</f>
        <v>0</v>
      </c>
      <c r="CE6" s="93" t="str">
        <f>IF(COUNTIF(Tableau42[[#This Row],[5.1 Quelles sont les principales sources de nourriture des habitants de l’ile ? (3 choix maximum)]],"*nsp*"),"1","0")</f>
        <v>0</v>
      </c>
      <c r="CF6" s="93" t="s">
        <v>5</v>
      </c>
      <c r="CG6" s="93" t="s">
        <v>739</v>
      </c>
      <c r="CH6" s="93" t="str">
        <f>IF(COUNTIF(Tableau42[[#This Row],[5.3 Si oui, quelles sont les principales raisons ? (3 choix maximum)]],"*marche*"),"1","0")</f>
        <v>1</v>
      </c>
      <c r="CI6" s="93" t="str">
        <f>IF(COUNTIF(Tableau42[[#This Row],[5.3 Si oui, quelles sont les principales raisons ? (3 choix maximum)]],"*securite*"),"1","0")</f>
        <v>0</v>
      </c>
      <c r="CJ6" s="93" t="str">
        <f>IF(COUNTIF(Tableau42[[#This Row],[5.3 Si oui, quelles sont les principales raisons ? (3 choix maximum)]],"*ressources*"),"1","0")</f>
        <v>1</v>
      </c>
      <c r="CK6" s="93" t="str">
        <f>IF(COUNTIF(Tableau42[[#This Row],[5.3 Si oui, quelles sont les principales raisons ? (3 choix maximum)]],"*prix*"),"1","0")</f>
        <v>0</v>
      </c>
      <c r="CL6" s="93" t="str">
        <f>IF(COUNTIF(Tableau42[[#This Row],[5.3 Si oui, quelles sont les principales raisons ? (3 choix maximum)]],"*disponibilite*"),"1","0")</f>
        <v>0</v>
      </c>
      <c r="CM6" s="93" t="str">
        <f>IF(COUNTIF(Tableau42[[#This Row],[5.3 Si oui, quelles sont les principales raisons ? (3 choix maximum)]],"*production*"),"1","0")</f>
        <v>1</v>
      </c>
      <c r="CN6" s="93" t="s">
        <v>194</v>
      </c>
      <c r="CO6" s="93" t="s">
        <v>187</v>
      </c>
      <c r="CP6" s="93" t="s">
        <v>740</v>
      </c>
      <c r="CQ6" s="93" t="str">
        <f>IF(COUNTIF(Tableau42[[#This Row],[5.6 Quelles sont les principales sources de revenu utilisées par les habitants de l’ile ACTUELLEMENT? (3 choix maximum)]],"*Agriculture*"),"1","0")</f>
        <v>1</v>
      </c>
      <c r="CR6" s="93" t="str">
        <f>IF(COUNTIF(Tableau42[[#This Row],[5.6 Quelles sont les principales sources de revenu utilisées par les habitants de l’ile ACTUELLEMENT? (3 choix maximum)]],"*Elevage*"),"1","0")</f>
        <v>1</v>
      </c>
      <c r="CS6" s="93" t="str">
        <f>IF(COUNTIF(Tableau42[[#This Row],[5.6 Quelles sont les principales sources de revenu utilisées par les habitants de l’ile ACTUELLEMENT? (3 choix maximum)]],"*peche*"),"1","0")</f>
        <v>1</v>
      </c>
      <c r="CT6" s="93" t="str">
        <f>IF(COUNTIF(Tableau42[[#This Row],[5.6 Quelles sont les principales sources de revenu utilisées par les habitants de l’ile ACTUELLEMENT? (3 choix maximum)]],"*Administration*"),"1","0")</f>
        <v>0</v>
      </c>
      <c r="CU6" s="93" t="str">
        <f>IF(COUNTIF(Tableau42[[#This Row],[5.6 Quelles sont les principales sources de revenu utilisées par les habitants de l’ile ACTUELLEMENT? (3 choix maximum)]],"*Artisanat*"),"1","0")</f>
        <v>0</v>
      </c>
      <c r="CV6" s="93" t="str">
        <f>IF(COUNTIF(Tableau42[[#This Row],[5.6 Quelles sont les principales sources de revenu utilisées par les habitants de l’ile ACTUELLEMENT? (3 choix maximum)]],"*Venteetcommerce*"),"1","0")</f>
        <v>0</v>
      </c>
      <c r="CW6" s="93" t="str">
        <f>IF(COUNTIF(Tableau42[[#This Row],[5.6 Quelles sont les principales sources de revenu utilisées par les habitants de l’ile ACTUELLEMENT? (3 choix maximum)]],"*mainoeuvre*"),"1","0")</f>
        <v>0</v>
      </c>
      <c r="CX6" s="93" t="str">
        <f>IF(COUNTIF(Tableau42[[#This Row],[5.6 Quelles sont les principales sources de revenu utilisées par les habitants de l’ile ACTUELLEMENT? (3 choix maximum)]],"*assistance*"),"1","0")</f>
        <v>0</v>
      </c>
      <c r="CY6" s="93" t="s">
        <v>194</v>
      </c>
      <c r="CZ6" s="93"/>
      <c r="DA6" s="93" t="s">
        <v>3</v>
      </c>
      <c r="DB6" s="93" t="s">
        <v>3</v>
      </c>
      <c r="DC6" s="93" t="s">
        <v>3</v>
      </c>
      <c r="DD6" s="93" t="s">
        <v>3</v>
      </c>
      <c r="DE6" s="93" t="s">
        <v>3</v>
      </c>
      <c r="DF6" s="93"/>
      <c r="DG6" s="86" t="s">
        <v>741</v>
      </c>
      <c r="DH6" s="93" t="str">
        <f>IF(COUNTIF(Tableau42[[#This Row],[6.3 Quelles sont les principales difficultés rencontrées par les habitants de l’ile pour accéder aux services de santé ? (3 choix maximum)]],"*aucune*"),"1","0")</f>
        <v>0</v>
      </c>
      <c r="DI6" s="93" t="str">
        <f>IF(COUNTIF(Tableau42[[#This Row],[6.3 Quelles sont les principales difficultés rencontrées par les habitants de l’ile pour accéder aux services de santé ? (3 choix maximum)]],"*pasdeservice*"),"1","0")</f>
        <v>1</v>
      </c>
      <c r="DJ6" s="93" t="str">
        <f>IF(COUNTIF(Tableau42[[#This Row],[6.3 Quelles sont les principales difficultés rencontrées par les habitants de l’ile pour accéder aux services de santé ? (3 choix maximum)]],"*securite*"),"1","0")</f>
        <v>0</v>
      </c>
      <c r="DK6" s="86" t="str">
        <f>IF(COUNTIF(Tableau42[[#This Row],[6.3 Quelles sont les principales difficultés rencontrées par les habitants de l’ile pour accéder aux services de santé ? (3 choix maximum)]],"*physique*"),"1","0")</f>
        <v>0</v>
      </c>
      <c r="DL6" s="86" t="str">
        <f>IF(COUNTIF(Tableau42[[#This Row],[6.3 Quelles sont les principales difficultés rencontrées par les habitants de l’ile pour accéder aux services de santé ? (3 choix maximum)]],"*prixsoins*"),"1","0")</f>
        <v>0</v>
      </c>
      <c r="DM6" s="86" t="str">
        <f>IF(COUNTIF(Tableau42[[#This Row],[6.3 Quelles sont les principales difficultés rencontrées par les habitants de l’ile pour accéder aux services de santé ? (3 choix maximum)]],"*distance*"),"1","0")</f>
        <v>1</v>
      </c>
      <c r="DN6" s="86" t="str">
        <f>IF(COUNTIF(Tableau42[[#This Row],[6.3 Quelles sont les principales difficultés rencontrées par les habitants de l’ile pour accéder aux services de santé ? (3 choix maximum)]],"*prixtransport*"),"1","0")</f>
        <v>1</v>
      </c>
      <c r="DO6" s="93" t="str">
        <f>IF(COUNTIF(Tableau42[[#This Row],[6.3 Quelles sont les principales difficultés rencontrées par les habitants de l’ile pour accéder aux services de santé ? (3 choix maximum)]],"*pasdetransport*"),"1","0")</f>
        <v>0</v>
      </c>
      <c r="DP6" s="93" t="str">
        <f>IF(COUNTIF(Tableau42[[#This Row],[6.3 Quelles sont les principales difficultés rencontrées par les habitants de l’ile pour accéder aux services de santé ? (3 choix maximum)]],"*manquepersonnel*"),"1","0")</f>
        <v>0</v>
      </c>
      <c r="DQ6" s="93" t="str">
        <f>IF(COUNTIF(Tableau42[[#This Row],[6.3 Quelles sont les principales difficultés rencontrées par les habitants de l’ile pour accéder aux services de santé ? (3 choix maximum)]],"*manquemateriel*"),"1","0")</f>
        <v>0</v>
      </c>
      <c r="DR6" s="93" t="str">
        <f>IF(COUNTIF(Tableau42[[#This Row],[6.3 Quelles sont les principales difficultés rencontrées par les habitants de l’ile pour accéder aux services de santé ? (3 choix maximum)]],"*manquemedics*"),"1","0")</f>
        <v>0</v>
      </c>
      <c r="DS6" s="93" t="s">
        <v>695</v>
      </c>
      <c r="DT6" s="93" t="str">
        <f>IF(COUNTIF(Tableau42[[#This Row],[6.4 Quels sont les problèmes de santé les plus fréquents rencontrés par les habitants de l’ile dans les DEUX dernieres semaines ? (3 choix maximum)]],"*aucun*"),"1","0")</f>
        <v>0</v>
      </c>
      <c r="DU6" s="93" t="str">
        <f>IF(COUNTIF(Tableau42[[#This Row],[6.4 Quels sont les problèmes de santé les plus fréquents rencontrés par les habitants de l’ile dans les DEUX dernieres semaines ? (3 choix maximum)]],"*fievre*"),"1","0")</f>
        <v>1</v>
      </c>
      <c r="DV6" s="93" t="str">
        <f>IF(COUNTIF(Tableau42[[#This Row],[6.4 Quels sont les problèmes de santé les plus fréquents rencontrés par les habitants de l’ile dans les DEUX dernieres semaines ? (3 choix maximum)]],"*diarrhee*"),"1","0")</f>
        <v>1</v>
      </c>
      <c r="DW6" s="93" t="str">
        <f>IF(COUNTIF(Tableau42[[#This Row],[6.4 Quels sont les problèmes de santé les plus fréquents rencontrés par les habitants de l’ile dans les DEUX dernieres semaines ? (3 choix maximum)]],"*peau*"),"1","0")</f>
        <v>0</v>
      </c>
      <c r="DX6" s="93" t="str">
        <f>IF(COUNTIF(Tableau42[[#This Row],[6.4 Quels sont les problèmes de santé les plus fréquents rencontrés par les habitants de l’ile dans les DEUX dernieres semaines ? (3 choix maximum)]],"*contagieux*"),"1","0")</f>
        <v>0</v>
      </c>
      <c r="DY6" s="93" t="str">
        <f>IF(COUNTIF(Tableau42[[#This Row],[6.4 Quels sont les problèmes de santé les plus fréquents rencontrés par les habitants de l’ile dans les DEUX dernieres semaines ? (3 choix maximum)]],"*chronique*"),"1","0")</f>
        <v>1</v>
      </c>
      <c r="DZ6" s="93" t="str">
        <f>IF(COUNTIF(Tableau42[[#This Row],[6.4 Quels sont les problèmes de santé les plus fréquents rencontrés par les habitants de l’ile dans les DEUX dernieres semaines ? (3 choix maximum)]],"*maternel*"),"1","0")</f>
        <v>0</v>
      </c>
      <c r="EA6" s="93" t="str">
        <f>IF(COUNTIF(Tableau42[[#This Row],[6.4 Quels sont les problèmes de santé les plus fréquents rencontrés par les habitants de l’ile dans les DEUX dernieres semaines ? (3 choix maximum)]],"*blessures*"),"1","0")</f>
        <v>0</v>
      </c>
      <c r="EB6" s="93" t="str">
        <f>IF(COUNTIF(Tableau42[[#This Row],[6.4 Quels sont les problèmes de santé les plus fréquents rencontrés par les habitants de l’ile dans les DEUX dernieres semaines ? (3 choix maximum)]],"*infections*"),"1","0")</f>
        <v>0</v>
      </c>
      <c r="EC6" s="93" t="str">
        <f>IF(COUNTIF(Tableau42[[#This Row],[6.4 Quels sont les problèmes de santé les plus fréquents rencontrés par les habitants de l’ile dans les DEUX dernieres semaines ? (3 choix maximum)]],"*malnutrition*"),"1","0")</f>
        <v>0</v>
      </c>
      <c r="ED6" s="93" t="s">
        <v>194</v>
      </c>
      <c r="EE6" s="93" t="s">
        <v>199</v>
      </c>
      <c r="EF6" s="93" t="s">
        <v>197</v>
      </c>
      <c r="EG6" s="93" t="s">
        <v>201</v>
      </c>
      <c r="EH6" s="93" t="s">
        <v>3</v>
      </c>
      <c r="EI6" s="93" t="s">
        <v>182</v>
      </c>
      <c r="EJ6" s="95" t="s">
        <v>194</v>
      </c>
      <c r="EK6" s="95"/>
      <c r="EL6" s="95" t="s">
        <v>3</v>
      </c>
      <c r="EM6" s="95" t="s">
        <v>3</v>
      </c>
      <c r="EN6" s="95" t="s">
        <v>3</v>
      </c>
      <c r="EO6" s="95" t="s">
        <v>3</v>
      </c>
      <c r="EP6" s="95" t="s">
        <v>3</v>
      </c>
      <c r="EQ6" s="96" t="s">
        <v>5</v>
      </c>
      <c r="ER6" s="95" t="s">
        <v>208</v>
      </c>
      <c r="ES6" s="95" t="s">
        <v>188</v>
      </c>
      <c r="ET6" s="95" t="s">
        <v>188</v>
      </c>
      <c r="EU6" s="95" t="s">
        <v>730</v>
      </c>
      <c r="EV6" s="95" t="str">
        <f>IF(COUNTIF(Tableau42[[#This Row],[8.5 Quelles sont les principales barrières d''accès à l''école primaire pour les enfants, ACTUELLEMENT? (3 choix maximum)]],"*ecole_non_fonc*"),"1","0")</f>
        <v>1</v>
      </c>
      <c r="EW6" s="95" t="str">
        <f>IF(COUNTIF(Tableau42[[#This Row],[8.5 Quelles sont les principales barrières d''accès à l''école primaire pour les enfants, ACTUELLEMENT? (3 choix maximum)]],"*frais_inscription*"),"1","0")</f>
        <v>0</v>
      </c>
      <c r="EX6" s="95" t="str">
        <f>IF(COUNTIF(Tableau42[[#This Row],[8.5 Quelles sont les principales barrières d''accès à l''école primaire pour les enfants, ACTUELLEMENT? (3 choix maximum)]],"*pas_fournitures*"),"1","0")</f>
        <v>0</v>
      </c>
      <c r="EY6" s="95" t="str">
        <f>IF(COUNTIF(Tableau42[[#This Row],[8.5 Quelles sont les principales barrières d''accès à l''école primaire pour les enfants, ACTUELLEMENT? (3 choix maximum)]],"*ecole_loin*"),"1","0")</f>
        <v>1</v>
      </c>
      <c r="EZ6" s="95" t="str">
        <f>IF(COUNTIF(Tableau42[[#This Row],[8.5 Quelles sont les principales barrières d''accès à l''école primaire pour les enfants, ACTUELLEMENT? (3 choix maximum)]],"*route_dangereuse*"),"1","0")</f>
        <v>1</v>
      </c>
      <c r="FA6" s="95" t="str">
        <f>IF(COUNTIF(Tableau42[[#This Row],[8.5 Quelles sont les principales barrières d''accès à l''école primaire pour les enfants, ACTUELLEMENT? (3 choix maximum)]],"*travail*"),"1","0")</f>
        <v>0</v>
      </c>
      <c r="FB6" s="95" t="s">
        <v>194</v>
      </c>
      <c r="FC6" s="95"/>
      <c r="FD6" s="95" t="s">
        <v>3</v>
      </c>
      <c r="FE6" s="95" t="s">
        <v>3</v>
      </c>
      <c r="FF6" s="95" t="s">
        <v>3</v>
      </c>
      <c r="FG6" s="95" t="s">
        <v>3</v>
      </c>
      <c r="FH6" s="95" t="s">
        <v>3</v>
      </c>
      <c r="FI6" s="95" t="s">
        <v>3</v>
      </c>
      <c r="FJ6" s="95" t="s">
        <v>3</v>
      </c>
      <c r="FK6" s="95" t="s">
        <v>3</v>
      </c>
      <c r="FL6" s="95" t="s">
        <v>3</v>
      </c>
      <c r="FM6" s="95" t="s">
        <v>204</v>
      </c>
      <c r="FN6" s="95" t="s">
        <v>3</v>
      </c>
      <c r="FO6" s="97" t="s">
        <v>613</v>
      </c>
      <c r="FP6" s="95" t="s">
        <v>5</v>
      </c>
      <c r="FQ6" s="114" t="s">
        <v>742</v>
      </c>
    </row>
    <row r="7" spans="1:176" s="98" customFormat="1" ht="19.95" customHeight="1" x14ac:dyDescent="0.3">
      <c r="A7" s="114" t="s">
        <v>743</v>
      </c>
      <c r="B7" s="115">
        <v>43185.416354166664</v>
      </c>
      <c r="C7" s="115">
        <v>43185.465462962966</v>
      </c>
      <c r="D7" s="116">
        <v>43185</v>
      </c>
      <c r="E7" s="114"/>
      <c r="F7" s="116">
        <v>43185</v>
      </c>
      <c r="G7" s="92" t="s">
        <v>0</v>
      </c>
      <c r="H7" s="92" t="s">
        <v>1</v>
      </c>
      <c r="I7" s="92" t="s">
        <v>1</v>
      </c>
      <c r="J7" s="92" t="s">
        <v>744</v>
      </c>
      <c r="K7" s="92" t="s">
        <v>685</v>
      </c>
      <c r="L7" s="86">
        <v>3800</v>
      </c>
      <c r="M7" s="86">
        <v>1700</v>
      </c>
      <c r="N7" s="86" t="s">
        <v>187</v>
      </c>
      <c r="O7" s="86" t="s">
        <v>2</v>
      </c>
      <c r="P7" s="86" t="s">
        <v>0</v>
      </c>
      <c r="Q7" s="86" t="s">
        <v>1</v>
      </c>
      <c r="R7" s="86" t="s">
        <v>1</v>
      </c>
      <c r="S7" s="94" t="s">
        <v>745</v>
      </c>
      <c r="T7" s="86" t="s">
        <v>3</v>
      </c>
      <c r="U7" s="86" t="s">
        <v>184</v>
      </c>
      <c r="V7" s="86" t="s">
        <v>4</v>
      </c>
      <c r="W7" s="86" t="str">
        <f>IF(COUNTIF(Tableau42[[#This Row],[1.7 Quelles sont les raisons qui ont poussé la population á quitter l''ile? (3 choix maximum)]],"*insecurite*"),"1","0")</f>
        <v>1</v>
      </c>
      <c r="X7" s="86" t="str">
        <f>IF(COUNTIF(Tableau42[[#This Row],[1.7 Quelles sont les raisons qui ont poussé la population á quitter l''ile? (3 choix maximum)]],"*mesure_securitaire*"),"1","0")</f>
        <v>0</v>
      </c>
      <c r="Y7" s="86" t="str">
        <f>IF(COUNTIF(Tableau42[[#This Row],[1.7 Quelles sont les raisons qui ont poussé la population á quitter l''ile? (3 choix maximum)]],"*moyens*"),"1","0")</f>
        <v>0</v>
      </c>
      <c r="Z7" s="86" t="str">
        <f>IF(COUNTIF(Tableau42[[#This Row],[1.7 Quelles sont les raisons qui ont poussé la population á quitter l''ile? (3 choix maximum)]],"*nourriture*"),"1","0")</f>
        <v>0</v>
      </c>
      <c r="AA7" s="86" t="str">
        <f>IF(COUNTIF(Tableau42[[#This Row],[1.7 Quelles sont les raisons qui ont poussé la population á quitter l''ile? (3 choix maximum)]],"*services*"),"1","0")</f>
        <v>0</v>
      </c>
      <c r="AB7" s="86" t="str">
        <f>IF(COUNTIF(Tableau42[[#This Row],[1.7 Quelles sont les raisons qui ont poussé la population á quitter l''ile? (3 choix maximum)]],"*migration*"),"1","0")</f>
        <v>0</v>
      </c>
      <c r="AC7" s="86" t="str">
        <f>IF(COUNTIF(Tableau42[[#This Row],[1.7 Quelles sont les raisons qui ont poussé la population á quitter l''ile? (3 choix maximum)]],"*autre*"),"1","0")</f>
        <v>0</v>
      </c>
      <c r="AD7" s="86" t="s">
        <v>687</v>
      </c>
      <c r="AE7" s="86" t="str">
        <f>IF(COUNTIF(Tableau42[[#This Row],[1.8 Depuis le debut de la crise de 2015, quels sont les groupes qui sont majoritairement partis de votre ile?  (3 choix maximum)]],"*familles*"),"1","0")</f>
        <v>1</v>
      </c>
      <c r="AF7" s="86" t="str">
        <f>IF(COUNTIF(Tableau42[[#This Row],[1.8 Depuis le debut de la crise de 2015, quels sont les groupes qui sont majoritairement partis de votre ile?  (3 choix maximum)]],"*meres*"),"1","0")</f>
        <v>1</v>
      </c>
      <c r="AG7" s="86" t="str">
        <f>IF(COUNTIF(Tableau42[[#This Row],[1.8 Depuis le debut de la crise de 2015, quels sont les groupes qui sont majoritairement partis de votre ile?  (3 choix maximum)]],"*enfants*"),"1","0")</f>
        <v>1</v>
      </c>
      <c r="AH7" s="86" t="str">
        <f>IF(COUNTIF(Tableau42[[#This Row],[1.8 Depuis le debut de la crise de 2015, quels sont les groupes qui sont majoritairement partis de votre ile?  (3 choix maximum)]],"*hommes*"),"1","0")</f>
        <v>0</v>
      </c>
      <c r="AI7" s="86" t="str">
        <f>IF(COUNTIF(Tableau42[[#This Row],[1.8 Depuis le debut de la crise de 2015, quels sont les groupes qui sont majoritairement partis de votre ile?  (3 choix maximum)]],"*femmes*"),"1","0")</f>
        <v>0</v>
      </c>
      <c r="AJ7" s="86" t="str">
        <f>IF(COUNTIF(Tableau42[[#This Row],[1.8 Depuis le debut de la crise de 2015, quels sont les groupes qui sont majoritairement partis de votre ile?  (3 choix maximum)]],"*vieux*"),"1","0")</f>
        <v>0</v>
      </c>
      <c r="AK7" s="86" t="s">
        <v>5</v>
      </c>
      <c r="AL7" s="86">
        <v>1500</v>
      </c>
      <c r="AM7" s="93" t="s">
        <v>2</v>
      </c>
      <c r="AN7" s="93" t="s">
        <v>0</v>
      </c>
      <c r="AO7" s="93" t="s">
        <v>1</v>
      </c>
      <c r="AP7" s="93" t="s">
        <v>1</v>
      </c>
      <c r="AQ7" s="94" t="s">
        <v>744</v>
      </c>
      <c r="AR7" s="93" t="s">
        <v>688</v>
      </c>
      <c r="AS7" s="93" t="s">
        <v>185</v>
      </c>
      <c r="AT7" s="93" t="s">
        <v>689</v>
      </c>
      <c r="AU7" s="93" t="s">
        <v>687</v>
      </c>
      <c r="AV7" s="93" t="str">
        <f>IF(COUNTIF(Tableau42[[#This Row],[2.6 Quels sonts les groupes de population qui sont majoritairement revenus vivre dans l’ile? (3 choix maximum)]],"*familles*"),"1","0")</f>
        <v>1</v>
      </c>
      <c r="AW7" s="93" t="str">
        <f>IF(COUNTIF(Tableau42[[#This Row],[2.6 Quels sonts les groupes de population qui sont majoritairement revenus vivre dans l’ile? (3 choix maximum)]],"*meres*"),"1","0")</f>
        <v>1</v>
      </c>
      <c r="AX7" s="93" t="str">
        <f>IF(COUNTIF(Tableau42[[#This Row],[2.6 Quels sonts les groupes de population qui sont majoritairement revenus vivre dans l’ile? (3 choix maximum)]],"*enfants*"),"1","0")</f>
        <v>1</v>
      </c>
      <c r="AY7" s="93" t="str">
        <f>IF(COUNTIF(Tableau42[[#This Row],[2.6 Quels sonts les groupes de population qui sont majoritairement revenus vivre dans l’ile? (3 choix maximum)]],"*hommes*"),"1","0")</f>
        <v>0</v>
      </c>
      <c r="AZ7" s="93" t="str">
        <f>IF(COUNTIF(Tableau42[[#This Row],[2.6 Quels sonts les groupes de population qui sont majoritairement revenus vivre dans l’ile? (3 choix maximum)]],"*femmes*"),"1","0")</f>
        <v>0</v>
      </c>
      <c r="BA7" s="93" t="str">
        <f>IF(COUNTIF(Tableau42[[#This Row],[2.6 Quels sonts les groupes de population qui sont majoritairement revenus vivre dans l’ile? (3 choix maximum)]],"*vieux*"),"1","0")</f>
        <v>0</v>
      </c>
      <c r="BB7" s="93" t="str">
        <f>IF(COUNTIF(Tableau42[[#This Row],[2.6 Quels sonts les groupes de population qui sont majoritairement revenus vivre dans l’ile? (3 choix maximum)]],"*nsp*"),"1","0")</f>
        <v>0</v>
      </c>
      <c r="BC7" s="93" t="s">
        <v>724</v>
      </c>
      <c r="BD7" s="93" t="str">
        <f>IF(COUNTIF(Tableau42[[#This Row],[2.7 Quelles sont les raisons principales pour lesquelles les populations ont décidé de revenir dans l’ile ? (3 choix maximum)]],"*securite*"),"1","0")</f>
        <v>1</v>
      </c>
      <c r="BE7" s="93" t="str">
        <f>IF(COUNTIF(Tableau42[[#This Row],[2.7 Quelles sont les raisons principales pour lesquelles les populations ont décidé de revenir dans l’ile ? (3 choix maximum)]],"*moyens*"),"1","0")</f>
        <v>1</v>
      </c>
      <c r="BF7" s="93" t="str">
        <f>IF(COUNTIF(Tableau42[[#This Row],[2.7 Quelles sont les raisons principales pour lesquelles les populations ont décidé de revenir dans l’ile ? (3 choix maximum)]],"*nourriture*"),"1","0")</f>
        <v>0</v>
      </c>
      <c r="BG7" s="93" t="str">
        <f>IF(COUNTIF(Tableau42[[#This Row],[2.7 Quelles sont les raisons principales pour lesquelles les populations ont décidé de revenir dans l’ile ? (3 choix maximum)]],"*services*"),"1","0")</f>
        <v>0</v>
      </c>
      <c r="BH7" s="93" t="str">
        <f>IF(COUNTIF(Tableau42[[#This Row],[2.7 Quelles sont les raisons principales pour lesquelles les populations ont décidé de revenir dans l’ile ? (3 choix maximum)]],"*migration*"),"1","0")</f>
        <v>0</v>
      </c>
      <c r="BI7" s="93" t="str">
        <f>IF(COUNTIF(Tableau42[[#This Row],[2.7 Quelles sont les raisons principales pour lesquelles les populations ont décidé de revenir dans l’ile ? (3 choix maximum)]],"*assistance*"),"1","0")</f>
        <v>1</v>
      </c>
      <c r="BJ7" s="93" t="str">
        <f>IF(COUNTIF(Tableau42[[#This Row],[2.7 Quelles sont les raisons principales pour lesquelles les populations ont décidé de revenir dans l’ile ? (3 choix maximum)]],"*autre*"),"1","0")</f>
        <v>0</v>
      </c>
      <c r="BK7" s="93" t="str">
        <f>IF(COUNTIF(Tableau42[[#This Row],[2.7 Quelles sont les raisons principales pour lesquelles les populations ont décidé de revenir dans l’ile ? (3 choix maximum)]],"*nsp*"),"1","0")</f>
        <v>0</v>
      </c>
      <c r="BL7" s="93" t="s">
        <v>7</v>
      </c>
      <c r="BM7" s="93" t="s">
        <v>2</v>
      </c>
      <c r="BN7" s="93" t="s">
        <v>0</v>
      </c>
      <c r="BO7" s="93" t="s">
        <v>1</v>
      </c>
      <c r="BP7" s="93" t="s">
        <v>1</v>
      </c>
      <c r="BQ7" s="93" t="s">
        <v>746</v>
      </c>
      <c r="BR7" s="93" t="s">
        <v>737</v>
      </c>
      <c r="BS7" s="93" t="s">
        <v>183</v>
      </c>
      <c r="BT7" s="93" t="s">
        <v>194</v>
      </c>
      <c r="BU7" s="93" t="s">
        <v>191</v>
      </c>
      <c r="BV7" s="93" t="s">
        <v>191</v>
      </c>
      <c r="BW7" s="93" t="s">
        <v>195</v>
      </c>
      <c r="BX7" s="93" t="s">
        <v>738</v>
      </c>
      <c r="BY7" s="93" t="str">
        <f>IF(COUNTIF(Tableau42[[#This Row],[5.1 Quelles sont les principales sources de nourriture des habitants de l’ile ? (3 choix maximum)]],"*Autoconsommation*"),"1","0")</f>
        <v>1</v>
      </c>
      <c r="BZ7" s="93" t="str">
        <f>IF(COUNTIF(Tableau42[[#This Row],[5.1 Quelles sont les principales sources de nourriture des habitants de l’ile ? (3 choix maximum)]],"*Argent_achat*"),"1","0")</f>
        <v>1</v>
      </c>
      <c r="CA7" s="93" t="str">
        <f>IF(COUNTIF(Tableau42[[#This Row],[5.1 Quelles sont les principales sources de nourriture des habitants de l’ile ? (3 choix maximum)]],"*Dons*"),"1","0")</f>
        <v>0</v>
      </c>
      <c r="CB7" s="93" t="str">
        <f>IF(COUNTIF(Tableau42[[#This Row],[5.1 Quelles sont les principales sources de nourriture des habitants de l’ile ? (3 choix maximum)]],"*Aide_alimentaire_ong*"),"1","0")</f>
        <v>0</v>
      </c>
      <c r="CC7" s="93" t="str">
        <f>IF(COUNTIF(Tableau42[[#This Row],[5.1 Quelles sont les principales sources de nourriture des habitants de l’ile ? (3 choix maximum)]],"*Emprunt*"),"1","0")</f>
        <v>0</v>
      </c>
      <c r="CD7" s="93" t="str">
        <f>IF(COUNTIF(Tableau42[[#This Row],[5.1 Quelles sont les principales sources de nourriture des habitants de l’ile ? (3 choix maximum)]],"*Paiement_nature*"),"1","0")</f>
        <v>0</v>
      </c>
      <c r="CE7" s="93" t="str">
        <f>IF(COUNTIF(Tableau42[[#This Row],[5.1 Quelles sont les principales sources de nourriture des habitants de l’ile ? (3 choix maximum)]],"*nsp*"),"1","0")</f>
        <v>0</v>
      </c>
      <c r="CF7" s="93" t="s">
        <v>5</v>
      </c>
      <c r="CG7" s="93" t="s">
        <v>739</v>
      </c>
      <c r="CH7" s="93" t="str">
        <f>IF(COUNTIF(Tableau42[[#This Row],[5.3 Si oui, quelles sont les principales raisons ? (3 choix maximum)]],"*marche*"),"1","0")</f>
        <v>1</v>
      </c>
      <c r="CI7" s="93" t="str">
        <f>IF(COUNTIF(Tableau42[[#This Row],[5.3 Si oui, quelles sont les principales raisons ? (3 choix maximum)]],"*securite*"),"1","0")</f>
        <v>0</v>
      </c>
      <c r="CJ7" s="93" t="str">
        <f>IF(COUNTIF(Tableau42[[#This Row],[5.3 Si oui, quelles sont les principales raisons ? (3 choix maximum)]],"*ressources*"),"1","0")</f>
        <v>1</v>
      </c>
      <c r="CK7" s="93" t="str">
        <f>IF(COUNTIF(Tableau42[[#This Row],[5.3 Si oui, quelles sont les principales raisons ? (3 choix maximum)]],"*prix*"),"1","0")</f>
        <v>0</v>
      </c>
      <c r="CL7" s="93" t="str">
        <f>IF(COUNTIF(Tableau42[[#This Row],[5.3 Si oui, quelles sont les principales raisons ? (3 choix maximum)]],"*disponibilite*"),"1","0")</f>
        <v>0</v>
      </c>
      <c r="CM7" s="93" t="str">
        <f>IF(COUNTIF(Tableau42[[#This Row],[5.3 Si oui, quelles sont les principales raisons ? (3 choix maximum)]],"*production*"),"1","0")</f>
        <v>1</v>
      </c>
      <c r="CN7" s="93" t="s">
        <v>194</v>
      </c>
      <c r="CO7" s="93" t="s">
        <v>14</v>
      </c>
      <c r="CP7" s="93" t="s">
        <v>740</v>
      </c>
      <c r="CQ7" s="93" t="str">
        <f>IF(COUNTIF(Tableau42[[#This Row],[5.6 Quelles sont les principales sources de revenu utilisées par les habitants de l’ile ACTUELLEMENT? (3 choix maximum)]],"*Agriculture*"),"1","0")</f>
        <v>1</v>
      </c>
      <c r="CR7" s="93" t="str">
        <f>IF(COUNTIF(Tableau42[[#This Row],[5.6 Quelles sont les principales sources de revenu utilisées par les habitants de l’ile ACTUELLEMENT? (3 choix maximum)]],"*Elevage*"),"1","0")</f>
        <v>1</v>
      </c>
      <c r="CS7" s="93" t="str">
        <f>IF(COUNTIF(Tableau42[[#This Row],[5.6 Quelles sont les principales sources de revenu utilisées par les habitants de l’ile ACTUELLEMENT? (3 choix maximum)]],"*peche*"),"1","0")</f>
        <v>1</v>
      </c>
      <c r="CT7" s="93" t="str">
        <f>IF(COUNTIF(Tableau42[[#This Row],[5.6 Quelles sont les principales sources de revenu utilisées par les habitants de l’ile ACTUELLEMENT? (3 choix maximum)]],"*Administration*"),"1","0")</f>
        <v>0</v>
      </c>
      <c r="CU7" s="93" t="str">
        <f>IF(COUNTIF(Tableau42[[#This Row],[5.6 Quelles sont les principales sources de revenu utilisées par les habitants de l’ile ACTUELLEMENT? (3 choix maximum)]],"*Artisanat*"),"1","0")</f>
        <v>0</v>
      </c>
      <c r="CV7" s="93" t="str">
        <f>IF(COUNTIF(Tableau42[[#This Row],[5.6 Quelles sont les principales sources de revenu utilisées par les habitants de l’ile ACTUELLEMENT? (3 choix maximum)]],"*Venteetcommerce*"),"1","0")</f>
        <v>0</v>
      </c>
      <c r="CW7" s="93" t="str">
        <f>IF(COUNTIF(Tableau42[[#This Row],[5.6 Quelles sont les principales sources de revenu utilisées par les habitants de l’ile ACTUELLEMENT? (3 choix maximum)]],"*mainoeuvre*"),"1","0")</f>
        <v>0</v>
      </c>
      <c r="CX7" s="93" t="str">
        <f>IF(COUNTIF(Tableau42[[#This Row],[5.6 Quelles sont les principales sources de revenu utilisées par les habitants de l’ile ACTUELLEMENT? (3 choix maximum)]],"*assistance*"),"1","0")</f>
        <v>0</v>
      </c>
      <c r="CY7" s="93" t="s">
        <v>194</v>
      </c>
      <c r="CZ7" s="93"/>
      <c r="DA7" s="93" t="s">
        <v>3</v>
      </c>
      <c r="DB7" s="93" t="s">
        <v>3</v>
      </c>
      <c r="DC7" s="93" t="s">
        <v>5</v>
      </c>
      <c r="DD7" s="93" t="s">
        <v>3</v>
      </c>
      <c r="DE7" s="93" t="s">
        <v>5</v>
      </c>
      <c r="DF7" s="93"/>
      <c r="DG7" s="93" t="s">
        <v>747</v>
      </c>
      <c r="DH7" s="93" t="str">
        <f>IF(COUNTIF(Tableau42[[#This Row],[6.3 Quelles sont les principales difficultés rencontrées par les habitants de l’ile pour accéder aux services de santé ? (3 choix maximum)]],"*aucune*"),"1","0")</f>
        <v>0</v>
      </c>
      <c r="DI7" s="93" t="str">
        <f>IF(COUNTIF(Tableau42[[#This Row],[6.3 Quelles sont les principales difficultés rencontrées par les habitants de l’ile pour accéder aux services de santé ? (3 choix maximum)]],"*pasdeservice*"),"1","0")</f>
        <v>0</v>
      </c>
      <c r="DJ7" s="93" t="str">
        <f>IF(COUNTIF(Tableau42[[#This Row],[6.3 Quelles sont les principales difficultés rencontrées par les habitants de l’ile pour accéder aux services de santé ? (3 choix maximum)]],"*securite*"),"1","0")</f>
        <v>0</v>
      </c>
      <c r="DK7" s="86" t="str">
        <f>IF(COUNTIF(Tableau42[[#This Row],[6.3 Quelles sont les principales difficultés rencontrées par les habitants de l’ile pour accéder aux services de santé ? (3 choix maximum)]],"*physique*"),"1","0")</f>
        <v>0</v>
      </c>
      <c r="DL7" s="86" t="str">
        <f>IF(COUNTIF(Tableau42[[#This Row],[6.3 Quelles sont les principales difficultés rencontrées par les habitants de l’ile pour accéder aux services de santé ? (3 choix maximum)]],"*prixsoins*"),"1","0")</f>
        <v>0</v>
      </c>
      <c r="DM7" s="86" t="str">
        <f>IF(COUNTIF(Tableau42[[#This Row],[6.3 Quelles sont les principales difficultés rencontrées par les habitants de l’ile pour accéder aux services de santé ? (3 choix maximum)]],"*distance*"),"1","0")</f>
        <v>0</v>
      </c>
      <c r="DN7" s="86" t="str">
        <f>IF(COUNTIF(Tableau42[[#This Row],[6.3 Quelles sont les principales difficultés rencontrées par les habitants de l’ile pour accéder aux services de santé ? (3 choix maximum)]],"*prixtransport*"),"1","0")</f>
        <v>0</v>
      </c>
      <c r="DO7" s="93" t="str">
        <f>IF(COUNTIF(Tableau42[[#This Row],[6.3 Quelles sont les principales difficultés rencontrées par les habitants de l’ile pour accéder aux services de santé ? (3 choix maximum)]],"*pasdetransport*"),"1","0")</f>
        <v>0</v>
      </c>
      <c r="DP7" s="93" t="str">
        <f>IF(COUNTIF(Tableau42[[#This Row],[6.3 Quelles sont les principales difficultés rencontrées par les habitants de l’ile pour accéder aux services de santé ? (3 choix maximum)]],"*manquepersonnel*"),"1","0")</f>
        <v>1</v>
      </c>
      <c r="DQ7" s="93" t="str">
        <f>IF(COUNTIF(Tableau42[[#This Row],[6.3 Quelles sont les principales difficultés rencontrées par les habitants de l’ile pour accéder aux services de santé ? (3 choix maximum)]],"*manquemateriel*"),"1","0")</f>
        <v>1</v>
      </c>
      <c r="DR7" s="93" t="str">
        <f>IF(COUNTIF(Tableau42[[#This Row],[6.3 Quelles sont les principales difficultés rencontrées par les habitants de l’ile pour accéder aux services de santé ? (3 choix maximum)]],"*manquemedics*"),"1","0")</f>
        <v>1</v>
      </c>
      <c r="DS7" s="93" t="s">
        <v>695</v>
      </c>
      <c r="DT7" s="93" t="str">
        <f>IF(COUNTIF(Tableau42[[#This Row],[6.4 Quels sont les problèmes de santé les plus fréquents rencontrés par les habitants de l’ile dans les DEUX dernieres semaines ? (3 choix maximum)]],"*aucun*"),"1","0")</f>
        <v>0</v>
      </c>
      <c r="DU7" s="93" t="str">
        <f>IF(COUNTIF(Tableau42[[#This Row],[6.4 Quels sont les problèmes de santé les plus fréquents rencontrés par les habitants de l’ile dans les DEUX dernieres semaines ? (3 choix maximum)]],"*fievre*"),"1","0")</f>
        <v>1</v>
      </c>
      <c r="DV7" s="93" t="str">
        <f>IF(COUNTIF(Tableau42[[#This Row],[6.4 Quels sont les problèmes de santé les plus fréquents rencontrés par les habitants de l’ile dans les DEUX dernieres semaines ? (3 choix maximum)]],"*diarrhee*"),"1","0")</f>
        <v>1</v>
      </c>
      <c r="DW7" s="93" t="str">
        <f>IF(COUNTIF(Tableau42[[#This Row],[6.4 Quels sont les problèmes de santé les plus fréquents rencontrés par les habitants de l’ile dans les DEUX dernieres semaines ? (3 choix maximum)]],"*peau*"),"1","0")</f>
        <v>0</v>
      </c>
      <c r="DX7" s="93" t="str">
        <f>IF(COUNTIF(Tableau42[[#This Row],[6.4 Quels sont les problèmes de santé les plus fréquents rencontrés par les habitants de l’ile dans les DEUX dernieres semaines ? (3 choix maximum)]],"*contagieux*"),"1","0")</f>
        <v>0</v>
      </c>
      <c r="DY7" s="93" t="str">
        <f>IF(COUNTIF(Tableau42[[#This Row],[6.4 Quels sont les problèmes de santé les plus fréquents rencontrés par les habitants de l’ile dans les DEUX dernieres semaines ? (3 choix maximum)]],"*chronique*"),"1","0")</f>
        <v>1</v>
      </c>
      <c r="DZ7" s="93" t="str">
        <f>IF(COUNTIF(Tableau42[[#This Row],[6.4 Quels sont les problèmes de santé les plus fréquents rencontrés par les habitants de l’ile dans les DEUX dernieres semaines ? (3 choix maximum)]],"*maternel*"),"1","0")</f>
        <v>0</v>
      </c>
      <c r="EA7" s="93" t="str">
        <f>IF(COUNTIF(Tableau42[[#This Row],[6.4 Quels sont les problèmes de santé les plus fréquents rencontrés par les habitants de l’ile dans les DEUX dernieres semaines ? (3 choix maximum)]],"*blessures*"),"1","0")</f>
        <v>0</v>
      </c>
      <c r="EB7" s="93" t="str">
        <f>IF(COUNTIF(Tableau42[[#This Row],[6.4 Quels sont les problèmes de santé les plus fréquents rencontrés par les habitants de l’ile dans les DEUX dernieres semaines ? (3 choix maximum)]],"*infections*"),"1","0")</f>
        <v>0</v>
      </c>
      <c r="EC7" s="93" t="str">
        <f>IF(COUNTIF(Tableau42[[#This Row],[6.4 Quels sont les problèmes de santé les plus fréquents rencontrés par les habitants de l’ile dans les DEUX dernieres semaines ? (3 choix maximum)]],"*malnutrition*"),"1","0")</f>
        <v>0</v>
      </c>
      <c r="ED7" s="93" t="s">
        <v>194</v>
      </c>
      <c r="EE7" s="93" t="s">
        <v>200</v>
      </c>
      <c r="EF7" s="93" t="s">
        <v>198</v>
      </c>
      <c r="EG7" s="93" t="s">
        <v>201</v>
      </c>
      <c r="EH7" s="93" t="s">
        <v>5</v>
      </c>
      <c r="EI7" s="93" t="s">
        <v>182</v>
      </c>
      <c r="EJ7" s="95" t="s">
        <v>195</v>
      </c>
      <c r="EK7" s="95"/>
      <c r="EL7" s="95" t="s">
        <v>5</v>
      </c>
      <c r="EM7" s="95" t="s">
        <v>3</v>
      </c>
      <c r="EN7" s="95" t="s">
        <v>3</v>
      </c>
      <c r="EO7" s="95" t="s">
        <v>5</v>
      </c>
      <c r="EP7" s="95" t="s">
        <v>3</v>
      </c>
      <c r="EQ7" s="96"/>
      <c r="ER7" s="95"/>
      <c r="ES7" s="95" t="s">
        <v>187</v>
      </c>
      <c r="ET7" s="95" t="s">
        <v>187</v>
      </c>
      <c r="EU7" s="96"/>
      <c r="EV7" s="96" t="str">
        <f>IF(COUNTIF(Tableau42[[#This Row],[8.5 Quelles sont les principales barrières d''accès à l''école primaire pour les enfants, ACTUELLEMENT? (3 choix maximum)]],"*ecole_non_fonc*"),"1","0")</f>
        <v>0</v>
      </c>
      <c r="EW7" s="96" t="str">
        <f>IF(COUNTIF(Tableau42[[#This Row],[8.5 Quelles sont les principales barrières d''accès à l''école primaire pour les enfants, ACTUELLEMENT? (3 choix maximum)]],"*frais_inscription*"),"1","0")</f>
        <v>0</v>
      </c>
      <c r="EX7" s="96" t="str">
        <f>IF(COUNTIF(Tableau42[[#This Row],[8.5 Quelles sont les principales barrières d''accès à l''école primaire pour les enfants, ACTUELLEMENT? (3 choix maximum)]],"*pas_fournitures*"),"1","0")</f>
        <v>0</v>
      </c>
      <c r="EY7" s="96" t="str">
        <f>IF(COUNTIF(Tableau42[[#This Row],[8.5 Quelles sont les principales barrières d''accès à l''école primaire pour les enfants, ACTUELLEMENT? (3 choix maximum)]],"*ecole_loin*"),"1","0")</f>
        <v>0</v>
      </c>
      <c r="EZ7" s="96" t="str">
        <f>IF(COUNTIF(Tableau42[[#This Row],[8.5 Quelles sont les principales barrières d''accès à l''école primaire pour les enfants, ACTUELLEMENT? (3 choix maximum)]],"*route_dangereuse*"),"1","0")</f>
        <v>0</v>
      </c>
      <c r="FA7" s="96" t="str">
        <f>IF(COUNTIF(Tableau42[[#This Row],[8.5 Quelles sont les principales barrières d''accès à l''école primaire pour les enfants, ACTUELLEMENT? (3 choix maximum)]],"*travail*"),"1","0")</f>
        <v>0</v>
      </c>
      <c r="FB7" s="95" t="s">
        <v>194</v>
      </c>
      <c r="FC7" s="95"/>
      <c r="FD7" s="95" t="s">
        <v>3</v>
      </c>
      <c r="FE7" s="95" t="s">
        <v>3</v>
      </c>
      <c r="FF7" s="95" t="s">
        <v>3</v>
      </c>
      <c r="FG7" s="95" t="s">
        <v>3</v>
      </c>
      <c r="FH7" s="95" t="s">
        <v>3</v>
      </c>
      <c r="FI7" s="95" t="s">
        <v>3</v>
      </c>
      <c r="FJ7" s="95" t="s">
        <v>3</v>
      </c>
      <c r="FK7" s="95" t="s">
        <v>3</v>
      </c>
      <c r="FL7" s="95" t="s">
        <v>3</v>
      </c>
      <c r="FM7" s="95" t="s">
        <v>204</v>
      </c>
      <c r="FN7" s="95" t="s">
        <v>3</v>
      </c>
      <c r="FO7" s="97" t="s">
        <v>614</v>
      </c>
      <c r="FP7" s="95" t="s">
        <v>5</v>
      </c>
      <c r="FQ7" s="114" t="s">
        <v>748</v>
      </c>
    </row>
    <row r="8" spans="1:176" s="98" customFormat="1" ht="19.95" customHeight="1" x14ac:dyDescent="0.3">
      <c r="A8" s="114" t="s">
        <v>749</v>
      </c>
      <c r="B8" s="115">
        <v>43185.533414351848</v>
      </c>
      <c r="C8" s="115">
        <v>43185.550081018519</v>
      </c>
      <c r="D8" s="116">
        <v>43185</v>
      </c>
      <c r="E8" s="114"/>
      <c r="F8" s="116">
        <v>43185</v>
      </c>
      <c r="G8" s="92" t="s">
        <v>0</v>
      </c>
      <c r="H8" s="92" t="s">
        <v>1</v>
      </c>
      <c r="I8" s="92" t="s">
        <v>1</v>
      </c>
      <c r="J8" s="92" t="s">
        <v>750</v>
      </c>
      <c r="K8" s="92" t="s">
        <v>685</v>
      </c>
      <c r="L8" s="86">
        <v>320</v>
      </c>
      <c r="M8" s="86">
        <v>220</v>
      </c>
      <c r="N8" s="86" t="s">
        <v>187</v>
      </c>
      <c r="O8" s="86" t="s">
        <v>2</v>
      </c>
      <c r="P8" s="86" t="s">
        <v>0</v>
      </c>
      <c r="Q8" s="86" t="s">
        <v>1</v>
      </c>
      <c r="R8" s="86" t="s">
        <v>1</v>
      </c>
      <c r="S8" s="94" t="s">
        <v>751</v>
      </c>
      <c r="T8" s="86" t="s">
        <v>3</v>
      </c>
      <c r="U8" s="86" t="s">
        <v>184</v>
      </c>
      <c r="V8" s="86" t="s">
        <v>4</v>
      </c>
      <c r="W8" s="86" t="str">
        <f>IF(COUNTIF(Tableau42[[#This Row],[1.7 Quelles sont les raisons qui ont poussé la population á quitter l''ile? (3 choix maximum)]],"*insecurite*"),"1","0")</f>
        <v>1</v>
      </c>
      <c r="X8" s="86" t="str">
        <f>IF(COUNTIF(Tableau42[[#This Row],[1.7 Quelles sont les raisons qui ont poussé la population á quitter l''ile? (3 choix maximum)]],"*mesure_securitaire*"),"1","0")</f>
        <v>0</v>
      </c>
      <c r="Y8" s="86" t="str">
        <f>IF(COUNTIF(Tableau42[[#This Row],[1.7 Quelles sont les raisons qui ont poussé la population á quitter l''ile? (3 choix maximum)]],"*moyens*"),"1","0")</f>
        <v>0</v>
      </c>
      <c r="Z8" s="86" t="str">
        <f>IF(COUNTIF(Tableau42[[#This Row],[1.7 Quelles sont les raisons qui ont poussé la population á quitter l''ile? (3 choix maximum)]],"*nourriture*"),"1","0")</f>
        <v>0</v>
      </c>
      <c r="AA8" s="86" t="str">
        <f>IF(COUNTIF(Tableau42[[#This Row],[1.7 Quelles sont les raisons qui ont poussé la population á quitter l''ile? (3 choix maximum)]],"*services*"),"1","0")</f>
        <v>0</v>
      </c>
      <c r="AB8" s="86" t="str">
        <f>IF(COUNTIF(Tableau42[[#This Row],[1.7 Quelles sont les raisons qui ont poussé la population á quitter l''ile? (3 choix maximum)]],"*migration*"),"1","0")</f>
        <v>0</v>
      </c>
      <c r="AC8" s="86" t="str">
        <f>IF(COUNTIF(Tableau42[[#This Row],[1.7 Quelles sont les raisons qui ont poussé la population á quitter l''ile? (3 choix maximum)]],"*autre*"),"1","0")</f>
        <v>0</v>
      </c>
      <c r="AD8" s="86" t="s">
        <v>687</v>
      </c>
      <c r="AE8" s="86" t="str">
        <f>IF(COUNTIF(Tableau42[[#This Row],[1.8 Depuis le debut de la crise de 2015, quels sont les groupes qui sont majoritairement partis de votre ile?  (3 choix maximum)]],"*familles*"),"1","0")</f>
        <v>1</v>
      </c>
      <c r="AF8" s="86" t="str">
        <f>IF(COUNTIF(Tableau42[[#This Row],[1.8 Depuis le debut de la crise de 2015, quels sont les groupes qui sont majoritairement partis de votre ile?  (3 choix maximum)]],"*meres*"),"1","0")</f>
        <v>1</v>
      </c>
      <c r="AG8" s="86" t="str">
        <f>IF(COUNTIF(Tableau42[[#This Row],[1.8 Depuis le debut de la crise de 2015, quels sont les groupes qui sont majoritairement partis de votre ile?  (3 choix maximum)]],"*enfants*"),"1","0")</f>
        <v>1</v>
      </c>
      <c r="AH8" s="86" t="str">
        <f>IF(COUNTIF(Tableau42[[#This Row],[1.8 Depuis le debut de la crise de 2015, quels sont les groupes qui sont majoritairement partis de votre ile?  (3 choix maximum)]],"*hommes*"),"1","0")</f>
        <v>0</v>
      </c>
      <c r="AI8" s="86" t="str">
        <f>IF(COUNTIF(Tableau42[[#This Row],[1.8 Depuis le debut de la crise de 2015, quels sont les groupes qui sont majoritairement partis de votre ile?  (3 choix maximum)]],"*femmes*"),"1","0")</f>
        <v>0</v>
      </c>
      <c r="AJ8" s="86" t="str">
        <f>IF(COUNTIF(Tableau42[[#This Row],[1.8 Depuis le debut de la crise de 2015, quels sont les groupes qui sont majoritairement partis de votre ile?  (3 choix maximum)]],"*vieux*"),"1","0")</f>
        <v>0</v>
      </c>
      <c r="AK8" s="86" t="s">
        <v>5</v>
      </c>
      <c r="AL8" s="86"/>
      <c r="AM8" s="93" t="s">
        <v>2</v>
      </c>
      <c r="AN8" s="93" t="s">
        <v>0</v>
      </c>
      <c r="AO8" s="93" t="s">
        <v>1</v>
      </c>
      <c r="AP8" s="93" t="s">
        <v>1</v>
      </c>
      <c r="AQ8" s="94" t="s">
        <v>752</v>
      </c>
      <c r="AR8" s="93" t="s">
        <v>688</v>
      </c>
      <c r="AS8" s="93" t="s">
        <v>185</v>
      </c>
      <c r="AT8" s="93" t="s">
        <v>753</v>
      </c>
      <c r="AU8" s="93" t="s">
        <v>687</v>
      </c>
      <c r="AV8" s="93" t="str">
        <f>IF(COUNTIF(Tableau42[[#This Row],[2.6 Quels sonts les groupes de population qui sont majoritairement revenus vivre dans l’ile? (3 choix maximum)]],"*familles*"),"1","0")</f>
        <v>1</v>
      </c>
      <c r="AW8" s="93" t="str">
        <f>IF(COUNTIF(Tableau42[[#This Row],[2.6 Quels sonts les groupes de population qui sont majoritairement revenus vivre dans l’ile? (3 choix maximum)]],"*meres*"),"1","0")</f>
        <v>1</v>
      </c>
      <c r="AX8" s="93" t="str">
        <f>IF(COUNTIF(Tableau42[[#This Row],[2.6 Quels sonts les groupes de population qui sont majoritairement revenus vivre dans l’ile? (3 choix maximum)]],"*enfants*"),"1","0")</f>
        <v>1</v>
      </c>
      <c r="AY8" s="93" t="str">
        <f>IF(COUNTIF(Tableau42[[#This Row],[2.6 Quels sonts les groupes de population qui sont majoritairement revenus vivre dans l’ile? (3 choix maximum)]],"*hommes*"),"1","0")</f>
        <v>0</v>
      </c>
      <c r="AZ8" s="93" t="str">
        <f>IF(COUNTIF(Tableau42[[#This Row],[2.6 Quels sonts les groupes de population qui sont majoritairement revenus vivre dans l’ile? (3 choix maximum)]],"*femmes*"),"1","0")</f>
        <v>0</v>
      </c>
      <c r="BA8" s="93" t="str">
        <f>IF(COUNTIF(Tableau42[[#This Row],[2.6 Quels sonts les groupes de population qui sont majoritairement revenus vivre dans l’ile? (3 choix maximum)]],"*vieux*"),"1","0")</f>
        <v>0</v>
      </c>
      <c r="BB8" s="93" t="str">
        <f>IF(COUNTIF(Tableau42[[#This Row],[2.6 Quels sonts les groupes de population qui sont majoritairement revenus vivre dans l’ile? (3 choix maximum)]],"*nsp*"),"1","0")</f>
        <v>0</v>
      </c>
      <c r="BC8" s="93" t="s">
        <v>6</v>
      </c>
      <c r="BD8" s="93" t="str">
        <f>IF(COUNTIF(Tableau42[[#This Row],[2.7 Quelles sont les raisons principales pour lesquelles les populations ont décidé de revenir dans l’ile ? (3 choix maximum)]],"*securite*"),"1","0")</f>
        <v>1</v>
      </c>
      <c r="BE8" s="93" t="str">
        <f>IF(COUNTIF(Tableau42[[#This Row],[2.7 Quelles sont les raisons principales pour lesquelles les populations ont décidé de revenir dans l’ile ? (3 choix maximum)]],"*moyens*"),"1","0")</f>
        <v>0</v>
      </c>
      <c r="BF8" s="93" t="str">
        <f>IF(COUNTIF(Tableau42[[#This Row],[2.7 Quelles sont les raisons principales pour lesquelles les populations ont décidé de revenir dans l’ile ? (3 choix maximum)]],"*nourriture*"),"1","0")</f>
        <v>0</v>
      </c>
      <c r="BG8" s="93" t="str">
        <f>IF(COUNTIF(Tableau42[[#This Row],[2.7 Quelles sont les raisons principales pour lesquelles les populations ont décidé de revenir dans l’ile ? (3 choix maximum)]],"*services*"),"1","0")</f>
        <v>0</v>
      </c>
      <c r="BH8" s="93" t="str">
        <f>IF(COUNTIF(Tableau42[[#This Row],[2.7 Quelles sont les raisons principales pour lesquelles les populations ont décidé de revenir dans l’ile ? (3 choix maximum)]],"*migration*"),"1","0")</f>
        <v>0</v>
      </c>
      <c r="BI8" s="93" t="str">
        <f>IF(COUNTIF(Tableau42[[#This Row],[2.7 Quelles sont les raisons principales pour lesquelles les populations ont décidé de revenir dans l’ile ? (3 choix maximum)]],"*assistance*"),"1","0")</f>
        <v>0</v>
      </c>
      <c r="BJ8" s="93" t="str">
        <f>IF(COUNTIF(Tableau42[[#This Row],[2.7 Quelles sont les raisons principales pour lesquelles les populations ont décidé de revenir dans l’ile ? (3 choix maximum)]],"*autre*"),"1","0")</f>
        <v>0</v>
      </c>
      <c r="BK8" s="93" t="str">
        <f>IF(COUNTIF(Tableau42[[#This Row],[2.7 Quelles sont les raisons principales pour lesquelles les populations ont décidé de revenir dans l’ile ? (3 choix maximum)]],"*nsp*"),"1","0")</f>
        <v>0</v>
      </c>
      <c r="BL8" s="93" t="s">
        <v>7</v>
      </c>
      <c r="BM8" s="93" t="s">
        <v>2</v>
      </c>
      <c r="BN8" s="93" t="s">
        <v>0</v>
      </c>
      <c r="BO8" s="93" t="s">
        <v>1</v>
      </c>
      <c r="BP8" s="93" t="s">
        <v>1</v>
      </c>
      <c r="BQ8" s="93" t="s">
        <v>754</v>
      </c>
      <c r="BR8" s="93" t="s">
        <v>183</v>
      </c>
      <c r="BS8" s="93" t="s">
        <v>183</v>
      </c>
      <c r="BT8" s="93" t="s">
        <v>194</v>
      </c>
      <c r="BU8" s="93" t="s">
        <v>191</v>
      </c>
      <c r="BV8" s="93" t="s">
        <v>191</v>
      </c>
      <c r="BW8" s="93" t="s">
        <v>193</v>
      </c>
      <c r="BX8" s="93" t="s">
        <v>738</v>
      </c>
      <c r="BY8" s="93" t="str">
        <f>IF(COUNTIF(Tableau42[[#This Row],[5.1 Quelles sont les principales sources de nourriture des habitants de l’ile ? (3 choix maximum)]],"*Autoconsommation*"),"1","0")</f>
        <v>1</v>
      </c>
      <c r="BZ8" s="93" t="str">
        <f>IF(COUNTIF(Tableau42[[#This Row],[5.1 Quelles sont les principales sources de nourriture des habitants de l’ile ? (3 choix maximum)]],"*Argent_achat*"),"1","0")</f>
        <v>1</v>
      </c>
      <c r="CA8" s="93" t="str">
        <f>IF(COUNTIF(Tableau42[[#This Row],[5.1 Quelles sont les principales sources de nourriture des habitants de l’ile ? (3 choix maximum)]],"*Dons*"),"1","0")</f>
        <v>0</v>
      </c>
      <c r="CB8" s="93" t="str">
        <f>IF(COUNTIF(Tableau42[[#This Row],[5.1 Quelles sont les principales sources de nourriture des habitants de l’ile ? (3 choix maximum)]],"*Aide_alimentaire_ong*"),"1","0")</f>
        <v>0</v>
      </c>
      <c r="CC8" s="93" t="str">
        <f>IF(COUNTIF(Tableau42[[#This Row],[5.1 Quelles sont les principales sources de nourriture des habitants de l’ile ? (3 choix maximum)]],"*Emprunt*"),"1","0")</f>
        <v>0</v>
      </c>
      <c r="CD8" s="93" t="str">
        <f>IF(COUNTIF(Tableau42[[#This Row],[5.1 Quelles sont les principales sources de nourriture des habitants de l’ile ? (3 choix maximum)]],"*Paiement_nature*"),"1","0")</f>
        <v>0</v>
      </c>
      <c r="CE8" s="93" t="str">
        <f>IF(COUNTIF(Tableau42[[#This Row],[5.1 Quelles sont les principales sources de nourriture des habitants de l’ile ? (3 choix maximum)]],"*nsp*"),"1","0")</f>
        <v>0</v>
      </c>
      <c r="CF8" s="93" t="s">
        <v>5</v>
      </c>
      <c r="CG8" s="93" t="s">
        <v>692</v>
      </c>
      <c r="CH8" s="93" t="str">
        <f>IF(COUNTIF(Tableau42[[#This Row],[5.3 Si oui, quelles sont les principales raisons ? (3 choix maximum)]],"*marche*"),"1","0")</f>
        <v>0</v>
      </c>
      <c r="CI8" s="93" t="str">
        <f>IF(COUNTIF(Tableau42[[#This Row],[5.3 Si oui, quelles sont les principales raisons ? (3 choix maximum)]],"*securite*"),"1","0")</f>
        <v>0</v>
      </c>
      <c r="CJ8" s="93" t="str">
        <f>IF(COUNTIF(Tableau42[[#This Row],[5.3 Si oui, quelles sont les principales raisons ? (3 choix maximum)]],"*ressources*"),"1","0")</f>
        <v>1</v>
      </c>
      <c r="CK8" s="93" t="str">
        <f>IF(COUNTIF(Tableau42[[#This Row],[5.3 Si oui, quelles sont les principales raisons ? (3 choix maximum)]],"*prix*"),"1","0")</f>
        <v>1</v>
      </c>
      <c r="CL8" s="93" t="str">
        <f>IF(COUNTIF(Tableau42[[#This Row],[5.3 Si oui, quelles sont les principales raisons ? (3 choix maximum)]],"*disponibilite*"),"1","0")</f>
        <v>0</v>
      </c>
      <c r="CM8" s="93" t="str">
        <f>IF(COUNTIF(Tableau42[[#This Row],[5.3 Si oui, quelles sont les principales raisons ? (3 choix maximum)]],"*production*"),"1","0")</f>
        <v>1</v>
      </c>
      <c r="CN8" s="93" t="s">
        <v>195</v>
      </c>
      <c r="CO8" s="93" t="s">
        <v>14</v>
      </c>
      <c r="CP8" s="93" t="s">
        <v>727</v>
      </c>
      <c r="CQ8" s="93" t="str">
        <f>IF(COUNTIF(Tableau42[[#This Row],[5.6 Quelles sont les principales sources de revenu utilisées par les habitants de l’ile ACTUELLEMENT? (3 choix maximum)]],"*Agriculture*"),"1","0")</f>
        <v>0</v>
      </c>
      <c r="CR8" s="93" t="str">
        <f>IF(COUNTIF(Tableau42[[#This Row],[5.6 Quelles sont les principales sources de revenu utilisées par les habitants de l’ile ACTUELLEMENT? (3 choix maximum)]],"*Elevage*"),"1","0")</f>
        <v>1</v>
      </c>
      <c r="CS8" s="93" t="str">
        <f>IF(COUNTIF(Tableau42[[#This Row],[5.6 Quelles sont les principales sources de revenu utilisées par les habitants de l’ile ACTUELLEMENT? (3 choix maximum)]],"*peche*"),"1","0")</f>
        <v>1</v>
      </c>
      <c r="CT8" s="93" t="str">
        <f>IF(COUNTIF(Tableau42[[#This Row],[5.6 Quelles sont les principales sources de revenu utilisées par les habitants de l’ile ACTUELLEMENT? (3 choix maximum)]],"*Administration*"),"1","0")</f>
        <v>0</v>
      </c>
      <c r="CU8" s="93" t="str">
        <f>IF(COUNTIF(Tableau42[[#This Row],[5.6 Quelles sont les principales sources de revenu utilisées par les habitants de l’ile ACTUELLEMENT? (3 choix maximum)]],"*Artisanat*"),"1","0")</f>
        <v>0</v>
      </c>
      <c r="CV8" s="93" t="str">
        <f>IF(COUNTIF(Tableau42[[#This Row],[5.6 Quelles sont les principales sources de revenu utilisées par les habitants de l’ile ACTUELLEMENT? (3 choix maximum)]],"*Venteetcommerce*"),"1","0")</f>
        <v>1</v>
      </c>
      <c r="CW8" s="93" t="str">
        <f>IF(COUNTIF(Tableau42[[#This Row],[5.6 Quelles sont les principales sources de revenu utilisées par les habitants de l’ile ACTUELLEMENT? (3 choix maximum)]],"*mainoeuvre*"),"1","0")</f>
        <v>0</v>
      </c>
      <c r="CX8" s="93" t="str">
        <f>IF(COUNTIF(Tableau42[[#This Row],[5.6 Quelles sont les principales sources de revenu utilisées par les habitants de l’ile ACTUELLEMENT? (3 choix maximum)]],"*assistance*"),"1","0")</f>
        <v>0</v>
      </c>
      <c r="CY8" s="93" t="s">
        <v>194</v>
      </c>
      <c r="CZ8" s="93"/>
      <c r="DA8" s="93" t="s">
        <v>3</v>
      </c>
      <c r="DB8" s="93" t="s">
        <v>3</v>
      </c>
      <c r="DC8" s="93" t="s">
        <v>3</v>
      </c>
      <c r="DD8" s="93" t="s">
        <v>3</v>
      </c>
      <c r="DE8" s="93" t="s">
        <v>3</v>
      </c>
      <c r="DF8" s="93"/>
      <c r="DG8" s="93" t="s">
        <v>755</v>
      </c>
      <c r="DH8" s="93" t="str">
        <f>IF(COUNTIF(Tableau42[[#This Row],[6.3 Quelles sont les principales difficultés rencontrées par les habitants de l’ile pour accéder aux services de santé ? (3 choix maximum)]],"*aucune*"),"1","0")</f>
        <v>0</v>
      </c>
      <c r="DI8" s="93" t="str">
        <f>IF(COUNTIF(Tableau42[[#This Row],[6.3 Quelles sont les principales difficultés rencontrées par les habitants de l’ile pour accéder aux services de santé ? (3 choix maximum)]],"*pasdeservice*"),"1","0")</f>
        <v>1</v>
      </c>
      <c r="DJ8" s="93" t="str">
        <f>IF(COUNTIF(Tableau42[[#This Row],[6.3 Quelles sont les principales difficultés rencontrées par les habitants de l’ile pour accéder aux services de santé ? (3 choix maximum)]],"*securite*"),"1","0")</f>
        <v>0</v>
      </c>
      <c r="DK8" s="86" t="str">
        <f>IF(COUNTIF(Tableau42[[#This Row],[6.3 Quelles sont les principales difficultés rencontrées par les habitants de l’ile pour accéder aux services de santé ? (3 choix maximum)]],"*physique*"),"1","0")</f>
        <v>0</v>
      </c>
      <c r="DL8" s="86" t="str">
        <f>IF(COUNTIF(Tableau42[[#This Row],[6.3 Quelles sont les principales difficultés rencontrées par les habitants de l’ile pour accéder aux services de santé ? (3 choix maximum)]],"*prixsoins*"),"1","0")</f>
        <v>0</v>
      </c>
      <c r="DM8" s="86" t="str">
        <f>IF(COUNTIF(Tableau42[[#This Row],[6.3 Quelles sont les principales difficultés rencontrées par les habitants de l’ile pour accéder aux services de santé ? (3 choix maximum)]],"*distance*"),"1","0")</f>
        <v>0</v>
      </c>
      <c r="DN8" s="86" t="str">
        <f>IF(COUNTIF(Tableau42[[#This Row],[6.3 Quelles sont les principales difficultés rencontrées par les habitants de l’ile pour accéder aux services de santé ? (3 choix maximum)]],"*prixtransport*"),"1","0")</f>
        <v>0</v>
      </c>
      <c r="DO8" s="93" t="str">
        <f>IF(COUNTIF(Tableau42[[#This Row],[6.3 Quelles sont les principales difficultés rencontrées par les habitants de l’ile pour accéder aux services de santé ? (3 choix maximum)]],"*pasdetransport*"),"1","0")</f>
        <v>1</v>
      </c>
      <c r="DP8" s="93" t="str">
        <f>IF(COUNTIF(Tableau42[[#This Row],[6.3 Quelles sont les principales difficultés rencontrées par les habitants de l’ile pour accéder aux services de santé ? (3 choix maximum)]],"*manquepersonnel*"),"1","0")</f>
        <v>1</v>
      </c>
      <c r="DQ8" s="93" t="str">
        <f>IF(COUNTIF(Tableau42[[#This Row],[6.3 Quelles sont les principales difficultés rencontrées par les habitants de l’ile pour accéder aux services de santé ? (3 choix maximum)]],"*manquemateriel*"),"1","0")</f>
        <v>0</v>
      </c>
      <c r="DR8" s="93" t="str">
        <f>IF(COUNTIF(Tableau42[[#This Row],[6.3 Quelles sont les principales difficultés rencontrées par les habitants de l’ile pour accéder aux services de santé ? (3 choix maximum)]],"*manquemedics*"),"1","0")</f>
        <v>0</v>
      </c>
      <c r="DS8" s="93" t="s">
        <v>695</v>
      </c>
      <c r="DT8" s="93" t="str">
        <f>IF(COUNTIF(Tableau42[[#This Row],[6.4 Quels sont les problèmes de santé les plus fréquents rencontrés par les habitants de l’ile dans les DEUX dernieres semaines ? (3 choix maximum)]],"*aucun*"),"1","0")</f>
        <v>0</v>
      </c>
      <c r="DU8" s="93" t="str">
        <f>IF(COUNTIF(Tableau42[[#This Row],[6.4 Quels sont les problèmes de santé les plus fréquents rencontrés par les habitants de l’ile dans les DEUX dernieres semaines ? (3 choix maximum)]],"*fievre*"),"1","0")</f>
        <v>1</v>
      </c>
      <c r="DV8" s="93" t="str">
        <f>IF(COUNTIF(Tableau42[[#This Row],[6.4 Quels sont les problèmes de santé les plus fréquents rencontrés par les habitants de l’ile dans les DEUX dernieres semaines ? (3 choix maximum)]],"*diarrhee*"),"1","0")</f>
        <v>1</v>
      </c>
      <c r="DW8" s="93" t="str">
        <f>IF(COUNTIF(Tableau42[[#This Row],[6.4 Quels sont les problèmes de santé les plus fréquents rencontrés par les habitants de l’ile dans les DEUX dernieres semaines ? (3 choix maximum)]],"*peau*"),"1","0")</f>
        <v>0</v>
      </c>
      <c r="DX8" s="93" t="str">
        <f>IF(COUNTIF(Tableau42[[#This Row],[6.4 Quels sont les problèmes de santé les plus fréquents rencontrés par les habitants de l’ile dans les DEUX dernieres semaines ? (3 choix maximum)]],"*contagieux*"),"1","0")</f>
        <v>0</v>
      </c>
      <c r="DY8" s="93" t="str">
        <f>IF(COUNTIF(Tableau42[[#This Row],[6.4 Quels sont les problèmes de santé les plus fréquents rencontrés par les habitants de l’ile dans les DEUX dernieres semaines ? (3 choix maximum)]],"*chronique*"),"1","0")</f>
        <v>1</v>
      </c>
      <c r="DZ8" s="93" t="str">
        <f>IF(COUNTIF(Tableau42[[#This Row],[6.4 Quels sont les problèmes de santé les plus fréquents rencontrés par les habitants de l’ile dans les DEUX dernieres semaines ? (3 choix maximum)]],"*maternel*"),"1","0")</f>
        <v>0</v>
      </c>
      <c r="EA8" s="93" t="str">
        <f>IF(COUNTIF(Tableau42[[#This Row],[6.4 Quels sont les problèmes de santé les plus fréquents rencontrés par les habitants de l’ile dans les DEUX dernieres semaines ? (3 choix maximum)]],"*blessures*"),"1","0")</f>
        <v>0</v>
      </c>
      <c r="EB8" s="93" t="str">
        <f>IF(COUNTIF(Tableau42[[#This Row],[6.4 Quels sont les problèmes de santé les plus fréquents rencontrés par les habitants de l’ile dans les DEUX dernieres semaines ? (3 choix maximum)]],"*infections*"),"1","0")</f>
        <v>0</v>
      </c>
      <c r="EC8" s="93" t="str">
        <f>IF(COUNTIF(Tableau42[[#This Row],[6.4 Quels sont les problèmes de santé les plus fréquents rencontrés par les habitants de l’ile dans les DEUX dernieres semaines ? (3 choix maximum)]],"*malnutrition*"),"1","0")</f>
        <v>0</v>
      </c>
      <c r="ED8" s="93" t="s">
        <v>194</v>
      </c>
      <c r="EE8" s="93" t="s">
        <v>199</v>
      </c>
      <c r="EF8" s="93" t="s">
        <v>197</v>
      </c>
      <c r="EG8" s="93" t="s">
        <v>201</v>
      </c>
      <c r="EH8" s="93" t="s">
        <v>3</v>
      </c>
      <c r="EI8" s="93" t="s">
        <v>182</v>
      </c>
      <c r="EJ8" s="95" t="s">
        <v>194</v>
      </c>
      <c r="EK8" s="95"/>
      <c r="EL8" s="95" t="s">
        <v>3</v>
      </c>
      <c r="EM8" s="95" t="s">
        <v>3</v>
      </c>
      <c r="EN8" s="95" t="s">
        <v>3</v>
      </c>
      <c r="EO8" s="95" t="s">
        <v>3</v>
      </c>
      <c r="EP8" s="95" t="s">
        <v>3</v>
      </c>
      <c r="EQ8" s="96" t="s">
        <v>3</v>
      </c>
      <c r="ER8" s="95"/>
      <c r="ES8" s="95" t="s">
        <v>14</v>
      </c>
      <c r="ET8" s="95" t="s">
        <v>14</v>
      </c>
      <c r="EU8" s="95" t="s">
        <v>15</v>
      </c>
      <c r="EV8" s="95" t="str">
        <f>IF(COUNTIF(Tableau42[[#This Row],[8.5 Quelles sont les principales barrières d''accès à l''école primaire pour les enfants, ACTUELLEMENT? (3 choix maximum)]],"*ecole_non_fonc*"),"1","0")</f>
        <v>1</v>
      </c>
      <c r="EW8" s="95" t="str">
        <f>IF(COUNTIF(Tableau42[[#This Row],[8.5 Quelles sont les principales barrières d''accès à l''école primaire pour les enfants, ACTUELLEMENT? (3 choix maximum)]],"*frais_inscription*"),"1","0")</f>
        <v>0</v>
      </c>
      <c r="EX8" s="95" t="str">
        <f>IF(COUNTIF(Tableau42[[#This Row],[8.5 Quelles sont les principales barrières d''accès à l''école primaire pour les enfants, ACTUELLEMENT? (3 choix maximum)]],"*pas_fournitures*"),"1","0")</f>
        <v>0</v>
      </c>
      <c r="EY8" s="95" t="str">
        <f>IF(COUNTIF(Tableau42[[#This Row],[8.5 Quelles sont les principales barrières d''accès à l''école primaire pour les enfants, ACTUELLEMENT? (3 choix maximum)]],"*ecole_loin*"),"1","0")</f>
        <v>0</v>
      </c>
      <c r="EZ8" s="95" t="str">
        <f>IF(COUNTIF(Tableau42[[#This Row],[8.5 Quelles sont les principales barrières d''accès à l''école primaire pour les enfants, ACTUELLEMENT? (3 choix maximum)]],"*route_dangereuse*"),"1","0")</f>
        <v>0</v>
      </c>
      <c r="FA8" s="95" t="str">
        <f>IF(COUNTIF(Tableau42[[#This Row],[8.5 Quelles sont les principales barrières d''accès à l''école primaire pour les enfants, ACTUELLEMENT? (3 choix maximum)]],"*travail*"),"1","0")</f>
        <v>0</v>
      </c>
      <c r="FB8" s="95" t="s">
        <v>194</v>
      </c>
      <c r="FC8" s="95"/>
      <c r="FD8" s="95" t="s">
        <v>3</v>
      </c>
      <c r="FE8" s="95" t="s">
        <v>3</v>
      </c>
      <c r="FF8" s="95" t="s">
        <v>3</v>
      </c>
      <c r="FG8" s="95" t="s">
        <v>3</v>
      </c>
      <c r="FH8" s="95" t="s">
        <v>3</v>
      </c>
      <c r="FI8" s="95" t="s">
        <v>3</v>
      </c>
      <c r="FJ8" s="95" t="s">
        <v>3</v>
      </c>
      <c r="FK8" s="95" t="s">
        <v>3</v>
      </c>
      <c r="FL8" s="95" t="s">
        <v>3</v>
      </c>
      <c r="FM8" s="95" t="s">
        <v>204</v>
      </c>
      <c r="FN8" s="95" t="s">
        <v>3</v>
      </c>
      <c r="FO8" s="97" t="s">
        <v>614</v>
      </c>
      <c r="FP8" s="95" t="s">
        <v>5</v>
      </c>
      <c r="FQ8" s="114" t="s">
        <v>756</v>
      </c>
    </row>
    <row r="9" spans="1:176" s="85" customFormat="1" ht="19.95" customHeight="1" x14ac:dyDescent="0.3">
      <c r="A9" s="114" t="s">
        <v>757</v>
      </c>
      <c r="B9" s="115">
        <v>43186.365254629629</v>
      </c>
      <c r="C9" s="115">
        <v>43186.395138888889</v>
      </c>
      <c r="D9" s="116">
        <v>43186</v>
      </c>
      <c r="E9" s="114"/>
      <c r="F9" s="116">
        <v>43186</v>
      </c>
      <c r="G9" s="92" t="s">
        <v>0</v>
      </c>
      <c r="H9" s="92" t="s">
        <v>1</v>
      </c>
      <c r="I9" s="92" t="s">
        <v>1</v>
      </c>
      <c r="J9" s="92" t="s">
        <v>758</v>
      </c>
      <c r="K9" s="92" t="s">
        <v>685</v>
      </c>
      <c r="L9" s="86">
        <v>1000</v>
      </c>
      <c r="M9" s="86">
        <v>750</v>
      </c>
      <c r="N9" s="86" t="s">
        <v>189</v>
      </c>
      <c r="O9" s="86" t="s">
        <v>2</v>
      </c>
      <c r="P9" s="86" t="s">
        <v>0</v>
      </c>
      <c r="Q9" s="86" t="s">
        <v>1</v>
      </c>
      <c r="R9" s="86" t="s">
        <v>1</v>
      </c>
      <c r="S9" s="94" t="s">
        <v>17</v>
      </c>
      <c r="T9" s="86" t="s">
        <v>3</v>
      </c>
      <c r="U9" s="86" t="s">
        <v>184</v>
      </c>
      <c r="V9" s="86" t="s">
        <v>4</v>
      </c>
      <c r="W9" s="86" t="str">
        <f>IF(COUNTIF(Tableau42[[#This Row],[1.7 Quelles sont les raisons qui ont poussé la population á quitter l''ile? (3 choix maximum)]],"*insecurite*"),"1","0")</f>
        <v>1</v>
      </c>
      <c r="X9" s="86" t="str">
        <f>IF(COUNTIF(Tableau42[[#This Row],[1.7 Quelles sont les raisons qui ont poussé la population á quitter l''ile? (3 choix maximum)]],"*mesure_securitaire*"),"1","0")</f>
        <v>0</v>
      </c>
      <c r="Y9" s="86" t="str">
        <f>IF(COUNTIF(Tableau42[[#This Row],[1.7 Quelles sont les raisons qui ont poussé la population á quitter l''ile? (3 choix maximum)]],"*moyens*"),"1","0")</f>
        <v>0</v>
      </c>
      <c r="Z9" s="86" t="str">
        <f>IF(COUNTIF(Tableau42[[#This Row],[1.7 Quelles sont les raisons qui ont poussé la population á quitter l''ile? (3 choix maximum)]],"*nourriture*"),"1","0")</f>
        <v>0</v>
      </c>
      <c r="AA9" s="86" t="str">
        <f>IF(COUNTIF(Tableau42[[#This Row],[1.7 Quelles sont les raisons qui ont poussé la population á quitter l''ile? (3 choix maximum)]],"*services*"),"1","0")</f>
        <v>0</v>
      </c>
      <c r="AB9" s="86" t="str">
        <f>IF(COUNTIF(Tableau42[[#This Row],[1.7 Quelles sont les raisons qui ont poussé la population á quitter l''ile? (3 choix maximum)]],"*migration*"),"1","0")</f>
        <v>0</v>
      </c>
      <c r="AC9" s="86" t="str">
        <f>IF(COUNTIF(Tableau42[[#This Row],[1.7 Quelles sont les raisons qui ont poussé la population á quitter l''ile? (3 choix maximum)]],"*autre*"),"1","0")</f>
        <v>0</v>
      </c>
      <c r="AD9" s="86" t="s">
        <v>687</v>
      </c>
      <c r="AE9" s="86" t="str">
        <f>IF(COUNTIF(Tableau42[[#This Row],[1.8 Depuis le debut de la crise de 2015, quels sont les groupes qui sont majoritairement partis de votre ile?  (3 choix maximum)]],"*familles*"),"1","0")</f>
        <v>1</v>
      </c>
      <c r="AF9" s="86" t="str">
        <f>IF(COUNTIF(Tableau42[[#This Row],[1.8 Depuis le debut de la crise de 2015, quels sont les groupes qui sont majoritairement partis de votre ile?  (3 choix maximum)]],"*meres*"),"1","0")</f>
        <v>1</v>
      </c>
      <c r="AG9" s="86" t="str">
        <f>IF(COUNTIF(Tableau42[[#This Row],[1.8 Depuis le debut de la crise de 2015, quels sont les groupes qui sont majoritairement partis de votre ile?  (3 choix maximum)]],"*enfants*"),"1","0")</f>
        <v>1</v>
      </c>
      <c r="AH9" s="86" t="str">
        <f>IF(COUNTIF(Tableau42[[#This Row],[1.8 Depuis le debut de la crise de 2015, quels sont les groupes qui sont majoritairement partis de votre ile?  (3 choix maximum)]],"*hommes*"),"1","0")</f>
        <v>0</v>
      </c>
      <c r="AI9" s="86" t="str">
        <f>IF(COUNTIF(Tableau42[[#This Row],[1.8 Depuis le debut de la crise de 2015, quels sont les groupes qui sont majoritairement partis de votre ile?  (3 choix maximum)]],"*femmes*"),"1","0")</f>
        <v>0</v>
      </c>
      <c r="AJ9" s="86" t="str">
        <f>IF(COUNTIF(Tableau42[[#This Row],[1.8 Depuis le debut de la crise de 2015, quels sont les groupes qui sont majoritairement partis de votre ile?  (3 choix maximum)]],"*vieux*"),"1","0")</f>
        <v>0</v>
      </c>
      <c r="AK9" s="86" t="s">
        <v>5</v>
      </c>
      <c r="AL9" s="86">
        <v>750</v>
      </c>
      <c r="AM9" s="86" t="s">
        <v>2</v>
      </c>
      <c r="AN9" s="86" t="s">
        <v>0</v>
      </c>
      <c r="AO9" s="86" t="s">
        <v>1</v>
      </c>
      <c r="AP9" s="86" t="s">
        <v>1</v>
      </c>
      <c r="AQ9" s="94" t="s">
        <v>758</v>
      </c>
      <c r="AR9" s="86" t="s">
        <v>723</v>
      </c>
      <c r="AS9" s="86" t="s">
        <v>185</v>
      </c>
      <c r="AT9" s="86" t="s">
        <v>689</v>
      </c>
      <c r="AU9" s="86" t="s">
        <v>687</v>
      </c>
      <c r="AV9" s="86" t="str">
        <f>IF(COUNTIF(Tableau42[[#This Row],[2.6 Quels sonts les groupes de population qui sont majoritairement revenus vivre dans l’ile? (3 choix maximum)]],"*familles*"),"1","0")</f>
        <v>1</v>
      </c>
      <c r="AW9" s="86" t="str">
        <f>IF(COUNTIF(Tableau42[[#This Row],[2.6 Quels sonts les groupes de population qui sont majoritairement revenus vivre dans l’ile? (3 choix maximum)]],"*meres*"),"1","0")</f>
        <v>1</v>
      </c>
      <c r="AX9" s="86" t="str">
        <f>IF(COUNTIF(Tableau42[[#This Row],[2.6 Quels sonts les groupes de population qui sont majoritairement revenus vivre dans l’ile? (3 choix maximum)]],"*enfants*"),"1","0")</f>
        <v>1</v>
      </c>
      <c r="AY9" s="86" t="str">
        <f>IF(COUNTIF(Tableau42[[#This Row],[2.6 Quels sonts les groupes de population qui sont majoritairement revenus vivre dans l’ile? (3 choix maximum)]],"*hommes*"),"1","0")</f>
        <v>0</v>
      </c>
      <c r="AZ9" s="86" t="str">
        <f>IF(COUNTIF(Tableau42[[#This Row],[2.6 Quels sonts les groupes de population qui sont majoritairement revenus vivre dans l’ile? (3 choix maximum)]],"*femmes*"),"1","0")</f>
        <v>0</v>
      </c>
      <c r="BA9" s="86" t="str">
        <f>IF(COUNTIF(Tableau42[[#This Row],[2.6 Quels sonts les groupes de population qui sont majoritairement revenus vivre dans l’ile? (3 choix maximum)]],"*vieux*"),"1","0")</f>
        <v>0</v>
      </c>
      <c r="BB9" s="86" t="str">
        <f>IF(COUNTIF(Tableau42[[#This Row],[2.6 Quels sonts les groupes de population qui sont majoritairement revenus vivre dans l’ile? (3 choix maximum)]],"*nsp*"),"1","0")</f>
        <v>0</v>
      </c>
      <c r="BC9" s="86" t="s">
        <v>724</v>
      </c>
      <c r="BD9" s="86" t="str">
        <f>IF(COUNTIF(Tableau42[[#This Row],[2.7 Quelles sont les raisons principales pour lesquelles les populations ont décidé de revenir dans l’ile ? (3 choix maximum)]],"*securite*"),"1","0")</f>
        <v>1</v>
      </c>
      <c r="BE9" s="86" t="str">
        <f>IF(COUNTIF(Tableau42[[#This Row],[2.7 Quelles sont les raisons principales pour lesquelles les populations ont décidé de revenir dans l’ile ? (3 choix maximum)]],"*moyens*"),"1","0")</f>
        <v>1</v>
      </c>
      <c r="BF9" s="86" t="str">
        <f>IF(COUNTIF(Tableau42[[#This Row],[2.7 Quelles sont les raisons principales pour lesquelles les populations ont décidé de revenir dans l’ile ? (3 choix maximum)]],"*nourriture*"),"1","0")</f>
        <v>0</v>
      </c>
      <c r="BG9" s="86" t="str">
        <f>IF(COUNTIF(Tableau42[[#This Row],[2.7 Quelles sont les raisons principales pour lesquelles les populations ont décidé de revenir dans l’ile ? (3 choix maximum)]],"*services*"),"1","0")</f>
        <v>0</v>
      </c>
      <c r="BH9" s="86" t="str">
        <f>IF(COUNTIF(Tableau42[[#This Row],[2.7 Quelles sont les raisons principales pour lesquelles les populations ont décidé de revenir dans l’ile ? (3 choix maximum)]],"*migration*"),"1","0")</f>
        <v>0</v>
      </c>
      <c r="BI9" s="86" t="str">
        <f>IF(COUNTIF(Tableau42[[#This Row],[2.7 Quelles sont les raisons principales pour lesquelles les populations ont décidé de revenir dans l’ile ? (3 choix maximum)]],"*assistance*"),"1","0")</f>
        <v>1</v>
      </c>
      <c r="BJ9" s="86" t="str">
        <f>IF(COUNTIF(Tableau42[[#This Row],[2.7 Quelles sont les raisons principales pour lesquelles les populations ont décidé de revenir dans l’ile ? (3 choix maximum)]],"*autre*"),"1","0")</f>
        <v>0</v>
      </c>
      <c r="BK9" s="86" t="str">
        <f>IF(COUNTIF(Tableau42[[#This Row],[2.7 Quelles sont les raisons principales pour lesquelles les populations ont décidé de revenir dans l’ile ? (3 choix maximum)]],"*nsp*"),"1","0")</f>
        <v>0</v>
      </c>
      <c r="BL9" s="86" t="s">
        <v>7</v>
      </c>
      <c r="BM9" s="86" t="s">
        <v>2</v>
      </c>
      <c r="BN9" s="86" t="s">
        <v>0</v>
      </c>
      <c r="BO9" s="86" t="s">
        <v>1</v>
      </c>
      <c r="BP9" s="86" t="s">
        <v>1</v>
      </c>
      <c r="BQ9" s="86" t="s">
        <v>17</v>
      </c>
      <c r="BR9" s="86" t="s">
        <v>183</v>
      </c>
      <c r="BS9" s="86" t="s">
        <v>183</v>
      </c>
      <c r="BT9" s="86" t="s">
        <v>193</v>
      </c>
      <c r="BU9" s="86" t="s">
        <v>705</v>
      </c>
      <c r="BV9" s="86" t="s">
        <v>705</v>
      </c>
      <c r="BW9" s="86" t="s">
        <v>193</v>
      </c>
      <c r="BX9" s="86" t="s">
        <v>13</v>
      </c>
      <c r="BY9" s="86" t="str">
        <f>IF(COUNTIF(Tableau42[[#This Row],[5.1 Quelles sont les principales sources de nourriture des habitants de l’ile ? (3 choix maximum)]],"*Autoconsommation*"),"1","0")</f>
        <v>1</v>
      </c>
      <c r="BZ9" s="86" t="str">
        <f>IF(COUNTIF(Tableau42[[#This Row],[5.1 Quelles sont les principales sources de nourriture des habitants de l’ile ? (3 choix maximum)]],"*Argent_achat*"),"1","0")</f>
        <v>0</v>
      </c>
      <c r="CA9" s="86" t="str">
        <f>IF(COUNTIF(Tableau42[[#This Row],[5.1 Quelles sont les principales sources de nourriture des habitants de l’ile ? (3 choix maximum)]],"*Dons*"),"1","0")</f>
        <v>0</v>
      </c>
      <c r="CB9" s="86" t="str">
        <f>IF(COUNTIF(Tableau42[[#This Row],[5.1 Quelles sont les principales sources de nourriture des habitants de l’ile ? (3 choix maximum)]],"*Aide_alimentaire_ong*"),"1","0")</f>
        <v>0</v>
      </c>
      <c r="CC9" s="86" t="str">
        <f>IF(COUNTIF(Tableau42[[#This Row],[5.1 Quelles sont les principales sources de nourriture des habitants de l’ile ? (3 choix maximum)]],"*Emprunt*"),"1","0")</f>
        <v>0</v>
      </c>
      <c r="CD9" s="86" t="str">
        <f>IF(COUNTIF(Tableau42[[#This Row],[5.1 Quelles sont les principales sources de nourriture des habitants de l’ile ? (3 choix maximum)]],"*Paiement_nature*"),"1","0")</f>
        <v>0</v>
      </c>
      <c r="CE9" s="86" t="str">
        <f>IF(COUNTIF(Tableau42[[#This Row],[5.1 Quelles sont les principales sources de nourriture des habitants de l’ile ? (3 choix maximum)]],"*nsp*"),"1","0")</f>
        <v>0</v>
      </c>
      <c r="CF9" s="86" t="s">
        <v>5</v>
      </c>
      <c r="CG9" s="86" t="s">
        <v>706</v>
      </c>
      <c r="CH9" s="86" t="str">
        <f>IF(COUNTIF(Tableau42[[#This Row],[5.3 Si oui, quelles sont les principales raisons ? (3 choix maximum)]],"*marche*"),"1","0")</f>
        <v>1</v>
      </c>
      <c r="CI9" s="86" t="str">
        <f>IF(COUNTIF(Tableau42[[#This Row],[5.3 Si oui, quelles sont les principales raisons ? (3 choix maximum)]],"*securite*"),"1","0")</f>
        <v>0</v>
      </c>
      <c r="CJ9" s="86" t="str">
        <f>IF(COUNTIF(Tableau42[[#This Row],[5.3 Si oui, quelles sont les principales raisons ? (3 choix maximum)]],"*ressources*"),"1","0")</f>
        <v>0</v>
      </c>
      <c r="CK9" s="86" t="str">
        <f>IF(COUNTIF(Tableau42[[#This Row],[5.3 Si oui, quelles sont les principales raisons ? (3 choix maximum)]],"*prix*"),"1","0")</f>
        <v>1</v>
      </c>
      <c r="CL9" s="86" t="str">
        <f>IF(COUNTIF(Tableau42[[#This Row],[5.3 Si oui, quelles sont les principales raisons ? (3 choix maximum)]],"*disponibilite*"),"1","0")</f>
        <v>0</v>
      </c>
      <c r="CM9" s="86" t="str">
        <f>IF(COUNTIF(Tableau42[[#This Row],[5.3 Si oui, quelles sont les principales raisons ? (3 choix maximum)]],"*production*"),"1","0")</f>
        <v>1</v>
      </c>
      <c r="CN9" s="86" t="s">
        <v>194</v>
      </c>
      <c r="CO9" s="86" t="s">
        <v>14</v>
      </c>
      <c r="CP9" s="86" t="s">
        <v>694</v>
      </c>
      <c r="CQ9" s="86" t="str">
        <f>IF(COUNTIF(Tableau42[[#This Row],[5.6 Quelles sont les principales sources de revenu utilisées par les habitants de l’ile ACTUELLEMENT? (3 choix maximum)]],"*Agriculture*"),"1","0")</f>
        <v>0</v>
      </c>
      <c r="CR9" s="86" t="str">
        <f>IF(COUNTIF(Tableau42[[#This Row],[5.6 Quelles sont les principales sources de revenu utilisées par les habitants de l’ile ACTUELLEMENT? (3 choix maximum)]],"*Elevage*"),"1","0")</f>
        <v>1</v>
      </c>
      <c r="CS9" s="86" t="str">
        <f>IF(COUNTIF(Tableau42[[#This Row],[5.6 Quelles sont les principales sources de revenu utilisées par les habitants de l’ile ACTUELLEMENT? (3 choix maximum)]],"*peche*"),"1","0")</f>
        <v>1</v>
      </c>
      <c r="CT9" s="86" t="str">
        <f>IF(COUNTIF(Tableau42[[#This Row],[5.6 Quelles sont les principales sources de revenu utilisées par les habitants de l’ile ACTUELLEMENT? (3 choix maximum)]],"*Administration*"),"1","0")</f>
        <v>0</v>
      </c>
      <c r="CU9" s="86" t="str">
        <f>IF(COUNTIF(Tableau42[[#This Row],[5.6 Quelles sont les principales sources de revenu utilisées par les habitants de l’ile ACTUELLEMENT? (3 choix maximum)]],"*Artisanat*"),"1","0")</f>
        <v>1</v>
      </c>
      <c r="CV9" s="86" t="str">
        <f>IF(COUNTIF(Tableau42[[#This Row],[5.6 Quelles sont les principales sources de revenu utilisées par les habitants de l’ile ACTUELLEMENT? (3 choix maximum)]],"*Venteetcommerce*"),"1","0")</f>
        <v>0</v>
      </c>
      <c r="CW9" s="86" t="str">
        <f>IF(COUNTIF(Tableau42[[#This Row],[5.6 Quelles sont les principales sources de revenu utilisées par les habitants de l’ile ACTUELLEMENT? (3 choix maximum)]],"*mainoeuvre*"),"1","0")</f>
        <v>0</v>
      </c>
      <c r="CX9" s="86" t="str">
        <f>IF(COUNTIF(Tableau42[[#This Row],[5.6 Quelles sont les principales sources de revenu utilisées par les habitants de l’ile ACTUELLEMENT? (3 choix maximum)]],"*assistance*"),"1","0")</f>
        <v>0</v>
      </c>
      <c r="CY9" s="86" t="s">
        <v>193</v>
      </c>
      <c r="CZ9" s="86"/>
      <c r="DA9" s="86" t="s">
        <v>3</v>
      </c>
      <c r="DB9" s="86" t="s">
        <v>3</v>
      </c>
      <c r="DC9" s="86" t="s">
        <v>3</v>
      </c>
      <c r="DD9" s="86" t="s">
        <v>3</v>
      </c>
      <c r="DE9" s="86" t="s">
        <v>3</v>
      </c>
      <c r="DF9" s="86"/>
      <c r="DG9" s="86" t="s">
        <v>8</v>
      </c>
      <c r="DH9" s="86" t="str">
        <f>IF(COUNTIF(Tableau42[[#This Row],[6.3 Quelles sont les principales difficultés rencontrées par les habitants de l’ile pour accéder aux services de santé ? (3 choix maximum)]],"*aucune*"),"1","0")</f>
        <v>0</v>
      </c>
      <c r="DI9" s="86" t="str">
        <f>IF(COUNTIF(Tableau42[[#This Row],[6.3 Quelles sont les principales difficultés rencontrées par les habitants de l’ile pour accéder aux services de santé ? (3 choix maximum)]],"*pasdeservice*"),"1","0")</f>
        <v>1</v>
      </c>
      <c r="DJ9" s="86" t="str">
        <f>IF(COUNTIF(Tableau42[[#This Row],[6.3 Quelles sont les principales difficultés rencontrées par les habitants de l’ile pour accéder aux services de santé ? (3 choix maximum)]],"*securite*"),"1","0")</f>
        <v>0</v>
      </c>
      <c r="DK9" s="86" t="str">
        <f>IF(COUNTIF(Tableau42[[#This Row],[6.3 Quelles sont les principales difficultés rencontrées par les habitants de l’ile pour accéder aux services de santé ? (3 choix maximum)]],"*physique*"),"1","0")</f>
        <v>0</v>
      </c>
      <c r="DL9" s="86" t="str">
        <f>IF(COUNTIF(Tableau42[[#This Row],[6.3 Quelles sont les principales difficultés rencontrées par les habitants de l’ile pour accéder aux services de santé ? (3 choix maximum)]],"*prixsoins*"),"1","0")</f>
        <v>0</v>
      </c>
      <c r="DM9" s="86" t="str">
        <f>IF(COUNTIF(Tableau42[[#This Row],[6.3 Quelles sont les principales difficultés rencontrées par les habitants de l’ile pour accéder aux services de santé ? (3 choix maximum)]],"*distance*"),"1","0")</f>
        <v>0</v>
      </c>
      <c r="DN9" s="86" t="str">
        <f>IF(COUNTIF(Tableau42[[#This Row],[6.3 Quelles sont les principales difficultés rencontrées par les habitants de l’ile pour accéder aux services de santé ? (3 choix maximum)]],"*prixtransport*"),"1","0")</f>
        <v>0</v>
      </c>
      <c r="DO9" s="86" t="str">
        <f>IF(COUNTIF(Tableau42[[#This Row],[6.3 Quelles sont les principales difficultés rencontrées par les habitants de l’ile pour accéder aux services de santé ? (3 choix maximum)]],"*pasdetransport*"),"1","0")</f>
        <v>0</v>
      </c>
      <c r="DP9" s="86" t="str">
        <f>IF(COUNTIF(Tableau42[[#This Row],[6.3 Quelles sont les principales difficultés rencontrées par les habitants de l’ile pour accéder aux services de santé ? (3 choix maximum)]],"*manquepersonnel*"),"1","0")</f>
        <v>0</v>
      </c>
      <c r="DQ9" s="86" t="str">
        <f>IF(COUNTIF(Tableau42[[#This Row],[6.3 Quelles sont les principales difficultés rencontrées par les habitants de l’ile pour accéder aux services de santé ? (3 choix maximum)]],"*manquemateriel*"),"1","0")</f>
        <v>0</v>
      </c>
      <c r="DR9" s="86" t="str">
        <f>IF(COUNTIF(Tableau42[[#This Row],[6.3 Quelles sont les principales difficultés rencontrées par les habitants de l’ile pour accéder aux services de santé ? (3 choix maximum)]],"*manquemedics*"),"1","0")</f>
        <v>0</v>
      </c>
      <c r="DS9" s="86" t="s">
        <v>695</v>
      </c>
      <c r="DT9" s="86" t="str">
        <f>IF(COUNTIF(Tableau42[[#This Row],[6.4 Quels sont les problèmes de santé les plus fréquents rencontrés par les habitants de l’ile dans les DEUX dernieres semaines ? (3 choix maximum)]],"*aucun*"),"1","0")</f>
        <v>0</v>
      </c>
      <c r="DU9" s="86" t="str">
        <f>IF(COUNTIF(Tableau42[[#This Row],[6.4 Quels sont les problèmes de santé les plus fréquents rencontrés par les habitants de l’ile dans les DEUX dernieres semaines ? (3 choix maximum)]],"*fievre*"),"1","0")</f>
        <v>1</v>
      </c>
      <c r="DV9" s="86" t="str">
        <f>IF(COUNTIF(Tableau42[[#This Row],[6.4 Quels sont les problèmes de santé les plus fréquents rencontrés par les habitants de l’ile dans les DEUX dernieres semaines ? (3 choix maximum)]],"*diarrhee*"),"1","0")</f>
        <v>1</v>
      </c>
      <c r="DW9" s="86" t="str">
        <f>IF(COUNTIF(Tableau42[[#This Row],[6.4 Quels sont les problèmes de santé les plus fréquents rencontrés par les habitants de l’ile dans les DEUX dernieres semaines ? (3 choix maximum)]],"*peau*"),"1","0")</f>
        <v>0</v>
      </c>
      <c r="DX9" s="86" t="str">
        <f>IF(COUNTIF(Tableau42[[#This Row],[6.4 Quels sont les problèmes de santé les plus fréquents rencontrés par les habitants de l’ile dans les DEUX dernieres semaines ? (3 choix maximum)]],"*contagieux*"),"1","0")</f>
        <v>0</v>
      </c>
      <c r="DY9" s="86" t="str">
        <f>IF(COUNTIF(Tableau42[[#This Row],[6.4 Quels sont les problèmes de santé les plus fréquents rencontrés par les habitants de l’ile dans les DEUX dernieres semaines ? (3 choix maximum)]],"*chronique*"),"1","0")</f>
        <v>1</v>
      </c>
      <c r="DZ9" s="86" t="str">
        <f>IF(COUNTIF(Tableau42[[#This Row],[6.4 Quels sont les problèmes de santé les plus fréquents rencontrés par les habitants de l’ile dans les DEUX dernieres semaines ? (3 choix maximum)]],"*maternel*"),"1","0")</f>
        <v>0</v>
      </c>
      <c r="EA9" s="86" t="str">
        <f>IF(COUNTIF(Tableau42[[#This Row],[6.4 Quels sont les problèmes de santé les plus fréquents rencontrés par les habitants de l’ile dans les DEUX dernieres semaines ? (3 choix maximum)]],"*blessures*"),"1","0")</f>
        <v>0</v>
      </c>
      <c r="EB9" s="86" t="str">
        <f>IF(COUNTIF(Tableau42[[#This Row],[6.4 Quels sont les problèmes de santé les plus fréquents rencontrés par les habitants de l’ile dans les DEUX dernieres semaines ? (3 choix maximum)]],"*infections*"),"1","0")</f>
        <v>0</v>
      </c>
      <c r="EC9" s="86" t="str">
        <f>IF(COUNTIF(Tableau42[[#This Row],[6.4 Quels sont les problèmes de santé les plus fréquents rencontrés par les habitants de l’ile dans les DEUX dernieres semaines ? (3 choix maximum)]],"*malnutrition*"),"1","0")</f>
        <v>0</v>
      </c>
      <c r="ED9" s="86" t="s">
        <v>193</v>
      </c>
      <c r="EE9" s="86" t="s">
        <v>199</v>
      </c>
      <c r="EF9" s="86" t="s">
        <v>197</v>
      </c>
      <c r="EG9" s="86" t="s">
        <v>201</v>
      </c>
      <c r="EH9" s="86" t="s">
        <v>3</v>
      </c>
      <c r="EI9" s="86" t="s">
        <v>182</v>
      </c>
      <c r="EJ9" s="96" t="s">
        <v>193</v>
      </c>
      <c r="EK9" s="96"/>
      <c r="EL9" s="96" t="s">
        <v>3</v>
      </c>
      <c r="EM9" s="96" t="s">
        <v>3</v>
      </c>
      <c r="EN9" s="96" t="s">
        <v>3</v>
      </c>
      <c r="EO9" s="96" t="s">
        <v>5</v>
      </c>
      <c r="EP9" s="96" t="s">
        <v>3</v>
      </c>
      <c r="EQ9" s="96" t="s">
        <v>3</v>
      </c>
      <c r="ER9" s="96"/>
      <c r="ES9" s="96" t="s">
        <v>14</v>
      </c>
      <c r="ET9" s="96" t="s">
        <v>14</v>
      </c>
      <c r="EU9" s="96" t="s">
        <v>759</v>
      </c>
      <c r="EV9" s="96" t="str">
        <f>IF(COUNTIF(Tableau42[[#This Row],[8.5 Quelles sont les principales barrières d''accès à l''école primaire pour les enfants, ACTUELLEMENT? (3 choix maximum)]],"*ecole_non_fonc*"),"1","0")</f>
        <v>1</v>
      </c>
      <c r="EW9" s="96" t="str">
        <f>IF(COUNTIF(Tableau42[[#This Row],[8.5 Quelles sont les principales barrières d''accès à l''école primaire pour les enfants, ACTUELLEMENT? (3 choix maximum)]],"*frais_inscription*"),"1","0")</f>
        <v>0</v>
      </c>
      <c r="EX9" s="96" t="str">
        <f>IF(COUNTIF(Tableau42[[#This Row],[8.5 Quelles sont les principales barrières d''accès à l''école primaire pour les enfants, ACTUELLEMENT? (3 choix maximum)]],"*pas_fournitures*"),"1","0")</f>
        <v>0</v>
      </c>
      <c r="EY9" s="96" t="str">
        <f>IF(COUNTIF(Tableau42[[#This Row],[8.5 Quelles sont les principales barrières d''accès à l''école primaire pour les enfants, ACTUELLEMENT? (3 choix maximum)]],"*ecole_loin*"),"1","0")</f>
        <v>1</v>
      </c>
      <c r="EZ9" s="96" t="str">
        <f>IF(COUNTIF(Tableau42[[#This Row],[8.5 Quelles sont les principales barrières d''accès à l''école primaire pour les enfants, ACTUELLEMENT? (3 choix maximum)]],"*route_dangereuse*"),"1","0")</f>
        <v>0</v>
      </c>
      <c r="FA9" s="96" t="str">
        <f>IF(COUNTIF(Tableau42[[#This Row],[8.5 Quelles sont les principales barrières d''accès à l''école primaire pour les enfants, ACTUELLEMENT? (3 choix maximum)]],"*travail*"),"1","0")</f>
        <v>0</v>
      </c>
      <c r="FB9" s="96" t="s">
        <v>193</v>
      </c>
      <c r="FC9" s="96"/>
      <c r="FD9" s="96" t="s">
        <v>3</v>
      </c>
      <c r="FE9" s="96" t="s">
        <v>3</v>
      </c>
      <c r="FF9" s="96" t="s">
        <v>3</v>
      </c>
      <c r="FG9" s="96" t="s">
        <v>3</v>
      </c>
      <c r="FH9" s="96" t="s">
        <v>3</v>
      </c>
      <c r="FI9" s="96" t="s">
        <v>3</v>
      </c>
      <c r="FJ9" s="96" t="s">
        <v>3</v>
      </c>
      <c r="FK9" s="96" t="s">
        <v>3</v>
      </c>
      <c r="FL9" s="96" t="s">
        <v>3</v>
      </c>
      <c r="FM9" s="96" t="s">
        <v>204</v>
      </c>
      <c r="FN9" s="96" t="s">
        <v>3</v>
      </c>
      <c r="FO9" s="97" t="s">
        <v>614</v>
      </c>
      <c r="FP9" s="96" t="s">
        <v>5</v>
      </c>
      <c r="FQ9" s="114" t="s">
        <v>760</v>
      </c>
    </row>
    <row r="10" spans="1:176" s="98" customFormat="1" ht="19.95" customHeight="1" x14ac:dyDescent="0.3">
      <c r="A10" s="114" t="s">
        <v>761</v>
      </c>
      <c r="B10" s="115">
        <v>43186.447650462964</v>
      </c>
      <c r="C10" s="115">
        <v>43186.46366898148</v>
      </c>
      <c r="D10" s="116">
        <v>43186</v>
      </c>
      <c r="E10" s="114"/>
      <c r="F10" s="116">
        <v>43186</v>
      </c>
      <c r="G10" s="92" t="s">
        <v>0</v>
      </c>
      <c r="H10" s="92" t="s">
        <v>1</v>
      </c>
      <c r="I10" s="92" t="s">
        <v>1</v>
      </c>
      <c r="J10" s="92" t="s">
        <v>762</v>
      </c>
      <c r="K10" s="92" t="s">
        <v>685</v>
      </c>
      <c r="L10" s="86">
        <v>300</v>
      </c>
      <c r="M10" s="86">
        <v>400</v>
      </c>
      <c r="N10" s="86" t="s">
        <v>187</v>
      </c>
      <c r="O10" s="86" t="s">
        <v>2</v>
      </c>
      <c r="P10" s="86" t="s">
        <v>0</v>
      </c>
      <c r="Q10" s="86" t="s">
        <v>1</v>
      </c>
      <c r="R10" s="86" t="s">
        <v>1</v>
      </c>
      <c r="S10" s="94" t="s">
        <v>712</v>
      </c>
      <c r="T10" s="86" t="s">
        <v>3</v>
      </c>
      <c r="U10" s="86" t="s">
        <v>184</v>
      </c>
      <c r="V10" s="86" t="s">
        <v>4</v>
      </c>
      <c r="W10" s="86" t="str">
        <f>IF(COUNTIF(Tableau42[[#This Row],[1.7 Quelles sont les raisons qui ont poussé la population á quitter l''ile? (3 choix maximum)]],"*insecurite*"),"1","0")</f>
        <v>1</v>
      </c>
      <c r="X10" s="86" t="str">
        <f>IF(COUNTIF(Tableau42[[#This Row],[1.7 Quelles sont les raisons qui ont poussé la population á quitter l''ile? (3 choix maximum)]],"*mesure_securitaire*"),"1","0")</f>
        <v>0</v>
      </c>
      <c r="Y10" s="86" t="str">
        <f>IF(COUNTIF(Tableau42[[#This Row],[1.7 Quelles sont les raisons qui ont poussé la population á quitter l''ile? (3 choix maximum)]],"*moyens*"),"1","0")</f>
        <v>0</v>
      </c>
      <c r="Z10" s="86" t="str">
        <f>IF(COUNTIF(Tableau42[[#This Row],[1.7 Quelles sont les raisons qui ont poussé la population á quitter l''ile? (3 choix maximum)]],"*nourriture*"),"1","0")</f>
        <v>0</v>
      </c>
      <c r="AA10" s="86" t="str">
        <f>IF(COUNTIF(Tableau42[[#This Row],[1.7 Quelles sont les raisons qui ont poussé la population á quitter l''ile? (3 choix maximum)]],"*services*"),"1","0")</f>
        <v>0</v>
      </c>
      <c r="AB10" s="86" t="str">
        <f>IF(COUNTIF(Tableau42[[#This Row],[1.7 Quelles sont les raisons qui ont poussé la population á quitter l''ile? (3 choix maximum)]],"*migration*"),"1","0")</f>
        <v>0</v>
      </c>
      <c r="AC10" s="86" t="str">
        <f>IF(COUNTIF(Tableau42[[#This Row],[1.7 Quelles sont les raisons qui ont poussé la population á quitter l''ile? (3 choix maximum)]],"*autre*"),"1","0")</f>
        <v>0</v>
      </c>
      <c r="AD10" s="86" t="s">
        <v>687</v>
      </c>
      <c r="AE10" s="86" t="str">
        <f>IF(COUNTIF(Tableau42[[#This Row],[1.8 Depuis le debut de la crise de 2015, quels sont les groupes qui sont majoritairement partis de votre ile?  (3 choix maximum)]],"*familles*"),"1","0")</f>
        <v>1</v>
      </c>
      <c r="AF10" s="86" t="str">
        <f>IF(COUNTIF(Tableau42[[#This Row],[1.8 Depuis le debut de la crise de 2015, quels sont les groupes qui sont majoritairement partis de votre ile?  (3 choix maximum)]],"*meres*"),"1","0")</f>
        <v>1</v>
      </c>
      <c r="AG10" s="86" t="str">
        <f>IF(COUNTIF(Tableau42[[#This Row],[1.8 Depuis le debut de la crise de 2015, quels sont les groupes qui sont majoritairement partis de votre ile?  (3 choix maximum)]],"*enfants*"),"1","0")</f>
        <v>1</v>
      </c>
      <c r="AH10" s="86" t="str">
        <f>IF(COUNTIF(Tableau42[[#This Row],[1.8 Depuis le debut de la crise de 2015, quels sont les groupes qui sont majoritairement partis de votre ile?  (3 choix maximum)]],"*hommes*"),"1","0")</f>
        <v>0</v>
      </c>
      <c r="AI10" s="86" t="str">
        <f>IF(COUNTIF(Tableau42[[#This Row],[1.8 Depuis le debut de la crise de 2015, quels sont les groupes qui sont majoritairement partis de votre ile?  (3 choix maximum)]],"*femmes*"),"1","0")</f>
        <v>0</v>
      </c>
      <c r="AJ10" s="86" t="str">
        <f>IF(COUNTIF(Tableau42[[#This Row],[1.8 Depuis le debut de la crise de 2015, quels sont les groupes qui sont majoritairement partis de votre ile?  (3 choix maximum)]],"*vieux*"),"1","0")</f>
        <v>0</v>
      </c>
      <c r="AK10" s="86" t="s">
        <v>5</v>
      </c>
      <c r="AL10" s="86">
        <v>300</v>
      </c>
      <c r="AM10" s="93" t="s">
        <v>2</v>
      </c>
      <c r="AN10" s="93" t="s">
        <v>0</v>
      </c>
      <c r="AO10" s="93" t="s">
        <v>1</v>
      </c>
      <c r="AP10" s="93" t="s">
        <v>1</v>
      </c>
      <c r="AQ10" s="94" t="s">
        <v>712</v>
      </c>
      <c r="AR10" s="93" t="s">
        <v>723</v>
      </c>
      <c r="AS10" s="93" t="s">
        <v>185</v>
      </c>
      <c r="AT10" s="93" t="s">
        <v>689</v>
      </c>
      <c r="AU10" s="93" t="s">
        <v>763</v>
      </c>
      <c r="AV10" s="93" t="str">
        <f>IF(COUNTIF(Tableau42[[#This Row],[2.6 Quels sonts les groupes de population qui sont majoritairement revenus vivre dans l’ile? (3 choix maximum)]],"*familles*"),"1","0")</f>
        <v>1</v>
      </c>
      <c r="AW10" s="93" t="str">
        <f>IF(COUNTIF(Tableau42[[#This Row],[2.6 Quels sonts les groupes de population qui sont majoritairement revenus vivre dans l’ile? (3 choix maximum)]],"*meres*"),"1","0")</f>
        <v>1</v>
      </c>
      <c r="AX10" s="93" t="str">
        <f>IF(COUNTIF(Tableau42[[#This Row],[2.6 Quels sonts les groupes de population qui sont majoritairement revenus vivre dans l’ile? (3 choix maximum)]],"*enfants*"),"1","0")</f>
        <v>0</v>
      </c>
      <c r="AY10" s="93" t="str">
        <f>IF(COUNTIF(Tableau42[[#This Row],[2.6 Quels sonts les groupes de population qui sont majoritairement revenus vivre dans l’ile? (3 choix maximum)]],"*hommes*"),"1","0")</f>
        <v>0</v>
      </c>
      <c r="AZ10" s="93" t="str">
        <f>IF(COUNTIF(Tableau42[[#This Row],[2.6 Quels sonts les groupes de population qui sont majoritairement revenus vivre dans l’ile? (3 choix maximum)]],"*femmes*"),"1","0")</f>
        <v>0</v>
      </c>
      <c r="BA10" s="93" t="str">
        <f>IF(COUNTIF(Tableau42[[#This Row],[2.6 Quels sonts les groupes de population qui sont majoritairement revenus vivre dans l’ile? (3 choix maximum)]],"*vieux*"),"1","0")</f>
        <v>1</v>
      </c>
      <c r="BB10" s="93" t="str">
        <f>IF(COUNTIF(Tableau42[[#This Row],[2.6 Quels sonts les groupes de population qui sont majoritairement revenus vivre dans l’ile? (3 choix maximum)]],"*nsp*"),"1","0")</f>
        <v>0</v>
      </c>
      <c r="BC10" s="93" t="s">
        <v>724</v>
      </c>
      <c r="BD10" s="93" t="str">
        <f>IF(COUNTIF(Tableau42[[#This Row],[2.7 Quelles sont les raisons principales pour lesquelles les populations ont décidé de revenir dans l’ile ? (3 choix maximum)]],"*securite*"),"1","0")</f>
        <v>1</v>
      </c>
      <c r="BE10" s="93" t="str">
        <f>IF(COUNTIF(Tableau42[[#This Row],[2.7 Quelles sont les raisons principales pour lesquelles les populations ont décidé de revenir dans l’ile ? (3 choix maximum)]],"*moyens*"),"1","0")</f>
        <v>1</v>
      </c>
      <c r="BF10" s="93" t="str">
        <f>IF(COUNTIF(Tableau42[[#This Row],[2.7 Quelles sont les raisons principales pour lesquelles les populations ont décidé de revenir dans l’ile ? (3 choix maximum)]],"*nourriture*"),"1","0")</f>
        <v>0</v>
      </c>
      <c r="BG10" s="93" t="str">
        <f>IF(COUNTIF(Tableau42[[#This Row],[2.7 Quelles sont les raisons principales pour lesquelles les populations ont décidé de revenir dans l’ile ? (3 choix maximum)]],"*services*"),"1","0")</f>
        <v>0</v>
      </c>
      <c r="BH10" s="93" t="str">
        <f>IF(COUNTIF(Tableau42[[#This Row],[2.7 Quelles sont les raisons principales pour lesquelles les populations ont décidé de revenir dans l’ile ? (3 choix maximum)]],"*migration*"),"1","0")</f>
        <v>0</v>
      </c>
      <c r="BI10" s="93" t="str">
        <f>IF(COUNTIF(Tableau42[[#This Row],[2.7 Quelles sont les raisons principales pour lesquelles les populations ont décidé de revenir dans l’ile ? (3 choix maximum)]],"*assistance*"),"1","0")</f>
        <v>1</v>
      </c>
      <c r="BJ10" s="93" t="str">
        <f>IF(COUNTIF(Tableau42[[#This Row],[2.7 Quelles sont les raisons principales pour lesquelles les populations ont décidé de revenir dans l’ile ? (3 choix maximum)]],"*autre*"),"1","0")</f>
        <v>0</v>
      </c>
      <c r="BK10" s="93" t="str">
        <f>IF(COUNTIF(Tableau42[[#This Row],[2.7 Quelles sont les raisons principales pour lesquelles les populations ont décidé de revenir dans l’ile ? (3 choix maximum)]],"*nsp*"),"1","0")</f>
        <v>0</v>
      </c>
      <c r="BL10" s="93" t="s">
        <v>7</v>
      </c>
      <c r="BM10" s="93" t="s">
        <v>2</v>
      </c>
      <c r="BN10" s="93" t="s">
        <v>0</v>
      </c>
      <c r="BO10" s="93" t="s">
        <v>1</v>
      </c>
      <c r="BP10" s="93" t="s">
        <v>1</v>
      </c>
      <c r="BQ10" s="93" t="s">
        <v>764</v>
      </c>
      <c r="BR10" s="93" t="s">
        <v>183</v>
      </c>
      <c r="BS10" s="93" t="s">
        <v>183</v>
      </c>
      <c r="BT10" s="93" t="s">
        <v>725</v>
      </c>
      <c r="BU10" s="93" t="s">
        <v>191</v>
      </c>
      <c r="BV10" s="93" t="s">
        <v>191</v>
      </c>
      <c r="BW10" s="93" t="s">
        <v>193</v>
      </c>
      <c r="BX10" s="93" t="s">
        <v>738</v>
      </c>
      <c r="BY10" s="93" t="str">
        <f>IF(COUNTIF(Tableau42[[#This Row],[5.1 Quelles sont les principales sources de nourriture des habitants de l’ile ? (3 choix maximum)]],"*Autoconsommation*"),"1","0")</f>
        <v>1</v>
      </c>
      <c r="BZ10" s="93" t="str">
        <f>IF(COUNTIF(Tableau42[[#This Row],[5.1 Quelles sont les principales sources de nourriture des habitants de l’ile ? (3 choix maximum)]],"*Argent_achat*"),"1","0")</f>
        <v>1</v>
      </c>
      <c r="CA10" s="93" t="str">
        <f>IF(COUNTIF(Tableau42[[#This Row],[5.1 Quelles sont les principales sources de nourriture des habitants de l’ile ? (3 choix maximum)]],"*Dons*"),"1","0")</f>
        <v>0</v>
      </c>
      <c r="CB10" s="93" t="str">
        <f>IF(COUNTIF(Tableau42[[#This Row],[5.1 Quelles sont les principales sources de nourriture des habitants de l’ile ? (3 choix maximum)]],"*Aide_alimentaire_ong*"),"1","0")</f>
        <v>0</v>
      </c>
      <c r="CC10" s="93" t="str">
        <f>IF(COUNTIF(Tableau42[[#This Row],[5.1 Quelles sont les principales sources de nourriture des habitants de l’ile ? (3 choix maximum)]],"*Emprunt*"),"1","0")</f>
        <v>0</v>
      </c>
      <c r="CD10" s="93" t="str">
        <f>IF(COUNTIF(Tableau42[[#This Row],[5.1 Quelles sont les principales sources de nourriture des habitants de l’ile ? (3 choix maximum)]],"*Paiement_nature*"),"1","0")</f>
        <v>0</v>
      </c>
      <c r="CE10" s="93" t="str">
        <f>IF(COUNTIF(Tableau42[[#This Row],[5.1 Quelles sont les principales sources de nourriture des habitants de l’ile ? (3 choix maximum)]],"*nsp*"),"1","0")</f>
        <v>0</v>
      </c>
      <c r="CF10" s="93" t="s">
        <v>5</v>
      </c>
      <c r="CG10" s="93" t="s">
        <v>739</v>
      </c>
      <c r="CH10" s="93" t="str">
        <f>IF(COUNTIF(Tableau42[[#This Row],[5.3 Si oui, quelles sont les principales raisons ? (3 choix maximum)]],"*marche*"),"1","0")</f>
        <v>1</v>
      </c>
      <c r="CI10" s="93" t="str">
        <f>IF(COUNTIF(Tableau42[[#This Row],[5.3 Si oui, quelles sont les principales raisons ? (3 choix maximum)]],"*securite*"),"1","0")</f>
        <v>0</v>
      </c>
      <c r="CJ10" s="93" t="str">
        <f>IF(COUNTIF(Tableau42[[#This Row],[5.3 Si oui, quelles sont les principales raisons ? (3 choix maximum)]],"*ressources*"),"1","0")</f>
        <v>1</v>
      </c>
      <c r="CK10" s="93" t="str">
        <f>IF(COUNTIF(Tableau42[[#This Row],[5.3 Si oui, quelles sont les principales raisons ? (3 choix maximum)]],"*prix*"),"1","0")</f>
        <v>0</v>
      </c>
      <c r="CL10" s="93" t="str">
        <f>IF(COUNTIF(Tableau42[[#This Row],[5.3 Si oui, quelles sont les principales raisons ? (3 choix maximum)]],"*disponibilite*"),"1","0")</f>
        <v>0</v>
      </c>
      <c r="CM10" s="93" t="str">
        <f>IF(COUNTIF(Tableau42[[#This Row],[5.3 Si oui, quelles sont les principales raisons ? (3 choix maximum)]],"*production*"),"1","0")</f>
        <v>1</v>
      </c>
      <c r="CN10" s="93" t="s">
        <v>193</v>
      </c>
      <c r="CO10" s="93" t="s">
        <v>14</v>
      </c>
      <c r="CP10" s="93" t="s">
        <v>717</v>
      </c>
      <c r="CQ10" s="93" t="str">
        <f>IF(COUNTIF(Tableau42[[#This Row],[5.6 Quelles sont les principales sources de revenu utilisées par les habitants de l’ile ACTUELLEMENT? (3 choix maximum)]],"*Agriculture*"),"1","0")</f>
        <v>1</v>
      </c>
      <c r="CR10" s="93" t="str">
        <f>IF(COUNTIF(Tableau42[[#This Row],[5.6 Quelles sont les principales sources de revenu utilisées par les habitants de l’ile ACTUELLEMENT? (3 choix maximum)]],"*Elevage*"),"1","0")</f>
        <v>0</v>
      </c>
      <c r="CS10" s="93" t="str">
        <f>IF(COUNTIF(Tableau42[[#This Row],[5.6 Quelles sont les principales sources de revenu utilisées par les habitants de l’ile ACTUELLEMENT? (3 choix maximum)]],"*peche*"),"1","0")</f>
        <v>1</v>
      </c>
      <c r="CT10" s="93" t="str">
        <f>IF(COUNTIF(Tableau42[[#This Row],[5.6 Quelles sont les principales sources de revenu utilisées par les habitants de l’ile ACTUELLEMENT? (3 choix maximum)]],"*Administration*"),"1","0")</f>
        <v>0</v>
      </c>
      <c r="CU10" s="93" t="str">
        <f>IF(COUNTIF(Tableau42[[#This Row],[5.6 Quelles sont les principales sources de revenu utilisées par les habitants de l’ile ACTUELLEMENT? (3 choix maximum)]],"*Artisanat*"),"1","0")</f>
        <v>1</v>
      </c>
      <c r="CV10" s="93" t="str">
        <f>IF(COUNTIF(Tableau42[[#This Row],[5.6 Quelles sont les principales sources de revenu utilisées par les habitants de l’ile ACTUELLEMENT? (3 choix maximum)]],"*Venteetcommerce*"),"1","0")</f>
        <v>0</v>
      </c>
      <c r="CW10" s="93" t="str">
        <f>IF(COUNTIF(Tableau42[[#This Row],[5.6 Quelles sont les principales sources de revenu utilisées par les habitants de l’ile ACTUELLEMENT? (3 choix maximum)]],"*mainoeuvre*"),"1","0")</f>
        <v>0</v>
      </c>
      <c r="CX10" s="93" t="str">
        <f>IF(COUNTIF(Tableau42[[#This Row],[5.6 Quelles sont les principales sources de revenu utilisées par les habitants de l’ile ACTUELLEMENT? (3 choix maximum)]],"*assistance*"),"1","0")</f>
        <v>0</v>
      </c>
      <c r="CY10" s="93" t="s">
        <v>193</v>
      </c>
      <c r="CZ10" s="93"/>
      <c r="DA10" s="93" t="s">
        <v>3</v>
      </c>
      <c r="DB10" s="93" t="s">
        <v>3</v>
      </c>
      <c r="DC10" s="93" t="s">
        <v>3</v>
      </c>
      <c r="DD10" s="93" t="s">
        <v>3</v>
      </c>
      <c r="DE10" s="93" t="s">
        <v>3</v>
      </c>
      <c r="DF10" s="93"/>
      <c r="DG10" s="93" t="s">
        <v>728</v>
      </c>
      <c r="DH10" s="93" t="str">
        <f>IF(COUNTIF(Tableau42[[#This Row],[6.3 Quelles sont les principales difficultés rencontrées par les habitants de l’ile pour accéder aux services de santé ? (3 choix maximum)]],"*aucune*"),"1","0")</f>
        <v>0</v>
      </c>
      <c r="DI10" s="93" t="str">
        <f>IF(COUNTIF(Tableau42[[#This Row],[6.3 Quelles sont les principales difficultés rencontrées par les habitants de l’ile pour accéder aux services de santé ? (3 choix maximum)]],"*pasdeservice*"),"1","0")</f>
        <v>1</v>
      </c>
      <c r="DJ10" s="93" t="str">
        <f>IF(COUNTIF(Tableau42[[#This Row],[6.3 Quelles sont les principales difficultés rencontrées par les habitants de l’ile pour accéder aux services de santé ? (3 choix maximum)]],"*securite*"),"1","0")</f>
        <v>0</v>
      </c>
      <c r="DK10" s="86" t="str">
        <f>IF(COUNTIF(Tableau42[[#This Row],[6.3 Quelles sont les principales difficultés rencontrées par les habitants de l’ile pour accéder aux services de santé ? (3 choix maximum)]],"*physique*"),"1","0")</f>
        <v>0</v>
      </c>
      <c r="DL10" s="86" t="str">
        <f>IF(COUNTIF(Tableau42[[#This Row],[6.3 Quelles sont les principales difficultés rencontrées par les habitants de l’ile pour accéder aux services de santé ? (3 choix maximum)]],"*prixsoins*"),"1","0")</f>
        <v>0</v>
      </c>
      <c r="DM10" s="86" t="str">
        <f>IF(COUNTIF(Tableau42[[#This Row],[6.3 Quelles sont les principales difficultés rencontrées par les habitants de l’ile pour accéder aux services de santé ? (3 choix maximum)]],"*distance*"),"1","0")</f>
        <v>1</v>
      </c>
      <c r="DN10" s="86" t="str">
        <f>IF(COUNTIF(Tableau42[[#This Row],[6.3 Quelles sont les principales difficultés rencontrées par les habitants de l’ile pour accéder aux services de santé ? (3 choix maximum)]],"*prixtransport*"),"1","0")</f>
        <v>0</v>
      </c>
      <c r="DO10" s="93" t="str">
        <f>IF(COUNTIF(Tableau42[[#This Row],[6.3 Quelles sont les principales difficultés rencontrées par les habitants de l’ile pour accéder aux services de santé ? (3 choix maximum)]],"*pasdetransport*"),"1","0")</f>
        <v>1</v>
      </c>
      <c r="DP10" s="93" t="str">
        <f>IF(COUNTIF(Tableau42[[#This Row],[6.3 Quelles sont les principales difficultés rencontrées par les habitants de l’ile pour accéder aux services de santé ? (3 choix maximum)]],"*manquepersonnel*"),"1","0")</f>
        <v>0</v>
      </c>
      <c r="DQ10" s="93" t="str">
        <f>IF(COUNTIF(Tableau42[[#This Row],[6.3 Quelles sont les principales difficultés rencontrées par les habitants de l’ile pour accéder aux services de santé ? (3 choix maximum)]],"*manquemateriel*"),"1","0")</f>
        <v>0</v>
      </c>
      <c r="DR10" s="93" t="str">
        <f>IF(COUNTIF(Tableau42[[#This Row],[6.3 Quelles sont les principales difficultés rencontrées par les habitants de l’ile pour accéder aux services de santé ? (3 choix maximum)]],"*manquemedics*"),"1","0")</f>
        <v>0</v>
      </c>
      <c r="DS10" s="93" t="s">
        <v>695</v>
      </c>
      <c r="DT10" s="93" t="str">
        <f>IF(COUNTIF(Tableau42[[#This Row],[6.4 Quels sont les problèmes de santé les plus fréquents rencontrés par les habitants de l’ile dans les DEUX dernieres semaines ? (3 choix maximum)]],"*aucun*"),"1","0")</f>
        <v>0</v>
      </c>
      <c r="DU10" s="93" t="str">
        <f>IF(COUNTIF(Tableau42[[#This Row],[6.4 Quels sont les problèmes de santé les plus fréquents rencontrés par les habitants de l’ile dans les DEUX dernieres semaines ? (3 choix maximum)]],"*fievre*"),"1","0")</f>
        <v>1</v>
      </c>
      <c r="DV10" s="93" t="str">
        <f>IF(COUNTIF(Tableau42[[#This Row],[6.4 Quels sont les problèmes de santé les plus fréquents rencontrés par les habitants de l’ile dans les DEUX dernieres semaines ? (3 choix maximum)]],"*diarrhee*"),"1","0")</f>
        <v>1</v>
      </c>
      <c r="DW10" s="93" t="str">
        <f>IF(COUNTIF(Tableau42[[#This Row],[6.4 Quels sont les problèmes de santé les plus fréquents rencontrés par les habitants de l’ile dans les DEUX dernieres semaines ? (3 choix maximum)]],"*peau*"),"1","0")</f>
        <v>0</v>
      </c>
      <c r="DX10" s="93" t="str">
        <f>IF(COUNTIF(Tableau42[[#This Row],[6.4 Quels sont les problèmes de santé les plus fréquents rencontrés par les habitants de l’ile dans les DEUX dernieres semaines ? (3 choix maximum)]],"*contagieux*"),"1","0")</f>
        <v>0</v>
      </c>
      <c r="DY10" s="93" t="str">
        <f>IF(COUNTIF(Tableau42[[#This Row],[6.4 Quels sont les problèmes de santé les plus fréquents rencontrés par les habitants de l’ile dans les DEUX dernieres semaines ? (3 choix maximum)]],"*chronique*"),"1","0")</f>
        <v>1</v>
      </c>
      <c r="DZ10" s="93" t="str">
        <f>IF(COUNTIF(Tableau42[[#This Row],[6.4 Quels sont les problèmes de santé les plus fréquents rencontrés par les habitants de l’ile dans les DEUX dernieres semaines ? (3 choix maximum)]],"*maternel*"),"1","0")</f>
        <v>0</v>
      </c>
      <c r="EA10" s="93" t="str">
        <f>IF(COUNTIF(Tableau42[[#This Row],[6.4 Quels sont les problèmes de santé les plus fréquents rencontrés par les habitants de l’ile dans les DEUX dernieres semaines ? (3 choix maximum)]],"*blessures*"),"1","0")</f>
        <v>0</v>
      </c>
      <c r="EB10" s="93" t="str">
        <f>IF(COUNTIF(Tableau42[[#This Row],[6.4 Quels sont les problèmes de santé les plus fréquents rencontrés par les habitants de l’ile dans les DEUX dernieres semaines ? (3 choix maximum)]],"*infections*"),"1","0")</f>
        <v>0</v>
      </c>
      <c r="EC10" s="93" t="str">
        <f>IF(COUNTIF(Tableau42[[#This Row],[6.4 Quels sont les problèmes de santé les plus fréquents rencontrés par les habitants de l’ile dans les DEUX dernieres semaines ? (3 choix maximum)]],"*malnutrition*"),"1","0")</f>
        <v>0</v>
      </c>
      <c r="ED10" s="93" t="s">
        <v>193</v>
      </c>
      <c r="EE10" s="93" t="s">
        <v>199</v>
      </c>
      <c r="EF10" s="93" t="s">
        <v>197</v>
      </c>
      <c r="EG10" s="93" t="s">
        <v>201</v>
      </c>
      <c r="EH10" s="93" t="s">
        <v>3</v>
      </c>
      <c r="EI10" s="93" t="s">
        <v>182</v>
      </c>
      <c r="EJ10" s="95" t="s">
        <v>193</v>
      </c>
      <c r="EK10" s="95"/>
      <c r="EL10" s="95" t="s">
        <v>3</v>
      </c>
      <c r="EM10" s="95" t="s">
        <v>3</v>
      </c>
      <c r="EN10" s="95" t="s">
        <v>3</v>
      </c>
      <c r="EO10" s="95" t="s">
        <v>3</v>
      </c>
      <c r="EP10" s="95" t="s">
        <v>3</v>
      </c>
      <c r="EQ10" s="96" t="s">
        <v>3</v>
      </c>
      <c r="ER10" s="95"/>
      <c r="ES10" s="95" t="s">
        <v>14</v>
      </c>
      <c r="ET10" s="95" t="s">
        <v>14</v>
      </c>
      <c r="EU10" s="95" t="s">
        <v>765</v>
      </c>
      <c r="EV10" s="95" t="str">
        <f>IF(COUNTIF(Tableau42[[#This Row],[8.5 Quelles sont les principales barrières d''accès à l''école primaire pour les enfants, ACTUELLEMENT? (3 choix maximum)]],"*ecole_non_fonc*"),"1","0")</f>
        <v>1</v>
      </c>
      <c r="EW10" s="95" t="str">
        <f>IF(COUNTIF(Tableau42[[#This Row],[8.5 Quelles sont les principales barrières d''accès à l''école primaire pour les enfants, ACTUELLEMENT? (3 choix maximum)]],"*frais_inscription*"),"1","0")</f>
        <v>0</v>
      </c>
      <c r="EX10" s="95" t="str">
        <f>IF(COUNTIF(Tableau42[[#This Row],[8.5 Quelles sont les principales barrières d''accès à l''école primaire pour les enfants, ACTUELLEMENT? (3 choix maximum)]],"*pas_fournitures*"),"1","0")</f>
        <v>0</v>
      </c>
      <c r="EY10" s="95" t="str">
        <f>IF(COUNTIF(Tableau42[[#This Row],[8.5 Quelles sont les principales barrières d''accès à l''école primaire pour les enfants, ACTUELLEMENT? (3 choix maximum)]],"*ecole_loin*"),"1","0")</f>
        <v>1</v>
      </c>
      <c r="EZ10" s="95" t="str">
        <f>IF(COUNTIF(Tableau42[[#This Row],[8.5 Quelles sont les principales barrières d''accès à l''école primaire pour les enfants, ACTUELLEMENT? (3 choix maximum)]],"*route_dangereuse*"),"1","0")</f>
        <v>0</v>
      </c>
      <c r="FA10" s="95" t="str">
        <f>IF(COUNTIF(Tableau42[[#This Row],[8.5 Quelles sont les principales barrières d''accès à l''école primaire pour les enfants, ACTUELLEMENT? (3 choix maximum)]],"*travail*"),"1","0")</f>
        <v>0</v>
      </c>
      <c r="FB10" s="95" t="s">
        <v>194</v>
      </c>
      <c r="FC10" s="95"/>
      <c r="FD10" s="95" t="s">
        <v>3</v>
      </c>
      <c r="FE10" s="95" t="s">
        <v>3</v>
      </c>
      <c r="FF10" s="95" t="s">
        <v>3</v>
      </c>
      <c r="FG10" s="95" t="s">
        <v>3</v>
      </c>
      <c r="FH10" s="95" t="s">
        <v>3</v>
      </c>
      <c r="FI10" s="95" t="s">
        <v>3</v>
      </c>
      <c r="FJ10" s="95"/>
      <c r="FK10" s="95" t="s">
        <v>3</v>
      </c>
      <c r="FL10" s="95" t="s">
        <v>3</v>
      </c>
      <c r="FM10" s="95" t="s">
        <v>204</v>
      </c>
      <c r="FN10" s="95" t="s">
        <v>3</v>
      </c>
      <c r="FO10" s="97" t="s">
        <v>613</v>
      </c>
      <c r="FP10" s="95" t="s">
        <v>5</v>
      </c>
      <c r="FQ10" s="114" t="s">
        <v>766</v>
      </c>
    </row>
    <row r="11" spans="1:176" s="98" customFormat="1" ht="19.95" customHeight="1" x14ac:dyDescent="0.3">
      <c r="A11" s="114" t="s">
        <v>767</v>
      </c>
      <c r="B11" s="115">
        <v>43187.381249999999</v>
      </c>
      <c r="C11" s="115">
        <v>43187.402083333334</v>
      </c>
      <c r="D11" s="116">
        <v>43187</v>
      </c>
      <c r="E11" s="114"/>
      <c r="F11" s="116">
        <v>43187</v>
      </c>
      <c r="G11" s="99" t="s">
        <v>0</v>
      </c>
      <c r="H11" s="99" t="s">
        <v>1</v>
      </c>
      <c r="I11" s="99" t="s">
        <v>1</v>
      </c>
      <c r="J11" s="99" t="s">
        <v>768</v>
      </c>
      <c r="K11" s="92" t="s">
        <v>685</v>
      </c>
      <c r="L11" s="93">
        <v>2200</v>
      </c>
      <c r="M11" s="93">
        <v>2000</v>
      </c>
      <c r="N11" s="93" t="s">
        <v>188</v>
      </c>
      <c r="O11" s="100" t="s">
        <v>2</v>
      </c>
      <c r="P11" s="100" t="s">
        <v>0</v>
      </c>
      <c r="Q11" s="100" t="s">
        <v>1</v>
      </c>
      <c r="R11" s="100" t="s">
        <v>1</v>
      </c>
      <c r="S11" s="94" t="s">
        <v>769</v>
      </c>
      <c r="T11" s="100" t="s">
        <v>3</v>
      </c>
      <c r="U11" s="93" t="s">
        <v>184</v>
      </c>
      <c r="V11" s="101" t="s">
        <v>770</v>
      </c>
      <c r="W11" s="102" t="str">
        <f>IF(COUNTIF(Tableau42[[#This Row],[1.7 Quelles sont les raisons qui ont poussé la population á quitter l''ile? (3 choix maximum)]],"*insecurite*"),"1","0")</f>
        <v>1</v>
      </c>
      <c r="X11" s="102" t="str">
        <f>IF(COUNTIF(Tableau42[[#This Row],[1.7 Quelles sont les raisons qui ont poussé la population á quitter l''ile? (3 choix maximum)]],"*mesure_securitaire*"),"1","0")</f>
        <v>1</v>
      </c>
      <c r="Y11" s="102" t="str">
        <f>IF(COUNTIF(Tableau42[[#This Row],[1.7 Quelles sont les raisons qui ont poussé la population á quitter l''ile? (3 choix maximum)]],"*moyens*"),"1","0")</f>
        <v>0</v>
      </c>
      <c r="Z11" s="102" t="str">
        <f>IF(COUNTIF(Tableau42[[#This Row],[1.7 Quelles sont les raisons qui ont poussé la population á quitter l''ile? (3 choix maximum)]],"*nourriture*"),"1","0")</f>
        <v>0</v>
      </c>
      <c r="AA11" s="102" t="str">
        <f>IF(COUNTIF(Tableau42[[#This Row],[1.7 Quelles sont les raisons qui ont poussé la population á quitter l''ile? (3 choix maximum)]],"*services*"),"1","0")</f>
        <v>0</v>
      </c>
      <c r="AB11" s="102" t="str">
        <f>IF(COUNTIF(Tableau42[[#This Row],[1.7 Quelles sont les raisons qui ont poussé la population á quitter l''ile? (3 choix maximum)]],"*migration*"),"1","0")</f>
        <v>0</v>
      </c>
      <c r="AC11" s="102" t="str">
        <f>IF(COUNTIF(Tableau42[[#This Row],[1.7 Quelles sont les raisons qui ont poussé la population á quitter l''ile? (3 choix maximum)]],"*autre*"),"1","0")</f>
        <v>0</v>
      </c>
      <c r="AD11" s="101" t="s">
        <v>771</v>
      </c>
      <c r="AE11" s="102" t="str">
        <f>IF(COUNTIF(Tableau42[[#This Row],[1.8 Depuis le debut de la crise de 2015, quels sont les groupes qui sont majoritairement partis de votre ile?  (3 choix maximum)]],"*familles*"),"1","0")</f>
        <v>1</v>
      </c>
      <c r="AF11" s="102" t="str">
        <f>IF(COUNTIF(Tableau42[[#This Row],[1.8 Depuis le debut de la crise de 2015, quels sont les groupes qui sont majoritairement partis de votre ile?  (3 choix maximum)]],"*meres*"),"1","0")</f>
        <v>1</v>
      </c>
      <c r="AG11" s="102" t="str">
        <f>IF(COUNTIF(Tableau42[[#This Row],[1.8 Depuis le debut de la crise de 2015, quels sont les groupes qui sont majoritairement partis de votre ile?  (3 choix maximum)]],"*enfants*"),"1","0")</f>
        <v>0</v>
      </c>
      <c r="AH11" s="102" t="str">
        <f>IF(COUNTIF(Tableau42[[#This Row],[1.8 Depuis le debut de la crise de 2015, quels sont les groupes qui sont majoritairement partis de votre ile?  (3 choix maximum)]],"*hommes*"),"1","0")</f>
        <v>0</v>
      </c>
      <c r="AI11" s="102" t="str">
        <f>IF(COUNTIF(Tableau42[[#This Row],[1.8 Depuis le debut de la crise de 2015, quels sont les groupes qui sont majoritairement partis de votre ile?  (3 choix maximum)]],"*femmes*"),"1","0")</f>
        <v>1</v>
      </c>
      <c r="AJ11" s="102" t="str">
        <f>IF(COUNTIF(Tableau42[[#This Row],[1.8 Depuis le debut de la crise de 2015, quels sont les groupes qui sont majoritairement partis de votre ile?  (3 choix maximum)]],"*vieux*"),"1","0")</f>
        <v>0</v>
      </c>
      <c r="AK11" s="86" t="s">
        <v>5</v>
      </c>
      <c r="AL11" s="93">
        <v>1000</v>
      </c>
      <c r="AM11" s="101" t="s">
        <v>2</v>
      </c>
      <c r="AN11" s="101" t="s">
        <v>0</v>
      </c>
      <c r="AO11" s="101" t="s">
        <v>1</v>
      </c>
      <c r="AP11" s="101" t="s">
        <v>1</v>
      </c>
      <c r="AQ11" s="94" t="s">
        <v>769</v>
      </c>
      <c r="AR11" s="101" t="s">
        <v>723</v>
      </c>
      <c r="AS11" s="103" t="s">
        <v>207</v>
      </c>
      <c r="AT11" s="103" t="s">
        <v>184</v>
      </c>
      <c r="AU11" s="101" t="s">
        <v>763</v>
      </c>
      <c r="AV11" s="104" t="str">
        <f>IF(COUNTIF(Tableau42[[#This Row],[2.6 Quels sonts les groupes de population qui sont majoritairement revenus vivre dans l’ile? (3 choix maximum)]],"*familles*"),"1","0")</f>
        <v>1</v>
      </c>
      <c r="AW11" s="104" t="str">
        <f>IF(COUNTIF(Tableau42[[#This Row],[2.6 Quels sonts les groupes de population qui sont majoritairement revenus vivre dans l’ile? (3 choix maximum)]],"*meres*"),"1","0")</f>
        <v>1</v>
      </c>
      <c r="AX11" s="104" t="str">
        <f>IF(COUNTIF(Tableau42[[#This Row],[2.6 Quels sonts les groupes de population qui sont majoritairement revenus vivre dans l’ile? (3 choix maximum)]],"*enfants*"),"1","0")</f>
        <v>0</v>
      </c>
      <c r="AY11" s="104" t="str">
        <f>IF(COUNTIF(Tableau42[[#This Row],[2.6 Quels sonts les groupes de population qui sont majoritairement revenus vivre dans l’ile? (3 choix maximum)]],"*hommes*"),"1","0")</f>
        <v>0</v>
      </c>
      <c r="AZ11" s="104" t="str">
        <f>IF(COUNTIF(Tableau42[[#This Row],[2.6 Quels sonts les groupes de population qui sont majoritairement revenus vivre dans l’ile? (3 choix maximum)]],"*femmes*"),"1","0")</f>
        <v>0</v>
      </c>
      <c r="BA11" s="104" t="str">
        <f>IF(COUNTIF(Tableau42[[#This Row],[2.6 Quels sonts les groupes de population qui sont majoritairement revenus vivre dans l’ile? (3 choix maximum)]],"*vieux*"),"1","0")</f>
        <v>1</v>
      </c>
      <c r="BB11" s="104" t="str">
        <f>IF(COUNTIF(Tableau42[[#This Row],[2.6 Quels sonts les groupes de population qui sont majoritairement revenus vivre dans l’ile? (3 choix maximum)]],"*nsp*"),"1","0")</f>
        <v>0</v>
      </c>
      <c r="BC11" s="101" t="s">
        <v>6</v>
      </c>
      <c r="BD11" s="104" t="str">
        <f>IF(COUNTIF(Tableau42[[#This Row],[2.7 Quelles sont les raisons principales pour lesquelles les populations ont décidé de revenir dans l’ile ? (3 choix maximum)]],"*securite*"),"1","0")</f>
        <v>1</v>
      </c>
      <c r="BE11" s="104" t="str">
        <f>IF(COUNTIF(Tableau42[[#This Row],[2.7 Quelles sont les raisons principales pour lesquelles les populations ont décidé de revenir dans l’ile ? (3 choix maximum)]],"*moyens*"),"1","0")</f>
        <v>0</v>
      </c>
      <c r="BF11" s="104" t="str">
        <f>IF(COUNTIF(Tableau42[[#This Row],[2.7 Quelles sont les raisons principales pour lesquelles les populations ont décidé de revenir dans l’ile ? (3 choix maximum)]],"*nourriture*"),"1","0")</f>
        <v>0</v>
      </c>
      <c r="BG11" s="104" t="str">
        <f>IF(COUNTIF(Tableau42[[#This Row],[2.7 Quelles sont les raisons principales pour lesquelles les populations ont décidé de revenir dans l’ile ? (3 choix maximum)]],"*services*"),"1","0")</f>
        <v>0</v>
      </c>
      <c r="BH11" s="104" t="str">
        <f>IF(COUNTIF(Tableau42[[#This Row],[2.7 Quelles sont les raisons principales pour lesquelles les populations ont décidé de revenir dans l’ile ? (3 choix maximum)]],"*migration*"),"1","0")</f>
        <v>0</v>
      </c>
      <c r="BI11" s="104" t="str">
        <f>IF(COUNTIF(Tableau42[[#This Row],[2.7 Quelles sont les raisons principales pour lesquelles les populations ont décidé de revenir dans l’ile ? (3 choix maximum)]],"*assistance*"),"1","0")</f>
        <v>0</v>
      </c>
      <c r="BJ11" s="104" t="str">
        <f>IF(COUNTIF(Tableau42[[#This Row],[2.7 Quelles sont les raisons principales pour lesquelles les populations ont décidé de revenir dans l’ile ? (3 choix maximum)]],"*autre*"),"1","0")</f>
        <v>0</v>
      </c>
      <c r="BK11" s="104" t="str">
        <f>IF(COUNTIF(Tableau42[[#This Row],[2.7 Quelles sont les raisons principales pour lesquelles les populations ont décidé de revenir dans l’ile ? (3 choix maximum)]],"*nsp*"),"1","0")</f>
        <v>0</v>
      </c>
      <c r="BL11" s="93" t="s">
        <v>7</v>
      </c>
      <c r="BM11" s="101" t="s">
        <v>2</v>
      </c>
      <c r="BN11" s="101" t="s">
        <v>0</v>
      </c>
      <c r="BO11" s="101" t="s">
        <v>1</v>
      </c>
      <c r="BP11" s="101" t="s">
        <v>1</v>
      </c>
      <c r="BQ11" s="101" t="s">
        <v>769</v>
      </c>
      <c r="BR11" s="101" t="s">
        <v>237</v>
      </c>
      <c r="BS11" s="103" t="s">
        <v>737</v>
      </c>
      <c r="BT11" s="93" t="s">
        <v>194</v>
      </c>
      <c r="BU11" s="103" t="s">
        <v>191</v>
      </c>
      <c r="BV11" s="103" t="s">
        <v>191</v>
      </c>
      <c r="BW11" s="103" t="s">
        <v>193</v>
      </c>
      <c r="BX11" s="101" t="s">
        <v>13</v>
      </c>
      <c r="BY11" s="104" t="str">
        <f>IF(COUNTIF(Tableau42[[#This Row],[5.1 Quelles sont les principales sources de nourriture des habitants de l’ile ? (3 choix maximum)]],"*Autoconsommation*"),"1","0")</f>
        <v>1</v>
      </c>
      <c r="BZ11" s="104" t="str">
        <f>IF(COUNTIF(Tableau42[[#This Row],[5.1 Quelles sont les principales sources de nourriture des habitants de l’ile ? (3 choix maximum)]],"*Argent_achat*"),"1","0")</f>
        <v>0</v>
      </c>
      <c r="CA11" s="104" t="str">
        <f>IF(COUNTIF(Tableau42[[#This Row],[5.1 Quelles sont les principales sources de nourriture des habitants de l’ile ? (3 choix maximum)]],"*Dons*"),"1","0")</f>
        <v>0</v>
      </c>
      <c r="CB11" s="104" t="str">
        <f>IF(COUNTIF(Tableau42[[#This Row],[5.1 Quelles sont les principales sources de nourriture des habitants de l’ile ? (3 choix maximum)]],"*Aide_alimentaire_ong*"),"1","0")</f>
        <v>0</v>
      </c>
      <c r="CC11" s="104" t="str">
        <f>IF(COUNTIF(Tableau42[[#This Row],[5.1 Quelles sont les principales sources de nourriture des habitants de l’ile ? (3 choix maximum)]],"*Emprunt*"),"1","0")</f>
        <v>0</v>
      </c>
      <c r="CD11" s="104" t="str">
        <f>IF(COUNTIF(Tableau42[[#This Row],[5.1 Quelles sont les principales sources de nourriture des habitants de l’ile ? (3 choix maximum)]],"*Paiement_nature*"),"1","0")</f>
        <v>0</v>
      </c>
      <c r="CE11" s="104" t="str">
        <f>IF(COUNTIF(Tableau42[[#This Row],[5.1 Quelles sont les principales sources de nourriture des habitants de l’ile ? (3 choix maximum)]],"*nsp*"),"1","0")</f>
        <v>0</v>
      </c>
      <c r="CF11" s="93" t="s">
        <v>5</v>
      </c>
      <c r="CG11" s="101" t="s">
        <v>692</v>
      </c>
      <c r="CH11" s="104" t="str">
        <f>IF(COUNTIF(Tableau42[[#This Row],[5.3 Si oui, quelles sont les principales raisons ? (3 choix maximum)]],"*marche*"),"1","0")</f>
        <v>0</v>
      </c>
      <c r="CI11" s="104" t="str">
        <f>IF(COUNTIF(Tableau42[[#This Row],[5.3 Si oui, quelles sont les principales raisons ? (3 choix maximum)]],"*securite*"),"1","0")</f>
        <v>0</v>
      </c>
      <c r="CJ11" s="104" t="str">
        <f>IF(COUNTIF(Tableau42[[#This Row],[5.3 Si oui, quelles sont les principales raisons ? (3 choix maximum)]],"*ressources*"),"1","0")</f>
        <v>1</v>
      </c>
      <c r="CK11" s="104" t="str">
        <f>IF(COUNTIF(Tableau42[[#This Row],[5.3 Si oui, quelles sont les principales raisons ? (3 choix maximum)]],"*prix*"),"1","0")</f>
        <v>1</v>
      </c>
      <c r="CL11" s="104" t="str">
        <f>IF(COUNTIF(Tableau42[[#This Row],[5.3 Si oui, quelles sont les principales raisons ? (3 choix maximum)]],"*disponibilite*"),"1","0")</f>
        <v>0</v>
      </c>
      <c r="CM11" s="104" t="str">
        <f>IF(COUNTIF(Tableau42[[#This Row],[5.3 Si oui, quelles sont les principales raisons ? (3 choix maximum)]],"*production*"),"1","0")</f>
        <v>1</v>
      </c>
      <c r="CN11" s="101" t="s">
        <v>195</v>
      </c>
      <c r="CO11" s="103" t="s">
        <v>190</v>
      </c>
      <c r="CP11" s="101" t="s">
        <v>740</v>
      </c>
      <c r="CQ11" s="104" t="str">
        <f>IF(COUNTIF(Tableau42[[#This Row],[5.6 Quelles sont les principales sources de revenu utilisées par les habitants de l’ile ACTUELLEMENT? (3 choix maximum)]],"*Agriculture*"),"1","0")</f>
        <v>1</v>
      </c>
      <c r="CR11" s="104" t="str">
        <f>IF(COUNTIF(Tableau42[[#This Row],[5.6 Quelles sont les principales sources de revenu utilisées par les habitants de l’ile ACTUELLEMENT? (3 choix maximum)]],"*Elevage*"),"1","0")</f>
        <v>1</v>
      </c>
      <c r="CS11" s="104" t="str">
        <f>IF(COUNTIF(Tableau42[[#This Row],[5.6 Quelles sont les principales sources de revenu utilisées par les habitants de l’ile ACTUELLEMENT? (3 choix maximum)]],"*peche*"),"1","0")</f>
        <v>1</v>
      </c>
      <c r="CT11" s="104" t="str">
        <f>IF(COUNTIF(Tableau42[[#This Row],[5.6 Quelles sont les principales sources de revenu utilisées par les habitants de l’ile ACTUELLEMENT? (3 choix maximum)]],"*Administration*"),"1","0")</f>
        <v>0</v>
      </c>
      <c r="CU11" s="104" t="str">
        <f>IF(COUNTIF(Tableau42[[#This Row],[5.6 Quelles sont les principales sources de revenu utilisées par les habitants de l’ile ACTUELLEMENT? (3 choix maximum)]],"*Artisanat*"),"1","0")</f>
        <v>0</v>
      </c>
      <c r="CV11" s="104" t="str">
        <f>IF(COUNTIF(Tableau42[[#This Row],[5.6 Quelles sont les principales sources de revenu utilisées par les habitants de l’ile ACTUELLEMENT? (3 choix maximum)]],"*Venteetcommerce*"),"1","0")</f>
        <v>0</v>
      </c>
      <c r="CW11" s="104" t="str">
        <f>IF(COUNTIF(Tableau42[[#This Row],[5.6 Quelles sont les principales sources de revenu utilisées par les habitants de l’ile ACTUELLEMENT? (3 choix maximum)]],"*mainoeuvre*"),"1","0")</f>
        <v>0</v>
      </c>
      <c r="CX11" s="104" t="str">
        <f>IF(COUNTIF(Tableau42[[#This Row],[5.6 Quelles sont les principales sources de revenu utilisées par les habitants de l’ile ACTUELLEMENT? (3 choix maximum)]],"*assistance*"),"1","0")</f>
        <v>0</v>
      </c>
      <c r="CY11" s="103" t="s">
        <v>195</v>
      </c>
      <c r="CZ11" s="101"/>
      <c r="DA11" s="101" t="s">
        <v>3</v>
      </c>
      <c r="DB11" s="100" t="s">
        <v>3</v>
      </c>
      <c r="DC11" s="100" t="s">
        <v>3</v>
      </c>
      <c r="DD11" s="100" t="s">
        <v>3</v>
      </c>
      <c r="DE11" s="100" t="s">
        <v>3</v>
      </c>
      <c r="DF11" s="93"/>
      <c r="DG11" s="104" t="s">
        <v>741</v>
      </c>
      <c r="DH11" s="93" t="str">
        <f>IF(COUNTIF(Tableau42[[#This Row],[6.3 Quelles sont les principales difficultés rencontrées par les habitants de l’ile pour accéder aux services de santé ? (3 choix maximum)]],"*aucune*"),"1","0")</f>
        <v>0</v>
      </c>
      <c r="DI11" s="93" t="str">
        <f>IF(COUNTIF(Tableau42[[#This Row],[6.3 Quelles sont les principales difficultés rencontrées par les habitants de l’ile pour accéder aux services de santé ? (3 choix maximum)]],"*pasdeservice*"),"1","0")</f>
        <v>1</v>
      </c>
      <c r="DJ11" s="104" t="str">
        <f>IF(COUNTIF(Tableau42[[#This Row],[6.3 Quelles sont les principales difficultés rencontrées par les habitants de l’ile pour accéder aux services de santé ? (3 choix maximum)]],"*securite*"),"1","0")</f>
        <v>0</v>
      </c>
      <c r="DK11" s="102" t="str">
        <f>IF(COUNTIF(Tableau42[[#This Row],[6.3 Quelles sont les principales difficultés rencontrées par les habitants de l’ile pour accéder aux services de santé ? (3 choix maximum)]],"*physique*"),"1","0")</f>
        <v>0</v>
      </c>
      <c r="DL11" s="102" t="str">
        <f>IF(COUNTIF(Tableau42[[#This Row],[6.3 Quelles sont les principales difficultés rencontrées par les habitants de l’ile pour accéder aux services de santé ? (3 choix maximum)]],"*prixsoins*"),"1","0")</f>
        <v>0</v>
      </c>
      <c r="DM11" s="102" t="str">
        <f>IF(COUNTIF(Tableau42[[#This Row],[6.3 Quelles sont les principales difficultés rencontrées par les habitants de l’ile pour accéder aux services de santé ? (3 choix maximum)]],"*distance*"),"1","0")</f>
        <v>1</v>
      </c>
      <c r="DN11" s="102" t="str">
        <f>IF(COUNTIF(Tableau42[[#This Row],[6.3 Quelles sont les principales difficultés rencontrées par les habitants de l’ile pour accéder aux services de santé ? (3 choix maximum)]],"*prixtransport*"),"1","0")</f>
        <v>1</v>
      </c>
      <c r="DO11" s="104" t="str">
        <f>IF(COUNTIF(Tableau42[[#This Row],[6.3 Quelles sont les principales difficultés rencontrées par les habitants de l’ile pour accéder aux services de santé ? (3 choix maximum)]],"*pasdetransport*"),"1","0")</f>
        <v>0</v>
      </c>
      <c r="DP11" s="104" t="str">
        <f>IF(COUNTIF(Tableau42[[#This Row],[6.3 Quelles sont les principales difficultés rencontrées par les habitants de l’ile pour accéder aux services de santé ? (3 choix maximum)]],"*manquepersonnel*"),"1","0")</f>
        <v>0</v>
      </c>
      <c r="DQ11" s="104" t="str">
        <f>IF(COUNTIF(Tableau42[[#This Row],[6.3 Quelles sont les principales difficultés rencontrées par les habitants de l’ile pour accéder aux services de santé ? (3 choix maximum)]],"*manquemateriel*"),"1","0")</f>
        <v>0</v>
      </c>
      <c r="DR11" s="104" t="str">
        <f>IF(COUNTIF(Tableau42[[#This Row],[6.3 Quelles sont les principales difficultés rencontrées par les habitants de l’ile pour accéder aux services de santé ? (3 choix maximum)]],"*manquemedics*"),"1","0")</f>
        <v>0</v>
      </c>
      <c r="DS11" s="101" t="s">
        <v>695</v>
      </c>
      <c r="DT11" s="104" t="str">
        <f>IF(COUNTIF(Tableau42[[#This Row],[6.4 Quels sont les problèmes de santé les plus fréquents rencontrés par les habitants de l’ile dans les DEUX dernieres semaines ? (3 choix maximum)]],"*aucun*"),"1","0")</f>
        <v>0</v>
      </c>
      <c r="DU11" s="104" t="str">
        <f>IF(COUNTIF(Tableau42[[#This Row],[6.4 Quels sont les problèmes de santé les plus fréquents rencontrés par les habitants de l’ile dans les DEUX dernieres semaines ? (3 choix maximum)]],"*fievre*"),"1","0")</f>
        <v>1</v>
      </c>
      <c r="DV11" s="104" t="str">
        <f>IF(COUNTIF(Tableau42[[#This Row],[6.4 Quels sont les problèmes de santé les plus fréquents rencontrés par les habitants de l’ile dans les DEUX dernieres semaines ? (3 choix maximum)]],"*diarrhee*"),"1","0")</f>
        <v>1</v>
      </c>
      <c r="DW11" s="104" t="str">
        <f>IF(COUNTIF(Tableau42[[#This Row],[6.4 Quels sont les problèmes de santé les plus fréquents rencontrés par les habitants de l’ile dans les DEUX dernieres semaines ? (3 choix maximum)]],"*peau*"),"1","0")</f>
        <v>0</v>
      </c>
      <c r="DX11" s="104" t="str">
        <f>IF(COUNTIF(Tableau42[[#This Row],[6.4 Quels sont les problèmes de santé les plus fréquents rencontrés par les habitants de l’ile dans les DEUX dernieres semaines ? (3 choix maximum)]],"*contagieux*"),"1","0")</f>
        <v>0</v>
      </c>
      <c r="DY11" s="104" t="str">
        <f>IF(COUNTIF(Tableau42[[#This Row],[6.4 Quels sont les problèmes de santé les plus fréquents rencontrés par les habitants de l’ile dans les DEUX dernieres semaines ? (3 choix maximum)]],"*chronique*"),"1","0")</f>
        <v>1</v>
      </c>
      <c r="DZ11" s="104" t="str">
        <f>IF(COUNTIF(Tableau42[[#This Row],[6.4 Quels sont les problèmes de santé les plus fréquents rencontrés par les habitants de l’ile dans les DEUX dernieres semaines ? (3 choix maximum)]],"*maternel*"),"1","0")</f>
        <v>0</v>
      </c>
      <c r="EA11" s="104" t="str">
        <f>IF(COUNTIF(Tableau42[[#This Row],[6.4 Quels sont les problèmes de santé les plus fréquents rencontrés par les habitants de l’ile dans les DEUX dernieres semaines ? (3 choix maximum)]],"*blessures*"),"1","0")</f>
        <v>0</v>
      </c>
      <c r="EB11" s="104" t="str">
        <f>IF(COUNTIF(Tableau42[[#This Row],[6.4 Quels sont les problèmes de santé les plus fréquents rencontrés par les habitants de l’ile dans les DEUX dernieres semaines ? (3 choix maximum)]],"*infections*"),"1","0")</f>
        <v>0</v>
      </c>
      <c r="EC11" s="104" t="str">
        <f>IF(COUNTIF(Tableau42[[#This Row],[6.4 Quels sont les problèmes de santé les plus fréquents rencontrés par les habitants de l’ile dans les DEUX dernieres semaines ? (3 choix maximum)]],"*malnutrition*"),"1","0")</f>
        <v>0</v>
      </c>
      <c r="ED11" s="103" t="s">
        <v>194</v>
      </c>
      <c r="EE11" s="103" t="s">
        <v>200</v>
      </c>
      <c r="EF11" s="103" t="s">
        <v>196</v>
      </c>
      <c r="EG11" s="103" t="s">
        <v>201</v>
      </c>
      <c r="EH11" s="101" t="s">
        <v>5</v>
      </c>
      <c r="EI11" s="103" t="s">
        <v>182</v>
      </c>
      <c r="EJ11" s="105" t="s">
        <v>194</v>
      </c>
      <c r="EK11" s="106"/>
      <c r="EL11" s="106" t="s">
        <v>3</v>
      </c>
      <c r="EM11" s="107" t="s">
        <v>3</v>
      </c>
      <c r="EN11" s="107" t="s">
        <v>3</v>
      </c>
      <c r="EO11" s="107" t="s">
        <v>5</v>
      </c>
      <c r="EP11" s="107" t="s">
        <v>3</v>
      </c>
      <c r="EQ11" s="108" t="s">
        <v>3</v>
      </c>
      <c r="ER11" s="95"/>
      <c r="ES11" s="107" t="s">
        <v>14</v>
      </c>
      <c r="ET11" s="107" t="s">
        <v>14</v>
      </c>
      <c r="EU11" s="107" t="s">
        <v>15</v>
      </c>
      <c r="EV11" s="95" t="str">
        <f>IF(COUNTIF(Tableau42[[#This Row],[8.5 Quelles sont les principales barrières d''accès à l''école primaire pour les enfants, ACTUELLEMENT? (3 choix maximum)]],"*ecole_non_fonc*"),"1","0")</f>
        <v>1</v>
      </c>
      <c r="EW11" s="109" t="str">
        <f>IF(COUNTIF(Tableau42[[#This Row],[8.5 Quelles sont les principales barrières d''accès à l''école primaire pour les enfants, ACTUELLEMENT? (3 choix maximum)]],"*frais_inscription*"),"1","0")</f>
        <v>0</v>
      </c>
      <c r="EX11" s="109" t="str">
        <f>IF(COUNTIF(Tableau42[[#This Row],[8.5 Quelles sont les principales barrières d''accès à l''école primaire pour les enfants, ACTUELLEMENT? (3 choix maximum)]],"*pas_fournitures*"),"1","0")</f>
        <v>0</v>
      </c>
      <c r="EY11" s="109" t="str">
        <f>IF(COUNTIF(Tableau42[[#This Row],[8.5 Quelles sont les principales barrières d''accès à l''école primaire pour les enfants, ACTUELLEMENT? (3 choix maximum)]],"*ecole_loin*"),"1","0")</f>
        <v>0</v>
      </c>
      <c r="EZ11" s="109" t="str">
        <f>IF(COUNTIF(Tableau42[[#This Row],[8.5 Quelles sont les principales barrières d''accès à l''école primaire pour les enfants, ACTUELLEMENT? (3 choix maximum)]],"*route_dangereuse*"),"1","0")</f>
        <v>0</v>
      </c>
      <c r="FA11" s="109" t="str">
        <f>IF(COUNTIF(Tableau42[[#This Row],[8.5 Quelles sont les principales barrières d''accès à l''école primaire pour les enfants, ACTUELLEMENT? (3 choix maximum)]],"*travail*"),"1","0")</f>
        <v>0</v>
      </c>
      <c r="FB11" s="105" t="s">
        <v>193</v>
      </c>
      <c r="FC11" s="106"/>
      <c r="FD11" s="106" t="s">
        <v>3</v>
      </c>
      <c r="FE11" s="106" t="s">
        <v>3</v>
      </c>
      <c r="FF11" s="106" t="s">
        <v>3</v>
      </c>
      <c r="FG11" s="106" t="s">
        <v>3</v>
      </c>
      <c r="FH11" s="106" t="s">
        <v>3</v>
      </c>
      <c r="FI11" s="106" t="s">
        <v>3</v>
      </c>
      <c r="FJ11" s="106" t="s">
        <v>3</v>
      </c>
      <c r="FK11" s="106" t="s">
        <v>3</v>
      </c>
      <c r="FL11" s="106" t="s">
        <v>3</v>
      </c>
      <c r="FM11" s="105" t="s">
        <v>204</v>
      </c>
      <c r="FN11" s="106" t="s">
        <v>5</v>
      </c>
      <c r="FO11" s="97" t="s">
        <v>614</v>
      </c>
      <c r="FP11" s="106" t="s">
        <v>5</v>
      </c>
      <c r="FQ11" s="114" t="s">
        <v>772</v>
      </c>
    </row>
    <row r="12" spans="1:176" s="98" customFormat="1" ht="19.95" customHeight="1" x14ac:dyDescent="0.3">
      <c r="A12" s="114" t="s">
        <v>773</v>
      </c>
      <c r="B12" s="115">
        <v>43187.518055555556</v>
      </c>
      <c r="C12" s="115">
        <v>43187.527083333334</v>
      </c>
      <c r="D12" s="116">
        <v>43187</v>
      </c>
      <c r="E12" s="114"/>
      <c r="F12" s="116">
        <v>43187</v>
      </c>
      <c r="G12" s="99" t="s">
        <v>0</v>
      </c>
      <c r="H12" s="99" t="s">
        <v>1</v>
      </c>
      <c r="I12" s="99" t="s">
        <v>1</v>
      </c>
      <c r="J12" s="99" t="s">
        <v>774</v>
      </c>
      <c r="K12" s="92" t="s">
        <v>685</v>
      </c>
      <c r="L12" s="93">
        <v>180</v>
      </c>
      <c r="M12" s="93">
        <v>150</v>
      </c>
      <c r="N12" s="93" t="s">
        <v>187</v>
      </c>
      <c r="O12" s="100" t="s">
        <v>2</v>
      </c>
      <c r="P12" s="100" t="s">
        <v>0</v>
      </c>
      <c r="Q12" s="100" t="s">
        <v>1</v>
      </c>
      <c r="R12" s="100" t="s">
        <v>1</v>
      </c>
      <c r="S12" s="94" t="s">
        <v>775</v>
      </c>
      <c r="T12" s="100" t="s">
        <v>3</v>
      </c>
      <c r="U12" s="93" t="s">
        <v>184</v>
      </c>
      <c r="V12" s="101" t="s">
        <v>4</v>
      </c>
      <c r="W12" s="102" t="str">
        <f>IF(COUNTIF(Tableau42[[#This Row],[1.7 Quelles sont les raisons qui ont poussé la population á quitter l''ile? (3 choix maximum)]],"*insecurite*"),"1","0")</f>
        <v>1</v>
      </c>
      <c r="X12" s="102" t="str">
        <f>IF(COUNTIF(Tableau42[[#This Row],[1.7 Quelles sont les raisons qui ont poussé la population á quitter l''ile? (3 choix maximum)]],"*mesure_securitaire*"),"1","0")</f>
        <v>0</v>
      </c>
      <c r="Y12" s="102" t="str">
        <f>IF(COUNTIF(Tableau42[[#This Row],[1.7 Quelles sont les raisons qui ont poussé la population á quitter l''ile? (3 choix maximum)]],"*moyens*"),"1","0")</f>
        <v>0</v>
      </c>
      <c r="Z12" s="102" t="str">
        <f>IF(COUNTIF(Tableau42[[#This Row],[1.7 Quelles sont les raisons qui ont poussé la population á quitter l''ile? (3 choix maximum)]],"*nourriture*"),"1","0")</f>
        <v>0</v>
      </c>
      <c r="AA12" s="102" t="str">
        <f>IF(COUNTIF(Tableau42[[#This Row],[1.7 Quelles sont les raisons qui ont poussé la population á quitter l''ile? (3 choix maximum)]],"*services*"),"1","0")</f>
        <v>0</v>
      </c>
      <c r="AB12" s="102" t="str">
        <f>IF(COUNTIF(Tableau42[[#This Row],[1.7 Quelles sont les raisons qui ont poussé la population á quitter l''ile? (3 choix maximum)]],"*migration*"),"1","0")</f>
        <v>0</v>
      </c>
      <c r="AC12" s="102" t="str">
        <f>IF(COUNTIF(Tableau42[[#This Row],[1.7 Quelles sont les raisons qui ont poussé la population á quitter l''ile? (3 choix maximum)]],"*autre*"),"1","0")</f>
        <v>0</v>
      </c>
      <c r="AD12" s="101" t="s">
        <v>763</v>
      </c>
      <c r="AE12" s="102" t="str">
        <f>IF(COUNTIF(Tableau42[[#This Row],[1.8 Depuis le debut de la crise de 2015, quels sont les groupes qui sont majoritairement partis de votre ile?  (3 choix maximum)]],"*familles*"),"1","0")</f>
        <v>1</v>
      </c>
      <c r="AF12" s="102" t="str">
        <f>IF(COUNTIF(Tableau42[[#This Row],[1.8 Depuis le debut de la crise de 2015, quels sont les groupes qui sont majoritairement partis de votre ile?  (3 choix maximum)]],"*meres*"),"1","0")</f>
        <v>1</v>
      </c>
      <c r="AG12" s="102" t="str">
        <f>IF(COUNTIF(Tableau42[[#This Row],[1.8 Depuis le debut de la crise de 2015, quels sont les groupes qui sont majoritairement partis de votre ile?  (3 choix maximum)]],"*enfants*"),"1","0")</f>
        <v>0</v>
      </c>
      <c r="AH12" s="102" t="str">
        <f>IF(COUNTIF(Tableau42[[#This Row],[1.8 Depuis le debut de la crise de 2015, quels sont les groupes qui sont majoritairement partis de votre ile?  (3 choix maximum)]],"*hommes*"),"1","0")</f>
        <v>0</v>
      </c>
      <c r="AI12" s="102" t="str">
        <f>IF(COUNTIF(Tableau42[[#This Row],[1.8 Depuis le debut de la crise de 2015, quels sont les groupes qui sont majoritairement partis de votre ile?  (3 choix maximum)]],"*femmes*"),"1","0")</f>
        <v>0</v>
      </c>
      <c r="AJ12" s="102" t="str">
        <f>IF(COUNTIF(Tableau42[[#This Row],[1.8 Depuis le debut de la crise de 2015, quels sont les groupes qui sont majoritairement partis de votre ile?  (3 choix maximum)]],"*vieux*"),"1","0")</f>
        <v>1</v>
      </c>
      <c r="AK12" s="86" t="s">
        <v>5</v>
      </c>
      <c r="AL12" s="93">
        <v>100</v>
      </c>
      <c r="AM12" s="101" t="s">
        <v>2</v>
      </c>
      <c r="AN12" s="101" t="s">
        <v>0</v>
      </c>
      <c r="AO12" s="101" t="s">
        <v>1</v>
      </c>
      <c r="AP12" s="101" t="s">
        <v>1</v>
      </c>
      <c r="AQ12" s="94" t="s">
        <v>776</v>
      </c>
      <c r="AR12" s="101" t="s">
        <v>723</v>
      </c>
      <c r="AS12" s="103" t="s">
        <v>185</v>
      </c>
      <c r="AT12" s="103" t="s">
        <v>184</v>
      </c>
      <c r="AU12" s="101" t="s">
        <v>763</v>
      </c>
      <c r="AV12" s="104" t="str">
        <f>IF(COUNTIF(Tableau42[[#This Row],[2.6 Quels sonts les groupes de population qui sont majoritairement revenus vivre dans l’ile? (3 choix maximum)]],"*familles*"),"1","0")</f>
        <v>1</v>
      </c>
      <c r="AW12" s="104" t="str">
        <f>IF(COUNTIF(Tableau42[[#This Row],[2.6 Quels sonts les groupes de population qui sont majoritairement revenus vivre dans l’ile? (3 choix maximum)]],"*meres*"),"1","0")</f>
        <v>1</v>
      </c>
      <c r="AX12" s="104" t="str">
        <f>IF(COUNTIF(Tableau42[[#This Row],[2.6 Quels sonts les groupes de population qui sont majoritairement revenus vivre dans l’ile? (3 choix maximum)]],"*enfants*"),"1","0")</f>
        <v>0</v>
      </c>
      <c r="AY12" s="104" t="str">
        <f>IF(COUNTIF(Tableau42[[#This Row],[2.6 Quels sonts les groupes de population qui sont majoritairement revenus vivre dans l’ile? (3 choix maximum)]],"*hommes*"),"1","0")</f>
        <v>0</v>
      </c>
      <c r="AZ12" s="104" t="str">
        <f>IF(COUNTIF(Tableau42[[#This Row],[2.6 Quels sonts les groupes de population qui sont majoritairement revenus vivre dans l’ile? (3 choix maximum)]],"*femmes*"),"1","0")</f>
        <v>0</v>
      </c>
      <c r="BA12" s="104" t="str">
        <f>IF(COUNTIF(Tableau42[[#This Row],[2.6 Quels sonts les groupes de population qui sont majoritairement revenus vivre dans l’ile? (3 choix maximum)]],"*vieux*"),"1","0")</f>
        <v>1</v>
      </c>
      <c r="BB12" s="104" t="str">
        <f>IF(COUNTIF(Tableau42[[#This Row],[2.6 Quels sonts les groupes de population qui sont majoritairement revenus vivre dans l’ile? (3 choix maximum)]],"*nsp*"),"1","0")</f>
        <v>0</v>
      </c>
      <c r="BC12" s="101" t="s">
        <v>6</v>
      </c>
      <c r="BD12" s="104" t="str">
        <f>IF(COUNTIF(Tableau42[[#This Row],[2.7 Quelles sont les raisons principales pour lesquelles les populations ont décidé de revenir dans l’ile ? (3 choix maximum)]],"*securite*"),"1","0")</f>
        <v>1</v>
      </c>
      <c r="BE12" s="104" t="str">
        <f>IF(COUNTIF(Tableau42[[#This Row],[2.7 Quelles sont les raisons principales pour lesquelles les populations ont décidé de revenir dans l’ile ? (3 choix maximum)]],"*moyens*"),"1","0")</f>
        <v>0</v>
      </c>
      <c r="BF12" s="104" t="str">
        <f>IF(COUNTIF(Tableau42[[#This Row],[2.7 Quelles sont les raisons principales pour lesquelles les populations ont décidé de revenir dans l’ile ? (3 choix maximum)]],"*nourriture*"),"1","0")</f>
        <v>0</v>
      </c>
      <c r="BG12" s="104" t="str">
        <f>IF(COUNTIF(Tableau42[[#This Row],[2.7 Quelles sont les raisons principales pour lesquelles les populations ont décidé de revenir dans l’ile ? (3 choix maximum)]],"*services*"),"1","0")</f>
        <v>0</v>
      </c>
      <c r="BH12" s="104" t="str">
        <f>IF(COUNTIF(Tableau42[[#This Row],[2.7 Quelles sont les raisons principales pour lesquelles les populations ont décidé de revenir dans l’ile ? (3 choix maximum)]],"*migration*"),"1","0")</f>
        <v>0</v>
      </c>
      <c r="BI12" s="104" t="str">
        <f>IF(COUNTIF(Tableau42[[#This Row],[2.7 Quelles sont les raisons principales pour lesquelles les populations ont décidé de revenir dans l’ile ? (3 choix maximum)]],"*assistance*"),"1","0")</f>
        <v>0</v>
      </c>
      <c r="BJ12" s="104" t="str">
        <f>IF(COUNTIF(Tableau42[[#This Row],[2.7 Quelles sont les raisons principales pour lesquelles les populations ont décidé de revenir dans l’ile ? (3 choix maximum)]],"*autre*"),"1","0")</f>
        <v>0</v>
      </c>
      <c r="BK12" s="104" t="str">
        <f>IF(COUNTIF(Tableau42[[#This Row],[2.7 Quelles sont les raisons principales pour lesquelles les populations ont décidé de revenir dans l’ile ? (3 choix maximum)]],"*nsp*"),"1","0")</f>
        <v>0</v>
      </c>
      <c r="BL12" s="93" t="s">
        <v>7</v>
      </c>
      <c r="BM12" s="101" t="s">
        <v>2</v>
      </c>
      <c r="BN12" s="101" t="s">
        <v>0</v>
      </c>
      <c r="BO12" s="101" t="s">
        <v>1</v>
      </c>
      <c r="BP12" s="101" t="s">
        <v>1</v>
      </c>
      <c r="BQ12" s="101" t="s">
        <v>777</v>
      </c>
      <c r="BR12" s="101" t="s">
        <v>778</v>
      </c>
      <c r="BS12" s="103" t="s">
        <v>183</v>
      </c>
      <c r="BT12" s="93" t="s">
        <v>194</v>
      </c>
      <c r="BU12" s="103" t="s">
        <v>191</v>
      </c>
      <c r="BV12" s="103" t="s">
        <v>191</v>
      </c>
      <c r="BW12" s="103" t="s">
        <v>193</v>
      </c>
      <c r="BX12" s="101" t="s">
        <v>13</v>
      </c>
      <c r="BY12" s="104" t="str">
        <f>IF(COUNTIF(Tableau42[[#This Row],[5.1 Quelles sont les principales sources de nourriture des habitants de l’ile ? (3 choix maximum)]],"*Autoconsommation*"),"1","0")</f>
        <v>1</v>
      </c>
      <c r="BZ12" s="104" t="str">
        <f>IF(COUNTIF(Tableau42[[#This Row],[5.1 Quelles sont les principales sources de nourriture des habitants de l’ile ? (3 choix maximum)]],"*Argent_achat*"),"1","0")</f>
        <v>0</v>
      </c>
      <c r="CA12" s="104" t="str">
        <f>IF(COUNTIF(Tableau42[[#This Row],[5.1 Quelles sont les principales sources de nourriture des habitants de l’ile ? (3 choix maximum)]],"*Dons*"),"1","0")</f>
        <v>0</v>
      </c>
      <c r="CB12" s="104" t="str">
        <f>IF(COUNTIF(Tableau42[[#This Row],[5.1 Quelles sont les principales sources de nourriture des habitants de l’ile ? (3 choix maximum)]],"*Aide_alimentaire_ong*"),"1","0")</f>
        <v>0</v>
      </c>
      <c r="CC12" s="104" t="str">
        <f>IF(COUNTIF(Tableau42[[#This Row],[5.1 Quelles sont les principales sources de nourriture des habitants de l’ile ? (3 choix maximum)]],"*Emprunt*"),"1","0")</f>
        <v>0</v>
      </c>
      <c r="CD12" s="104" t="str">
        <f>IF(COUNTIF(Tableau42[[#This Row],[5.1 Quelles sont les principales sources de nourriture des habitants de l’ile ? (3 choix maximum)]],"*Paiement_nature*"),"1","0")</f>
        <v>0</v>
      </c>
      <c r="CE12" s="104" t="str">
        <f>IF(COUNTIF(Tableau42[[#This Row],[5.1 Quelles sont les principales sources de nourriture des habitants de l’ile ? (3 choix maximum)]],"*nsp*"),"1","0")</f>
        <v>0</v>
      </c>
      <c r="CF12" s="93" t="s">
        <v>5</v>
      </c>
      <c r="CG12" s="101" t="s">
        <v>692</v>
      </c>
      <c r="CH12" s="104" t="str">
        <f>IF(COUNTIF(Tableau42[[#This Row],[5.3 Si oui, quelles sont les principales raisons ? (3 choix maximum)]],"*marche*"),"1","0")</f>
        <v>0</v>
      </c>
      <c r="CI12" s="104" t="str">
        <f>IF(COUNTIF(Tableau42[[#This Row],[5.3 Si oui, quelles sont les principales raisons ? (3 choix maximum)]],"*securite*"),"1","0")</f>
        <v>0</v>
      </c>
      <c r="CJ12" s="104" t="str">
        <f>IF(COUNTIF(Tableau42[[#This Row],[5.3 Si oui, quelles sont les principales raisons ? (3 choix maximum)]],"*ressources*"),"1","0")</f>
        <v>1</v>
      </c>
      <c r="CK12" s="104" t="str">
        <f>IF(COUNTIF(Tableau42[[#This Row],[5.3 Si oui, quelles sont les principales raisons ? (3 choix maximum)]],"*prix*"),"1","0")</f>
        <v>1</v>
      </c>
      <c r="CL12" s="104" t="str">
        <f>IF(COUNTIF(Tableau42[[#This Row],[5.3 Si oui, quelles sont les principales raisons ? (3 choix maximum)]],"*disponibilite*"),"1","0")</f>
        <v>0</v>
      </c>
      <c r="CM12" s="104" t="str">
        <f>IF(COUNTIF(Tableau42[[#This Row],[5.3 Si oui, quelles sont les principales raisons ? (3 choix maximum)]],"*production*"),"1","0")</f>
        <v>1</v>
      </c>
      <c r="CN12" s="103" t="s">
        <v>194</v>
      </c>
      <c r="CO12" s="101" t="s">
        <v>14</v>
      </c>
      <c r="CP12" s="101" t="s">
        <v>740</v>
      </c>
      <c r="CQ12" s="104" t="str">
        <f>IF(COUNTIF(Tableau42[[#This Row],[5.6 Quelles sont les principales sources de revenu utilisées par les habitants de l’ile ACTUELLEMENT? (3 choix maximum)]],"*Agriculture*"),"1","0")</f>
        <v>1</v>
      </c>
      <c r="CR12" s="104" t="str">
        <f>IF(COUNTIF(Tableau42[[#This Row],[5.6 Quelles sont les principales sources de revenu utilisées par les habitants de l’ile ACTUELLEMENT? (3 choix maximum)]],"*Elevage*"),"1","0")</f>
        <v>1</v>
      </c>
      <c r="CS12" s="104" t="str">
        <f>IF(COUNTIF(Tableau42[[#This Row],[5.6 Quelles sont les principales sources de revenu utilisées par les habitants de l’ile ACTUELLEMENT? (3 choix maximum)]],"*peche*"),"1","0")</f>
        <v>1</v>
      </c>
      <c r="CT12" s="104" t="str">
        <f>IF(COUNTIF(Tableau42[[#This Row],[5.6 Quelles sont les principales sources de revenu utilisées par les habitants de l’ile ACTUELLEMENT? (3 choix maximum)]],"*Administration*"),"1","0")</f>
        <v>0</v>
      </c>
      <c r="CU12" s="104" t="str">
        <f>IF(COUNTIF(Tableau42[[#This Row],[5.6 Quelles sont les principales sources de revenu utilisées par les habitants de l’ile ACTUELLEMENT? (3 choix maximum)]],"*Artisanat*"),"1","0")</f>
        <v>0</v>
      </c>
      <c r="CV12" s="104" t="str">
        <f>IF(COUNTIF(Tableau42[[#This Row],[5.6 Quelles sont les principales sources de revenu utilisées par les habitants de l’ile ACTUELLEMENT? (3 choix maximum)]],"*Venteetcommerce*"),"1","0")</f>
        <v>0</v>
      </c>
      <c r="CW12" s="104" t="str">
        <f>IF(COUNTIF(Tableau42[[#This Row],[5.6 Quelles sont les principales sources de revenu utilisées par les habitants de l’ile ACTUELLEMENT? (3 choix maximum)]],"*mainoeuvre*"),"1","0")</f>
        <v>0</v>
      </c>
      <c r="CX12" s="104" t="str">
        <f>IF(COUNTIF(Tableau42[[#This Row],[5.6 Quelles sont les principales sources de revenu utilisées par les habitants de l’ile ACTUELLEMENT? (3 choix maximum)]],"*assistance*"),"1","0")</f>
        <v>0</v>
      </c>
      <c r="CY12" s="103" t="s">
        <v>194</v>
      </c>
      <c r="CZ12" s="101"/>
      <c r="DA12" s="101" t="s">
        <v>3</v>
      </c>
      <c r="DB12" s="100" t="s">
        <v>3</v>
      </c>
      <c r="DC12" s="100" t="s">
        <v>3</v>
      </c>
      <c r="DD12" s="100" t="s">
        <v>3</v>
      </c>
      <c r="DE12" s="100" t="s">
        <v>3</v>
      </c>
      <c r="DF12" s="93"/>
      <c r="DG12" s="104" t="s">
        <v>8</v>
      </c>
      <c r="DH12" s="93" t="str">
        <f>IF(COUNTIF(Tableau42[[#This Row],[6.3 Quelles sont les principales difficultés rencontrées par les habitants de l’ile pour accéder aux services de santé ? (3 choix maximum)]],"*aucune*"),"1","0")</f>
        <v>0</v>
      </c>
      <c r="DI12" s="93" t="str">
        <f>IF(COUNTIF(Tableau42[[#This Row],[6.3 Quelles sont les principales difficultés rencontrées par les habitants de l’ile pour accéder aux services de santé ? (3 choix maximum)]],"*pasdeservice*"),"1","0")</f>
        <v>1</v>
      </c>
      <c r="DJ12" s="104" t="str">
        <f>IF(COUNTIF(Tableau42[[#This Row],[6.3 Quelles sont les principales difficultés rencontrées par les habitants de l’ile pour accéder aux services de santé ? (3 choix maximum)]],"*securite*"),"1","0")</f>
        <v>0</v>
      </c>
      <c r="DK12" s="102" t="str">
        <f>IF(COUNTIF(Tableau42[[#This Row],[6.3 Quelles sont les principales difficultés rencontrées par les habitants de l’ile pour accéder aux services de santé ? (3 choix maximum)]],"*physique*"),"1","0")</f>
        <v>0</v>
      </c>
      <c r="DL12" s="102" t="str">
        <f>IF(COUNTIF(Tableau42[[#This Row],[6.3 Quelles sont les principales difficultés rencontrées par les habitants de l’ile pour accéder aux services de santé ? (3 choix maximum)]],"*prixsoins*"),"1","0")</f>
        <v>0</v>
      </c>
      <c r="DM12" s="102" t="str">
        <f>IF(COUNTIF(Tableau42[[#This Row],[6.3 Quelles sont les principales difficultés rencontrées par les habitants de l’ile pour accéder aux services de santé ? (3 choix maximum)]],"*distance*"),"1","0")</f>
        <v>0</v>
      </c>
      <c r="DN12" s="102" t="str">
        <f>IF(COUNTIF(Tableau42[[#This Row],[6.3 Quelles sont les principales difficultés rencontrées par les habitants de l’ile pour accéder aux services de santé ? (3 choix maximum)]],"*prixtransport*"),"1","0")</f>
        <v>0</v>
      </c>
      <c r="DO12" s="104" t="str">
        <f>IF(COUNTIF(Tableau42[[#This Row],[6.3 Quelles sont les principales difficultés rencontrées par les habitants de l’ile pour accéder aux services de santé ? (3 choix maximum)]],"*pasdetransport*"),"1","0")</f>
        <v>0</v>
      </c>
      <c r="DP12" s="104" t="str">
        <f>IF(COUNTIF(Tableau42[[#This Row],[6.3 Quelles sont les principales difficultés rencontrées par les habitants de l’ile pour accéder aux services de santé ? (3 choix maximum)]],"*manquepersonnel*"),"1","0")</f>
        <v>0</v>
      </c>
      <c r="DQ12" s="104" t="str">
        <f>IF(COUNTIF(Tableau42[[#This Row],[6.3 Quelles sont les principales difficultés rencontrées par les habitants de l’ile pour accéder aux services de santé ? (3 choix maximum)]],"*manquemateriel*"),"1","0")</f>
        <v>0</v>
      </c>
      <c r="DR12" s="104" t="str">
        <f>IF(COUNTIF(Tableau42[[#This Row],[6.3 Quelles sont les principales difficultés rencontrées par les habitants de l’ile pour accéder aux services de santé ? (3 choix maximum)]],"*manquemedics*"),"1","0")</f>
        <v>0</v>
      </c>
      <c r="DS12" s="101" t="s">
        <v>695</v>
      </c>
      <c r="DT12" s="104" t="str">
        <f>IF(COUNTIF(Tableau42[[#This Row],[6.4 Quels sont les problèmes de santé les plus fréquents rencontrés par les habitants de l’ile dans les DEUX dernieres semaines ? (3 choix maximum)]],"*aucun*"),"1","0")</f>
        <v>0</v>
      </c>
      <c r="DU12" s="104" t="str">
        <f>IF(COUNTIF(Tableau42[[#This Row],[6.4 Quels sont les problèmes de santé les plus fréquents rencontrés par les habitants de l’ile dans les DEUX dernieres semaines ? (3 choix maximum)]],"*fievre*"),"1","0")</f>
        <v>1</v>
      </c>
      <c r="DV12" s="104" t="str">
        <f>IF(COUNTIF(Tableau42[[#This Row],[6.4 Quels sont les problèmes de santé les plus fréquents rencontrés par les habitants de l’ile dans les DEUX dernieres semaines ? (3 choix maximum)]],"*diarrhee*"),"1","0")</f>
        <v>1</v>
      </c>
      <c r="DW12" s="104" t="str">
        <f>IF(COUNTIF(Tableau42[[#This Row],[6.4 Quels sont les problèmes de santé les plus fréquents rencontrés par les habitants de l’ile dans les DEUX dernieres semaines ? (3 choix maximum)]],"*peau*"),"1","0")</f>
        <v>0</v>
      </c>
      <c r="DX12" s="104" t="str">
        <f>IF(COUNTIF(Tableau42[[#This Row],[6.4 Quels sont les problèmes de santé les plus fréquents rencontrés par les habitants de l’ile dans les DEUX dernieres semaines ? (3 choix maximum)]],"*contagieux*"),"1","0")</f>
        <v>0</v>
      </c>
      <c r="DY12" s="104" t="str">
        <f>IF(COUNTIF(Tableau42[[#This Row],[6.4 Quels sont les problèmes de santé les plus fréquents rencontrés par les habitants de l’ile dans les DEUX dernieres semaines ? (3 choix maximum)]],"*chronique*"),"1","0")</f>
        <v>1</v>
      </c>
      <c r="DZ12" s="104" t="str">
        <f>IF(COUNTIF(Tableau42[[#This Row],[6.4 Quels sont les problèmes de santé les plus fréquents rencontrés par les habitants de l’ile dans les DEUX dernieres semaines ? (3 choix maximum)]],"*maternel*"),"1","0")</f>
        <v>0</v>
      </c>
      <c r="EA12" s="104" t="str">
        <f>IF(COUNTIF(Tableau42[[#This Row],[6.4 Quels sont les problèmes de santé les plus fréquents rencontrés par les habitants de l’ile dans les DEUX dernieres semaines ? (3 choix maximum)]],"*blessures*"),"1","0")</f>
        <v>0</v>
      </c>
      <c r="EB12" s="104" t="str">
        <f>IF(COUNTIF(Tableau42[[#This Row],[6.4 Quels sont les problèmes de santé les plus fréquents rencontrés par les habitants de l’ile dans les DEUX dernieres semaines ? (3 choix maximum)]],"*infections*"),"1","0")</f>
        <v>0</v>
      </c>
      <c r="EC12" s="104" t="str">
        <f>IF(COUNTIF(Tableau42[[#This Row],[6.4 Quels sont les problèmes de santé les plus fréquents rencontrés par les habitants de l’ile dans les DEUX dernieres semaines ? (3 choix maximum)]],"*malnutrition*"),"1","0")</f>
        <v>0</v>
      </c>
      <c r="ED12" s="103" t="s">
        <v>194</v>
      </c>
      <c r="EE12" s="103" t="s">
        <v>199</v>
      </c>
      <c r="EF12" s="103" t="s">
        <v>197</v>
      </c>
      <c r="EG12" s="101" t="s">
        <v>245</v>
      </c>
      <c r="EH12" s="101" t="s">
        <v>3</v>
      </c>
      <c r="EI12" s="103" t="s">
        <v>182</v>
      </c>
      <c r="EJ12" s="105" t="s">
        <v>194</v>
      </c>
      <c r="EK12" s="106"/>
      <c r="EL12" s="106" t="s">
        <v>3</v>
      </c>
      <c r="EM12" s="107" t="s">
        <v>3</v>
      </c>
      <c r="EN12" s="107" t="s">
        <v>3</v>
      </c>
      <c r="EO12" s="107" t="s">
        <v>3</v>
      </c>
      <c r="EP12" s="107" t="s">
        <v>3</v>
      </c>
      <c r="EQ12" s="108" t="s">
        <v>3</v>
      </c>
      <c r="ER12" s="95"/>
      <c r="ES12" s="107" t="s">
        <v>14</v>
      </c>
      <c r="ET12" s="107" t="s">
        <v>14</v>
      </c>
      <c r="EU12" s="107" t="s">
        <v>15</v>
      </c>
      <c r="EV12" s="95" t="str">
        <f>IF(COUNTIF(Tableau42[[#This Row],[8.5 Quelles sont les principales barrières d''accès à l''école primaire pour les enfants, ACTUELLEMENT? (3 choix maximum)]],"*ecole_non_fonc*"),"1","0")</f>
        <v>1</v>
      </c>
      <c r="EW12" s="109" t="str">
        <f>IF(COUNTIF(Tableau42[[#This Row],[8.5 Quelles sont les principales barrières d''accès à l''école primaire pour les enfants, ACTUELLEMENT? (3 choix maximum)]],"*frais_inscription*"),"1","0")</f>
        <v>0</v>
      </c>
      <c r="EX12" s="109" t="str">
        <f>IF(COUNTIF(Tableau42[[#This Row],[8.5 Quelles sont les principales barrières d''accès à l''école primaire pour les enfants, ACTUELLEMENT? (3 choix maximum)]],"*pas_fournitures*"),"1","0")</f>
        <v>0</v>
      </c>
      <c r="EY12" s="109" t="str">
        <f>IF(COUNTIF(Tableau42[[#This Row],[8.5 Quelles sont les principales barrières d''accès à l''école primaire pour les enfants, ACTUELLEMENT? (3 choix maximum)]],"*ecole_loin*"),"1","0")</f>
        <v>0</v>
      </c>
      <c r="EZ12" s="109" t="str">
        <f>IF(COUNTIF(Tableau42[[#This Row],[8.5 Quelles sont les principales barrières d''accès à l''école primaire pour les enfants, ACTUELLEMENT? (3 choix maximum)]],"*route_dangereuse*"),"1","0")</f>
        <v>0</v>
      </c>
      <c r="FA12" s="109" t="str">
        <f>IF(COUNTIF(Tableau42[[#This Row],[8.5 Quelles sont les principales barrières d''accès à l''école primaire pour les enfants, ACTUELLEMENT? (3 choix maximum)]],"*travail*"),"1","0")</f>
        <v>0</v>
      </c>
      <c r="FB12" s="105" t="s">
        <v>194</v>
      </c>
      <c r="FC12" s="106"/>
      <c r="FD12" s="106" t="s">
        <v>3</v>
      </c>
      <c r="FE12" s="106" t="s">
        <v>3</v>
      </c>
      <c r="FF12" s="106" t="s">
        <v>3</v>
      </c>
      <c r="FG12" s="106" t="s">
        <v>3</v>
      </c>
      <c r="FH12" s="106" t="s">
        <v>3</v>
      </c>
      <c r="FI12" s="106" t="s">
        <v>3</v>
      </c>
      <c r="FJ12" s="106" t="s">
        <v>3</v>
      </c>
      <c r="FK12" s="106" t="s">
        <v>3</v>
      </c>
      <c r="FL12" s="106" t="s">
        <v>3</v>
      </c>
      <c r="FM12" s="105" t="s">
        <v>204</v>
      </c>
      <c r="FN12" s="106" t="s">
        <v>3</v>
      </c>
      <c r="FO12" s="97" t="s">
        <v>614</v>
      </c>
      <c r="FP12" s="106" t="s">
        <v>5</v>
      </c>
      <c r="FQ12" s="114" t="s">
        <v>779</v>
      </c>
    </row>
    <row r="13" spans="1:176" s="98" customFormat="1" ht="19.95" customHeight="1" x14ac:dyDescent="0.3">
      <c r="A13" s="117" t="s">
        <v>780</v>
      </c>
      <c r="B13" s="118">
        <v>43187.571527777778</v>
      </c>
      <c r="C13" s="118">
        <v>43187.588888888888</v>
      </c>
      <c r="D13" s="119">
        <v>43187</v>
      </c>
      <c r="E13" s="117"/>
      <c r="F13" s="119">
        <v>43187</v>
      </c>
      <c r="G13" s="110" t="s">
        <v>0</v>
      </c>
      <c r="H13" s="110" t="s">
        <v>1</v>
      </c>
      <c r="I13" s="110" t="s">
        <v>1</v>
      </c>
      <c r="J13" s="110" t="s">
        <v>734</v>
      </c>
      <c r="K13" s="92" t="s">
        <v>213</v>
      </c>
      <c r="L13" s="93">
        <v>800</v>
      </c>
      <c r="M13" s="93">
        <v>600</v>
      </c>
      <c r="N13" s="100" t="s">
        <v>14</v>
      </c>
      <c r="O13" s="93"/>
      <c r="P13" s="93"/>
      <c r="Q13" s="93"/>
      <c r="R13" s="93"/>
      <c r="S13" s="94"/>
      <c r="T13" s="93"/>
      <c r="U13" s="93"/>
      <c r="V13" s="103"/>
      <c r="W13" s="102" t="str">
        <f>IF(COUNTIF(Tableau42[[#This Row],[1.7 Quelles sont les raisons qui ont poussé la population á quitter l''ile? (3 choix maximum)]],"*insecurite*"),"1","0")</f>
        <v>0</v>
      </c>
      <c r="X13" s="102" t="str">
        <f>IF(COUNTIF(Tableau42[[#This Row],[1.7 Quelles sont les raisons qui ont poussé la population á quitter l''ile? (3 choix maximum)]],"*mesure_securitaire*"),"1","0")</f>
        <v>0</v>
      </c>
      <c r="Y13" s="102" t="str">
        <f>IF(COUNTIF(Tableau42[[#This Row],[1.7 Quelles sont les raisons qui ont poussé la population á quitter l''ile? (3 choix maximum)]],"*moyens*"),"1","0")</f>
        <v>0</v>
      </c>
      <c r="Z13" s="102" t="str">
        <f>IF(COUNTIF(Tableau42[[#This Row],[1.7 Quelles sont les raisons qui ont poussé la population á quitter l''ile? (3 choix maximum)]],"*nourriture*"),"1","0")</f>
        <v>0</v>
      </c>
      <c r="AA13" s="102" t="str">
        <f>IF(COUNTIF(Tableau42[[#This Row],[1.7 Quelles sont les raisons qui ont poussé la population á quitter l''ile? (3 choix maximum)]],"*services*"),"1","0")</f>
        <v>0</v>
      </c>
      <c r="AB13" s="102" t="str">
        <f>IF(COUNTIF(Tableau42[[#This Row],[1.7 Quelles sont les raisons qui ont poussé la population á quitter l''ile? (3 choix maximum)]],"*migration*"),"1","0")</f>
        <v>0</v>
      </c>
      <c r="AC13" s="102" t="str">
        <f>IF(COUNTIF(Tableau42[[#This Row],[1.7 Quelles sont les raisons qui ont poussé la population á quitter l''ile? (3 choix maximum)]],"*autre*"),"1","0")</f>
        <v>0</v>
      </c>
      <c r="AD13" s="103"/>
      <c r="AE13" s="102" t="str">
        <f>IF(COUNTIF(Tableau42[[#This Row],[1.8 Depuis le debut de la crise de 2015, quels sont les groupes qui sont majoritairement partis de votre ile?  (3 choix maximum)]],"*familles*"),"1","0")</f>
        <v>0</v>
      </c>
      <c r="AF13" s="102" t="str">
        <f>IF(COUNTIF(Tableau42[[#This Row],[1.8 Depuis le debut de la crise de 2015, quels sont les groupes qui sont majoritairement partis de votre ile?  (3 choix maximum)]],"*meres*"),"1","0")</f>
        <v>0</v>
      </c>
      <c r="AG13" s="102" t="str">
        <f>IF(COUNTIF(Tableau42[[#This Row],[1.8 Depuis le debut de la crise de 2015, quels sont les groupes qui sont majoritairement partis de votre ile?  (3 choix maximum)]],"*enfants*"),"1","0")</f>
        <v>0</v>
      </c>
      <c r="AH13" s="102" t="str">
        <f>IF(COUNTIF(Tableau42[[#This Row],[1.8 Depuis le debut de la crise de 2015, quels sont les groupes qui sont majoritairement partis de votre ile?  (3 choix maximum)]],"*hommes*"),"1","0")</f>
        <v>0</v>
      </c>
      <c r="AI13" s="102" t="str">
        <f>IF(COUNTIF(Tableau42[[#This Row],[1.8 Depuis le debut de la crise de 2015, quels sont les groupes qui sont majoritairement partis de votre ile?  (3 choix maximum)]],"*femmes*"),"1","0")</f>
        <v>0</v>
      </c>
      <c r="AJ13" s="102" t="str">
        <f>IF(COUNTIF(Tableau42[[#This Row],[1.8 Depuis le debut de la crise de 2015, quels sont les groupes qui sont majoritairement partis de votre ile?  (3 choix maximum)]],"*vieux*"),"1","0")</f>
        <v>0</v>
      </c>
      <c r="AK13" s="86" t="s">
        <v>5</v>
      </c>
      <c r="AL13" s="93">
        <v>600</v>
      </c>
      <c r="AM13" s="101" t="s">
        <v>2</v>
      </c>
      <c r="AN13" s="101" t="s">
        <v>0</v>
      </c>
      <c r="AO13" s="101" t="s">
        <v>1</v>
      </c>
      <c r="AP13" s="101" t="s">
        <v>1</v>
      </c>
      <c r="AQ13" s="94" t="s">
        <v>775</v>
      </c>
      <c r="AR13" s="101" t="s">
        <v>723</v>
      </c>
      <c r="AS13" s="103" t="s">
        <v>185</v>
      </c>
      <c r="AT13" s="103" t="s">
        <v>184</v>
      </c>
      <c r="AU13" s="101" t="s">
        <v>763</v>
      </c>
      <c r="AV13" s="104" t="str">
        <f>IF(COUNTIF(Tableau42[[#This Row],[2.6 Quels sonts les groupes de population qui sont majoritairement revenus vivre dans l’ile? (3 choix maximum)]],"*familles*"),"1","0")</f>
        <v>1</v>
      </c>
      <c r="AW13" s="104" t="str">
        <f>IF(COUNTIF(Tableau42[[#This Row],[2.6 Quels sonts les groupes de population qui sont majoritairement revenus vivre dans l’ile? (3 choix maximum)]],"*meres*"),"1","0")</f>
        <v>1</v>
      </c>
      <c r="AX13" s="104" t="str">
        <f>IF(COUNTIF(Tableau42[[#This Row],[2.6 Quels sonts les groupes de population qui sont majoritairement revenus vivre dans l’ile? (3 choix maximum)]],"*enfants*"),"1","0")</f>
        <v>0</v>
      </c>
      <c r="AY13" s="104" t="str">
        <f>IF(COUNTIF(Tableau42[[#This Row],[2.6 Quels sonts les groupes de population qui sont majoritairement revenus vivre dans l’ile? (3 choix maximum)]],"*hommes*"),"1","0")</f>
        <v>0</v>
      </c>
      <c r="AZ13" s="104" t="str">
        <f>IF(COUNTIF(Tableau42[[#This Row],[2.6 Quels sonts les groupes de population qui sont majoritairement revenus vivre dans l’ile? (3 choix maximum)]],"*femmes*"),"1","0")</f>
        <v>0</v>
      </c>
      <c r="BA13" s="104" t="str">
        <f>IF(COUNTIF(Tableau42[[#This Row],[2.6 Quels sonts les groupes de population qui sont majoritairement revenus vivre dans l’ile? (3 choix maximum)]],"*vieux*"),"1","0")</f>
        <v>1</v>
      </c>
      <c r="BB13" s="104" t="str">
        <f>IF(COUNTIF(Tableau42[[#This Row],[2.6 Quels sonts les groupes de population qui sont majoritairement revenus vivre dans l’ile? (3 choix maximum)]],"*nsp*"),"1","0")</f>
        <v>0</v>
      </c>
      <c r="BC13" s="101" t="s">
        <v>6</v>
      </c>
      <c r="BD13" s="104" t="str">
        <f>IF(COUNTIF(Tableau42[[#This Row],[2.7 Quelles sont les raisons principales pour lesquelles les populations ont décidé de revenir dans l’ile ? (3 choix maximum)]],"*securite*"),"1","0")</f>
        <v>1</v>
      </c>
      <c r="BE13" s="104" t="str">
        <f>IF(COUNTIF(Tableau42[[#This Row],[2.7 Quelles sont les raisons principales pour lesquelles les populations ont décidé de revenir dans l’ile ? (3 choix maximum)]],"*moyens*"),"1","0")</f>
        <v>0</v>
      </c>
      <c r="BF13" s="104" t="str">
        <f>IF(COUNTIF(Tableau42[[#This Row],[2.7 Quelles sont les raisons principales pour lesquelles les populations ont décidé de revenir dans l’ile ? (3 choix maximum)]],"*nourriture*"),"1","0")</f>
        <v>0</v>
      </c>
      <c r="BG13" s="104" t="str">
        <f>IF(COUNTIF(Tableau42[[#This Row],[2.7 Quelles sont les raisons principales pour lesquelles les populations ont décidé de revenir dans l’ile ? (3 choix maximum)]],"*services*"),"1","0")</f>
        <v>0</v>
      </c>
      <c r="BH13" s="104" t="str">
        <f>IF(COUNTIF(Tableau42[[#This Row],[2.7 Quelles sont les raisons principales pour lesquelles les populations ont décidé de revenir dans l’ile ? (3 choix maximum)]],"*migration*"),"1","0")</f>
        <v>0</v>
      </c>
      <c r="BI13" s="104" t="str">
        <f>IF(COUNTIF(Tableau42[[#This Row],[2.7 Quelles sont les raisons principales pour lesquelles les populations ont décidé de revenir dans l’ile ? (3 choix maximum)]],"*assistance*"),"1","0")</f>
        <v>0</v>
      </c>
      <c r="BJ13" s="104" t="str">
        <f>IF(COUNTIF(Tableau42[[#This Row],[2.7 Quelles sont les raisons principales pour lesquelles les populations ont décidé de revenir dans l’ile ? (3 choix maximum)]],"*autre*"),"1","0")</f>
        <v>0</v>
      </c>
      <c r="BK13" s="104" t="str">
        <f>IF(COUNTIF(Tableau42[[#This Row],[2.7 Quelles sont les raisons principales pour lesquelles les populations ont décidé de revenir dans l’ile ? (3 choix maximum)]],"*nsp*"),"1","0")</f>
        <v>0</v>
      </c>
      <c r="BL13" s="93" t="s">
        <v>7</v>
      </c>
      <c r="BM13" s="101" t="s">
        <v>2</v>
      </c>
      <c r="BN13" s="101" t="s">
        <v>0</v>
      </c>
      <c r="BO13" s="101" t="s">
        <v>1</v>
      </c>
      <c r="BP13" s="101" t="s">
        <v>1</v>
      </c>
      <c r="BQ13" s="101" t="s">
        <v>775</v>
      </c>
      <c r="BR13" s="101" t="s">
        <v>737</v>
      </c>
      <c r="BS13" s="103" t="s">
        <v>183</v>
      </c>
      <c r="BT13" s="93" t="s">
        <v>194</v>
      </c>
      <c r="BU13" s="103" t="s">
        <v>212</v>
      </c>
      <c r="BV13" s="103" t="s">
        <v>212</v>
      </c>
      <c r="BW13" s="103" t="s">
        <v>193</v>
      </c>
      <c r="BX13" s="101" t="s">
        <v>738</v>
      </c>
      <c r="BY13" s="104" t="str">
        <f>IF(COUNTIF(Tableau42[[#This Row],[5.1 Quelles sont les principales sources de nourriture des habitants de l’ile ? (3 choix maximum)]],"*Autoconsommation*"),"1","0")</f>
        <v>1</v>
      </c>
      <c r="BZ13" s="104" t="str">
        <f>IF(COUNTIF(Tableau42[[#This Row],[5.1 Quelles sont les principales sources de nourriture des habitants de l’ile ? (3 choix maximum)]],"*Argent_achat*"),"1","0")</f>
        <v>1</v>
      </c>
      <c r="CA13" s="104" t="str">
        <f>IF(COUNTIF(Tableau42[[#This Row],[5.1 Quelles sont les principales sources de nourriture des habitants de l’ile ? (3 choix maximum)]],"*Dons*"),"1","0")</f>
        <v>0</v>
      </c>
      <c r="CB13" s="104" t="str">
        <f>IF(COUNTIF(Tableau42[[#This Row],[5.1 Quelles sont les principales sources de nourriture des habitants de l’ile ? (3 choix maximum)]],"*Aide_alimentaire_ong*"),"1","0")</f>
        <v>0</v>
      </c>
      <c r="CC13" s="104" t="str">
        <f>IF(COUNTIF(Tableau42[[#This Row],[5.1 Quelles sont les principales sources de nourriture des habitants de l’ile ? (3 choix maximum)]],"*Emprunt*"),"1","0")</f>
        <v>0</v>
      </c>
      <c r="CD13" s="104" t="str">
        <f>IF(COUNTIF(Tableau42[[#This Row],[5.1 Quelles sont les principales sources de nourriture des habitants de l’ile ? (3 choix maximum)]],"*Paiement_nature*"),"1","0")</f>
        <v>0</v>
      </c>
      <c r="CE13" s="104" t="str">
        <f>IF(COUNTIF(Tableau42[[#This Row],[5.1 Quelles sont les principales sources de nourriture des habitants de l’ile ? (3 choix maximum)]],"*nsp*"),"1","0")</f>
        <v>0</v>
      </c>
      <c r="CF13" s="93" t="s">
        <v>5</v>
      </c>
      <c r="CG13" s="101" t="s">
        <v>716</v>
      </c>
      <c r="CH13" s="104" t="str">
        <f>IF(COUNTIF(Tableau42[[#This Row],[5.3 Si oui, quelles sont les principales raisons ? (3 choix maximum)]],"*marche*"),"1","0")</f>
        <v>0</v>
      </c>
      <c r="CI13" s="104" t="str">
        <f>IF(COUNTIF(Tableau42[[#This Row],[5.3 Si oui, quelles sont les principales raisons ? (3 choix maximum)]],"*securite*"),"1","0")</f>
        <v>0</v>
      </c>
      <c r="CJ13" s="104" t="str">
        <f>IF(COUNTIF(Tableau42[[#This Row],[5.3 Si oui, quelles sont les principales raisons ? (3 choix maximum)]],"*ressources*"),"1","0")</f>
        <v>1</v>
      </c>
      <c r="CK13" s="104" t="str">
        <f>IF(COUNTIF(Tableau42[[#This Row],[5.3 Si oui, quelles sont les principales raisons ? (3 choix maximum)]],"*prix*"),"1","0")</f>
        <v>0</v>
      </c>
      <c r="CL13" s="104" t="str">
        <f>IF(COUNTIF(Tableau42[[#This Row],[5.3 Si oui, quelles sont les principales raisons ? (3 choix maximum)]],"*disponibilite*"),"1","0")</f>
        <v>0</v>
      </c>
      <c r="CM13" s="104" t="str">
        <f>IF(COUNTIF(Tableau42[[#This Row],[5.3 Si oui, quelles sont les principales raisons ? (3 choix maximum)]],"*production*"),"1","0")</f>
        <v>1</v>
      </c>
      <c r="CN13" s="103" t="s">
        <v>193</v>
      </c>
      <c r="CO13" s="101" t="s">
        <v>14</v>
      </c>
      <c r="CP13" s="101" t="s">
        <v>740</v>
      </c>
      <c r="CQ13" s="104" t="str">
        <f>IF(COUNTIF(Tableau42[[#This Row],[5.6 Quelles sont les principales sources de revenu utilisées par les habitants de l’ile ACTUELLEMENT? (3 choix maximum)]],"*Agriculture*"),"1","0")</f>
        <v>1</v>
      </c>
      <c r="CR13" s="104" t="str">
        <f>IF(COUNTIF(Tableau42[[#This Row],[5.6 Quelles sont les principales sources de revenu utilisées par les habitants de l’ile ACTUELLEMENT? (3 choix maximum)]],"*Elevage*"),"1","0")</f>
        <v>1</v>
      </c>
      <c r="CS13" s="104" t="str">
        <f>IF(COUNTIF(Tableau42[[#This Row],[5.6 Quelles sont les principales sources de revenu utilisées par les habitants de l’ile ACTUELLEMENT? (3 choix maximum)]],"*peche*"),"1","0")</f>
        <v>1</v>
      </c>
      <c r="CT13" s="104" t="str">
        <f>IF(COUNTIF(Tableau42[[#This Row],[5.6 Quelles sont les principales sources de revenu utilisées par les habitants de l’ile ACTUELLEMENT? (3 choix maximum)]],"*Administration*"),"1","0")</f>
        <v>0</v>
      </c>
      <c r="CU13" s="104" t="str">
        <f>IF(COUNTIF(Tableau42[[#This Row],[5.6 Quelles sont les principales sources de revenu utilisées par les habitants de l’ile ACTUELLEMENT? (3 choix maximum)]],"*Artisanat*"),"1","0")</f>
        <v>0</v>
      </c>
      <c r="CV13" s="104" t="str">
        <f>IF(COUNTIF(Tableau42[[#This Row],[5.6 Quelles sont les principales sources de revenu utilisées par les habitants de l’ile ACTUELLEMENT? (3 choix maximum)]],"*Venteetcommerce*"),"1","0")</f>
        <v>0</v>
      </c>
      <c r="CW13" s="104" t="str">
        <f>IF(COUNTIF(Tableau42[[#This Row],[5.6 Quelles sont les principales sources de revenu utilisées par les habitants de l’ile ACTUELLEMENT? (3 choix maximum)]],"*mainoeuvre*"),"1","0")</f>
        <v>0</v>
      </c>
      <c r="CX13" s="104" t="str">
        <f>IF(COUNTIF(Tableau42[[#This Row],[5.6 Quelles sont les principales sources de revenu utilisées par les habitants de l’ile ACTUELLEMENT? (3 choix maximum)]],"*assistance*"),"1","0")</f>
        <v>0</v>
      </c>
      <c r="CY13" s="103" t="s">
        <v>194</v>
      </c>
      <c r="CZ13" s="101"/>
      <c r="DA13" s="101" t="s">
        <v>3</v>
      </c>
      <c r="DB13" s="100" t="s">
        <v>3</v>
      </c>
      <c r="DC13" s="100" t="s">
        <v>3</v>
      </c>
      <c r="DD13" s="100" t="s">
        <v>3</v>
      </c>
      <c r="DE13" s="100" t="s">
        <v>3</v>
      </c>
      <c r="DF13" s="93"/>
      <c r="DG13" s="104" t="s">
        <v>718</v>
      </c>
      <c r="DH13" s="93" t="str">
        <f>IF(COUNTIF(Tableau42[[#This Row],[6.3 Quelles sont les principales difficultés rencontrées par les habitants de l’ile pour accéder aux services de santé ? (3 choix maximum)]],"*aucune*"),"1","0")</f>
        <v>0</v>
      </c>
      <c r="DI13" s="93" t="str">
        <f>IF(COUNTIF(Tableau42[[#This Row],[6.3 Quelles sont les principales difficultés rencontrées par les habitants de l’ile pour accéder aux services de santé ? (3 choix maximum)]],"*pasdeservice*"),"1","0")</f>
        <v>1</v>
      </c>
      <c r="DJ13" s="104" t="str">
        <f>IF(COUNTIF(Tableau42[[#This Row],[6.3 Quelles sont les principales difficultés rencontrées par les habitants de l’ile pour accéder aux services de santé ? (3 choix maximum)]],"*securite*"),"1","0")</f>
        <v>0</v>
      </c>
      <c r="DK13" s="102" t="str">
        <f>IF(COUNTIF(Tableau42[[#This Row],[6.3 Quelles sont les principales difficultés rencontrées par les habitants de l’ile pour accéder aux services de santé ? (3 choix maximum)]],"*physique*"),"1","0")</f>
        <v>0</v>
      </c>
      <c r="DL13" s="102" t="str">
        <f>IF(COUNTIF(Tableau42[[#This Row],[6.3 Quelles sont les principales difficultés rencontrées par les habitants de l’ile pour accéder aux services de santé ? (3 choix maximum)]],"*prixsoins*"),"1","0")</f>
        <v>0</v>
      </c>
      <c r="DM13" s="102" t="str">
        <f>IF(COUNTIF(Tableau42[[#This Row],[6.3 Quelles sont les principales difficultés rencontrées par les habitants de l’ile pour accéder aux services de santé ? (3 choix maximum)]],"*distance*"),"1","0")</f>
        <v>0</v>
      </c>
      <c r="DN13" s="102" t="str">
        <f>IF(COUNTIF(Tableau42[[#This Row],[6.3 Quelles sont les principales difficultés rencontrées par les habitants de l’ile pour accéder aux services de santé ? (3 choix maximum)]],"*prixtransport*"),"1","0")</f>
        <v>1</v>
      </c>
      <c r="DO13" s="104" t="str">
        <f>IF(COUNTIF(Tableau42[[#This Row],[6.3 Quelles sont les principales difficultés rencontrées par les habitants de l’ile pour accéder aux services de santé ? (3 choix maximum)]],"*pasdetransport*"),"1","0")</f>
        <v>1</v>
      </c>
      <c r="DP13" s="104" t="str">
        <f>IF(COUNTIF(Tableau42[[#This Row],[6.3 Quelles sont les principales difficultés rencontrées par les habitants de l’ile pour accéder aux services de santé ? (3 choix maximum)]],"*manquepersonnel*"),"1","0")</f>
        <v>0</v>
      </c>
      <c r="DQ13" s="104" t="str">
        <f>IF(COUNTIF(Tableau42[[#This Row],[6.3 Quelles sont les principales difficultés rencontrées par les habitants de l’ile pour accéder aux services de santé ? (3 choix maximum)]],"*manquemateriel*"),"1","0")</f>
        <v>0</v>
      </c>
      <c r="DR13" s="104" t="str">
        <f>IF(COUNTIF(Tableau42[[#This Row],[6.3 Quelles sont les principales difficultés rencontrées par les habitants de l’ile pour accéder aux services de santé ? (3 choix maximum)]],"*manquemedics*"),"1","0")</f>
        <v>0</v>
      </c>
      <c r="DS13" s="101" t="s">
        <v>695</v>
      </c>
      <c r="DT13" s="104" t="str">
        <f>IF(COUNTIF(Tableau42[[#This Row],[6.4 Quels sont les problèmes de santé les plus fréquents rencontrés par les habitants de l’ile dans les DEUX dernieres semaines ? (3 choix maximum)]],"*aucun*"),"1","0")</f>
        <v>0</v>
      </c>
      <c r="DU13" s="104" t="str">
        <f>IF(COUNTIF(Tableau42[[#This Row],[6.4 Quels sont les problèmes de santé les plus fréquents rencontrés par les habitants de l’ile dans les DEUX dernieres semaines ? (3 choix maximum)]],"*fievre*"),"1","0")</f>
        <v>1</v>
      </c>
      <c r="DV13" s="104" t="str">
        <f>IF(COUNTIF(Tableau42[[#This Row],[6.4 Quels sont les problèmes de santé les plus fréquents rencontrés par les habitants de l’ile dans les DEUX dernieres semaines ? (3 choix maximum)]],"*diarrhee*"),"1","0")</f>
        <v>1</v>
      </c>
      <c r="DW13" s="104" t="str">
        <f>IF(COUNTIF(Tableau42[[#This Row],[6.4 Quels sont les problèmes de santé les plus fréquents rencontrés par les habitants de l’ile dans les DEUX dernieres semaines ? (3 choix maximum)]],"*peau*"),"1","0")</f>
        <v>0</v>
      </c>
      <c r="DX13" s="104" t="str">
        <f>IF(COUNTIF(Tableau42[[#This Row],[6.4 Quels sont les problèmes de santé les plus fréquents rencontrés par les habitants de l’ile dans les DEUX dernieres semaines ? (3 choix maximum)]],"*contagieux*"),"1","0")</f>
        <v>0</v>
      </c>
      <c r="DY13" s="104" t="str">
        <f>IF(COUNTIF(Tableau42[[#This Row],[6.4 Quels sont les problèmes de santé les plus fréquents rencontrés par les habitants de l’ile dans les DEUX dernieres semaines ? (3 choix maximum)]],"*chronique*"),"1","0")</f>
        <v>1</v>
      </c>
      <c r="DZ13" s="104" t="str">
        <f>IF(COUNTIF(Tableau42[[#This Row],[6.4 Quels sont les problèmes de santé les plus fréquents rencontrés par les habitants de l’ile dans les DEUX dernieres semaines ? (3 choix maximum)]],"*maternel*"),"1","0")</f>
        <v>0</v>
      </c>
      <c r="EA13" s="104" t="str">
        <f>IF(COUNTIF(Tableau42[[#This Row],[6.4 Quels sont les problèmes de santé les plus fréquents rencontrés par les habitants de l’ile dans les DEUX dernieres semaines ? (3 choix maximum)]],"*blessures*"),"1","0")</f>
        <v>0</v>
      </c>
      <c r="EB13" s="104" t="str">
        <f>IF(COUNTIF(Tableau42[[#This Row],[6.4 Quels sont les problèmes de santé les plus fréquents rencontrés par les habitants de l’ile dans les DEUX dernieres semaines ? (3 choix maximum)]],"*infections*"),"1","0")</f>
        <v>0</v>
      </c>
      <c r="EC13" s="104" t="str">
        <f>IF(COUNTIF(Tableau42[[#This Row],[6.4 Quels sont les problèmes de santé les plus fréquents rencontrés par les habitants de l’ile dans les DEUX dernieres semaines ? (3 choix maximum)]],"*malnutrition*"),"1","0")</f>
        <v>0</v>
      </c>
      <c r="ED13" s="103" t="s">
        <v>194</v>
      </c>
      <c r="EE13" s="103" t="s">
        <v>200</v>
      </c>
      <c r="EF13" s="103" t="s">
        <v>198</v>
      </c>
      <c r="EG13" s="103" t="s">
        <v>201</v>
      </c>
      <c r="EH13" s="101" t="s">
        <v>5</v>
      </c>
      <c r="EI13" s="101" t="s">
        <v>202</v>
      </c>
      <c r="EJ13" s="103" t="s">
        <v>194</v>
      </c>
      <c r="EK13" s="101"/>
      <c r="EL13" s="101" t="s">
        <v>3</v>
      </c>
      <c r="EM13" s="100" t="s">
        <v>3</v>
      </c>
      <c r="EN13" s="100" t="s">
        <v>3</v>
      </c>
      <c r="EO13" s="100" t="s">
        <v>5</v>
      </c>
      <c r="EP13" s="100" t="s">
        <v>3</v>
      </c>
      <c r="EQ13" s="111" t="s">
        <v>5</v>
      </c>
      <c r="ER13" s="100" t="s">
        <v>208</v>
      </c>
      <c r="ES13" s="93" t="s">
        <v>189</v>
      </c>
      <c r="ET13" s="93" t="s">
        <v>190</v>
      </c>
      <c r="EU13" s="100" t="s">
        <v>781</v>
      </c>
      <c r="EV13" s="93" t="str">
        <f>IF(COUNTIF(Tableau42[[#This Row],[8.5 Quelles sont les principales barrières d''accès à l''école primaire pour les enfants, ACTUELLEMENT? (3 choix maximum)]],"*ecole_non_fonc*"),"1","0")</f>
        <v>1</v>
      </c>
      <c r="EW13" s="104" t="str">
        <f>IF(COUNTIF(Tableau42[[#This Row],[8.5 Quelles sont les principales barrières d''accès à l''école primaire pour les enfants, ACTUELLEMENT? (3 choix maximum)]],"*frais_inscription*"),"1","0")</f>
        <v>0</v>
      </c>
      <c r="EX13" s="104" t="str">
        <f>IF(COUNTIF(Tableau42[[#This Row],[8.5 Quelles sont les principales barrières d''accès à l''école primaire pour les enfants, ACTUELLEMENT? (3 choix maximum)]],"*pas_fournitures*"),"1","0")</f>
        <v>1</v>
      </c>
      <c r="EY13" s="104" t="str">
        <f>IF(COUNTIF(Tableau42[[#This Row],[8.5 Quelles sont les principales barrières d''accès à l''école primaire pour les enfants, ACTUELLEMENT? (3 choix maximum)]],"*ecole_loin*"),"1","0")</f>
        <v>1</v>
      </c>
      <c r="EZ13" s="104" t="str">
        <f>IF(COUNTIF(Tableau42[[#This Row],[8.5 Quelles sont les principales barrières d''accès à l''école primaire pour les enfants, ACTUELLEMENT? (3 choix maximum)]],"*route_dangereuse*"),"1","0")</f>
        <v>0</v>
      </c>
      <c r="FA13" s="104" t="str">
        <f>IF(COUNTIF(Tableau42[[#This Row],[8.5 Quelles sont les principales barrières d''accès à l''école primaire pour les enfants, ACTUELLEMENT? (3 choix maximum)]],"*travail*"),"1","0")</f>
        <v>0</v>
      </c>
      <c r="FB13" s="103" t="s">
        <v>194</v>
      </c>
      <c r="FC13" s="101"/>
      <c r="FD13" s="101" t="s">
        <v>3</v>
      </c>
      <c r="FE13" s="103"/>
      <c r="FF13" s="101" t="s">
        <v>3</v>
      </c>
      <c r="FG13" s="101" t="s">
        <v>3</v>
      </c>
      <c r="FH13" s="101" t="s">
        <v>3</v>
      </c>
      <c r="FI13" s="101" t="s">
        <v>3</v>
      </c>
      <c r="FJ13" s="101" t="s">
        <v>3</v>
      </c>
      <c r="FK13" s="101" t="s">
        <v>3</v>
      </c>
      <c r="FL13" s="101" t="s">
        <v>3</v>
      </c>
      <c r="FM13" s="103" t="s">
        <v>204</v>
      </c>
      <c r="FN13" s="101" t="s">
        <v>3</v>
      </c>
      <c r="FO13" s="97" t="s">
        <v>614</v>
      </c>
      <c r="FP13" s="101" t="s">
        <v>5</v>
      </c>
      <c r="FQ13" s="117" t="s">
        <v>782</v>
      </c>
    </row>
    <row r="14" spans="1:176" s="85" customFormat="1" ht="19.95" customHeight="1" x14ac:dyDescent="0.3">
      <c r="A14" s="114" t="s">
        <v>783</v>
      </c>
      <c r="B14" s="115">
        <v>43188.425671296296</v>
      </c>
      <c r="C14" s="115">
        <v>43188.445532407408</v>
      </c>
      <c r="D14" s="116">
        <v>43188</v>
      </c>
      <c r="E14" s="114"/>
      <c r="F14" s="116">
        <v>43188</v>
      </c>
      <c r="G14" s="92" t="s">
        <v>0</v>
      </c>
      <c r="H14" s="92" t="s">
        <v>18</v>
      </c>
      <c r="I14" s="92" t="s">
        <v>19</v>
      </c>
      <c r="J14" s="92" t="s">
        <v>784</v>
      </c>
      <c r="K14" s="92" t="s">
        <v>685</v>
      </c>
      <c r="L14" s="86">
        <v>1500</v>
      </c>
      <c r="M14" s="86">
        <v>1000</v>
      </c>
      <c r="N14" s="86" t="s">
        <v>187</v>
      </c>
      <c r="O14" s="86" t="s">
        <v>2</v>
      </c>
      <c r="P14" s="86" t="s">
        <v>0</v>
      </c>
      <c r="Q14" s="86" t="s">
        <v>1</v>
      </c>
      <c r="R14" s="86" t="s">
        <v>1</v>
      </c>
      <c r="S14" s="94" t="s">
        <v>785</v>
      </c>
      <c r="T14" s="86" t="s">
        <v>3</v>
      </c>
      <c r="U14" s="86" t="s">
        <v>184</v>
      </c>
      <c r="V14" s="86" t="s">
        <v>4</v>
      </c>
      <c r="W14" s="86" t="str">
        <f>IF(COUNTIF(Tableau42[[#This Row],[1.7 Quelles sont les raisons qui ont poussé la population á quitter l''ile? (3 choix maximum)]],"*insecurite*"),"1","0")</f>
        <v>1</v>
      </c>
      <c r="X14" s="86" t="str">
        <f>IF(COUNTIF(Tableau42[[#This Row],[1.7 Quelles sont les raisons qui ont poussé la population á quitter l''ile? (3 choix maximum)]],"*mesure_securitaire*"),"1","0")</f>
        <v>0</v>
      </c>
      <c r="Y14" s="86" t="str">
        <f>IF(COUNTIF(Tableau42[[#This Row],[1.7 Quelles sont les raisons qui ont poussé la population á quitter l''ile? (3 choix maximum)]],"*moyens*"),"1","0")</f>
        <v>0</v>
      </c>
      <c r="Z14" s="86" t="str">
        <f>IF(COUNTIF(Tableau42[[#This Row],[1.7 Quelles sont les raisons qui ont poussé la population á quitter l''ile? (3 choix maximum)]],"*nourriture*"),"1","0")</f>
        <v>0</v>
      </c>
      <c r="AA14" s="86" t="str">
        <f>IF(COUNTIF(Tableau42[[#This Row],[1.7 Quelles sont les raisons qui ont poussé la population á quitter l''ile? (3 choix maximum)]],"*services*"),"1","0")</f>
        <v>0</v>
      </c>
      <c r="AB14" s="86" t="str">
        <f>IF(COUNTIF(Tableau42[[#This Row],[1.7 Quelles sont les raisons qui ont poussé la population á quitter l''ile? (3 choix maximum)]],"*migration*"),"1","0")</f>
        <v>0</v>
      </c>
      <c r="AC14" s="86" t="str">
        <f>IF(COUNTIF(Tableau42[[#This Row],[1.7 Quelles sont les raisons qui ont poussé la population á quitter l''ile? (3 choix maximum)]],"*autre*"),"1","0")</f>
        <v>0</v>
      </c>
      <c r="AD14" s="86" t="s">
        <v>763</v>
      </c>
      <c r="AE14" s="86" t="str">
        <f>IF(COUNTIF(Tableau42[[#This Row],[1.8 Depuis le debut de la crise de 2015, quels sont les groupes qui sont majoritairement partis de votre ile?  (3 choix maximum)]],"*familles*"),"1","0")</f>
        <v>1</v>
      </c>
      <c r="AF14" s="86" t="str">
        <f>IF(COUNTIF(Tableau42[[#This Row],[1.8 Depuis le debut de la crise de 2015, quels sont les groupes qui sont majoritairement partis de votre ile?  (3 choix maximum)]],"*meres*"),"1","0")</f>
        <v>1</v>
      </c>
      <c r="AG14" s="86" t="str">
        <f>IF(COUNTIF(Tableau42[[#This Row],[1.8 Depuis le debut de la crise de 2015, quels sont les groupes qui sont majoritairement partis de votre ile?  (3 choix maximum)]],"*enfants*"),"1","0")</f>
        <v>0</v>
      </c>
      <c r="AH14" s="86" t="str">
        <f>IF(COUNTIF(Tableau42[[#This Row],[1.8 Depuis le debut de la crise de 2015, quels sont les groupes qui sont majoritairement partis de votre ile?  (3 choix maximum)]],"*hommes*"),"1","0")</f>
        <v>0</v>
      </c>
      <c r="AI14" s="86" t="str">
        <f>IF(COUNTIF(Tableau42[[#This Row],[1.8 Depuis le debut de la crise de 2015, quels sont les groupes qui sont majoritairement partis de votre ile?  (3 choix maximum)]],"*femmes*"),"1","0")</f>
        <v>0</v>
      </c>
      <c r="AJ14" s="86" t="str">
        <f>IF(COUNTIF(Tableau42[[#This Row],[1.8 Depuis le debut de la crise de 2015, quels sont les groupes qui sont majoritairement partis de votre ile?  (3 choix maximum)]],"*vieux*"),"1","0")</f>
        <v>1</v>
      </c>
      <c r="AK14" s="86" t="s">
        <v>5</v>
      </c>
      <c r="AL14" s="86">
        <v>300</v>
      </c>
      <c r="AM14" s="86" t="s">
        <v>2</v>
      </c>
      <c r="AN14" s="86" t="s">
        <v>0</v>
      </c>
      <c r="AO14" s="86" t="s">
        <v>1</v>
      </c>
      <c r="AP14" s="86" t="s">
        <v>1</v>
      </c>
      <c r="AQ14" s="94" t="s">
        <v>786</v>
      </c>
      <c r="AR14" s="86" t="s">
        <v>723</v>
      </c>
      <c r="AS14" s="86" t="s">
        <v>207</v>
      </c>
      <c r="AT14" s="86" t="s">
        <v>753</v>
      </c>
      <c r="AU14" s="86" t="s">
        <v>763</v>
      </c>
      <c r="AV14" s="86" t="str">
        <f>IF(COUNTIF(Tableau42[[#This Row],[2.6 Quels sonts les groupes de population qui sont majoritairement revenus vivre dans l’ile? (3 choix maximum)]],"*familles*"),"1","0")</f>
        <v>1</v>
      </c>
      <c r="AW14" s="86" t="str">
        <f>IF(COUNTIF(Tableau42[[#This Row],[2.6 Quels sonts les groupes de population qui sont majoritairement revenus vivre dans l’ile? (3 choix maximum)]],"*meres*"),"1","0")</f>
        <v>1</v>
      </c>
      <c r="AX14" s="86" t="str">
        <f>IF(COUNTIF(Tableau42[[#This Row],[2.6 Quels sonts les groupes de population qui sont majoritairement revenus vivre dans l’ile? (3 choix maximum)]],"*enfants*"),"1","0")</f>
        <v>0</v>
      </c>
      <c r="AY14" s="86" t="str">
        <f>IF(COUNTIF(Tableau42[[#This Row],[2.6 Quels sonts les groupes de population qui sont majoritairement revenus vivre dans l’ile? (3 choix maximum)]],"*hommes*"),"1","0")</f>
        <v>0</v>
      </c>
      <c r="AZ14" s="86" t="str">
        <f>IF(COUNTIF(Tableau42[[#This Row],[2.6 Quels sonts les groupes de population qui sont majoritairement revenus vivre dans l’ile? (3 choix maximum)]],"*femmes*"),"1","0")</f>
        <v>0</v>
      </c>
      <c r="BA14" s="86" t="str">
        <f>IF(COUNTIF(Tableau42[[#This Row],[2.6 Quels sonts les groupes de population qui sont majoritairement revenus vivre dans l’ile? (3 choix maximum)]],"*vieux*"),"1","0")</f>
        <v>1</v>
      </c>
      <c r="BB14" s="86" t="str">
        <f>IF(COUNTIF(Tableau42[[#This Row],[2.6 Quels sonts les groupes de population qui sont majoritairement revenus vivre dans l’ile? (3 choix maximum)]],"*nsp*"),"1","0")</f>
        <v>0</v>
      </c>
      <c r="BC14" s="86" t="s">
        <v>6</v>
      </c>
      <c r="BD14" s="86" t="str">
        <f>IF(COUNTIF(Tableau42[[#This Row],[2.7 Quelles sont les raisons principales pour lesquelles les populations ont décidé de revenir dans l’ile ? (3 choix maximum)]],"*securite*"),"1","0")</f>
        <v>1</v>
      </c>
      <c r="BE14" s="86" t="str">
        <f>IF(COUNTIF(Tableau42[[#This Row],[2.7 Quelles sont les raisons principales pour lesquelles les populations ont décidé de revenir dans l’ile ? (3 choix maximum)]],"*moyens*"),"1","0")</f>
        <v>0</v>
      </c>
      <c r="BF14" s="86" t="str">
        <f>IF(COUNTIF(Tableau42[[#This Row],[2.7 Quelles sont les raisons principales pour lesquelles les populations ont décidé de revenir dans l’ile ? (3 choix maximum)]],"*nourriture*"),"1","0")</f>
        <v>0</v>
      </c>
      <c r="BG14" s="86" t="str">
        <f>IF(COUNTIF(Tableau42[[#This Row],[2.7 Quelles sont les raisons principales pour lesquelles les populations ont décidé de revenir dans l’ile ? (3 choix maximum)]],"*services*"),"1","0")</f>
        <v>0</v>
      </c>
      <c r="BH14" s="86" t="str">
        <f>IF(COUNTIF(Tableau42[[#This Row],[2.7 Quelles sont les raisons principales pour lesquelles les populations ont décidé de revenir dans l’ile ? (3 choix maximum)]],"*migration*"),"1","0")</f>
        <v>0</v>
      </c>
      <c r="BI14" s="86" t="str">
        <f>IF(COUNTIF(Tableau42[[#This Row],[2.7 Quelles sont les raisons principales pour lesquelles les populations ont décidé de revenir dans l’ile ? (3 choix maximum)]],"*assistance*"),"1","0")</f>
        <v>0</v>
      </c>
      <c r="BJ14" s="86" t="str">
        <f>IF(COUNTIF(Tableau42[[#This Row],[2.7 Quelles sont les raisons principales pour lesquelles les populations ont décidé de revenir dans l’ile ? (3 choix maximum)]],"*autre*"),"1","0")</f>
        <v>0</v>
      </c>
      <c r="BK14" s="86" t="str">
        <f>IF(COUNTIF(Tableau42[[#This Row],[2.7 Quelles sont les raisons principales pour lesquelles les populations ont décidé de revenir dans l’ile ? (3 choix maximum)]],"*nsp*"),"1","0")</f>
        <v>0</v>
      </c>
      <c r="BL14" s="93" t="s">
        <v>7</v>
      </c>
      <c r="BM14" s="86" t="s">
        <v>2</v>
      </c>
      <c r="BN14" s="86" t="s">
        <v>0</v>
      </c>
      <c r="BO14" s="86" t="s">
        <v>1</v>
      </c>
      <c r="BP14" s="86" t="s">
        <v>1</v>
      </c>
      <c r="BQ14" s="86" t="s">
        <v>786</v>
      </c>
      <c r="BR14" s="86" t="s">
        <v>737</v>
      </c>
      <c r="BS14" s="86" t="s">
        <v>183</v>
      </c>
      <c r="BT14" s="93" t="s">
        <v>194</v>
      </c>
      <c r="BU14" s="86" t="s">
        <v>191</v>
      </c>
      <c r="BV14" s="86" t="s">
        <v>191</v>
      </c>
      <c r="BW14" s="86" t="s">
        <v>194</v>
      </c>
      <c r="BX14" s="86" t="s">
        <v>691</v>
      </c>
      <c r="BY14" s="86" t="str">
        <f>IF(COUNTIF(Tableau42[[#This Row],[5.1 Quelles sont les principales sources de nourriture des habitants de l’ile ? (3 choix maximum)]],"*Autoconsommation*"),"1","0")</f>
        <v>1</v>
      </c>
      <c r="BZ14" s="86" t="str">
        <f>IF(COUNTIF(Tableau42[[#This Row],[5.1 Quelles sont les principales sources de nourriture des habitants de l’ile ? (3 choix maximum)]],"*Argent_achat*"),"1","0")</f>
        <v>0</v>
      </c>
      <c r="CA14" s="86" t="str">
        <f>IF(COUNTIF(Tableau42[[#This Row],[5.1 Quelles sont les principales sources de nourriture des habitants de l’ile ? (3 choix maximum)]],"*Dons*"),"1","0")</f>
        <v>0</v>
      </c>
      <c r="CB14" s="86" t="str">
        <f>IF(COUNTIF(Tableau42[[#This Row],[5.1 Quelles sont les principales sources de nourriture des habitants de l’ile ? (3 choix maximum)]],"*Aide_alimentaire_ong*"),"1","0")</f>
        <v>1</v>
      </c>
      <c r="CC14" s="86" t="str">
        <f>IF(COUNTIF(Tableau42[[#This Row],[5.1 Quelles sont les principales sources de nourriture des habitants de l’ile ? (3 choix maximum)]],"*Emprunt*"),"1","0")</f>
        <v>0</v>
      </c>
      <c r="CD14" s="86" t="str">
        <f>IF(COUNTIF(Tableau42[[#This Row],[5.1 Quelles sont les principales sources de nourriture des habitants de l’ile ? (3 choix maximum)]],"*Paiement_nature*"),"1","0")</f>
        <v>0</v>
      </c>
      <c r="CE14" s="86" t="str">
        <f>IF(COUNTIF(Tableau42[[#This Row],[5.1 Quelles sont les principales sources de nourriture des habitants de l’ile ? (3 choix maximum)]],"*nsp*"),"1","0")</f>
        <v>0</v>
      </c>
      <c r="CF14" s="86" t="s">
        <v>5</v>
      </c>
      <c r="CG14" s="86" t="s">
        <v>692</v>
      </c>
      <c r="CH14" s="86" t="str">
        <f>IF(COUNTIF(Tableau42[[#This Row],[5.3 Si oui, quelles sont les principales raisons ? (3 choix maximum)]],"*marche*"),"1","0")</f>
        <v>0</v>
      </c>
      <c r="CI14" s="86" t="str">
        <f>IF(COUNTIF(Tableau42[[#This Row],[5.3 Si oui, quelles sont les principales raisons ? (3 choix maximum)]],"*securite*"),"1","0")</f>
        <v>0</v>
      </c>
      <c r="CJ14" s="86" t="str">
        <f>IF(COUNTIF(Tableau42[[#This Row],[5.3 Si oui, quelles sont les principales raisons ? (3 choix maximum)]],"*ressources*"),"1","0")</f>
        <v>1</v>
      </c>
      <c r="CK14" s="86" t="str">
        <f>IF(COUNTIF(Tableau42[[#This Row],[5.3 Si oui, quelles sont les principales raisons ? (3 choix maximum)]],"*prix*"),"1","0")</f>
        <v>1</v>
      </c>
      <c r="CL14" s="86" t="str">
        <f>IF(COUNTIF(Tableau42[[#This Row],[5.3 Si oui, quelles sont les principales raisons ? (3 choix maximum)]],"*disponibilite*"),"1","0")</f>
        <v>0</v>
      </c>
      <c r="CM14" s="86" t="str">
        <f>IF(COUNTIF(Tableau42[[#This Row],[5.3 Si oui, quelles sont les principales raisons ? (3 choix maximum)]],"*production*"),"1","0")</f>
        <v>1</v>
      </c>
      <c r="CN14" s="86" t="s">
        <v>194</v>
      </c>
      <c r="CO14" s="86" t="s">
        <v>189</v>
      </c>
      <c r="CP14" s="86" t="s">
        <v>740</v>
      </c>
      <c r="CQ14" s="86" t="str">
        <f>IF(COUNTIF(Tableau42[[#This Row],[5.6 Quelles sont les principales sources de revenu utilisées par les habitants de l’ile ACTUELLEMENT? (3 choix maximum)]],"*Agriculture*"),"1","0")</f>
        <v>1</v>
      </c>
      <c r="CR14" s="86" t="str">
        <f>IF(COUNTIF(Tableau42[[#This Row],[5.6 Quelles sont les principales sources de revenu utilisées par les habitants de l’ile ACTUELLEMENT? (3 choix maximum)]],"*Elevage*"),"1","0")</f>
        <v>1</v>
      </c>
      <c r="CS14" s="86" t="str">
        <f>IF(COUNTIF(Tableau42[[#This Row],[5.6 Quelles sont les principales sources de revenu utilisées par les habitants de l’ile ACTUELLEMENT? (3 choix maximum)]],"*peche*"),"1","0")</f>
        <v>1</v>
      </c>
      <c r="CT14" s="86" t="str">
        <f>IF(COUNTIF(Tableau42[[#This Row],[5.6 Quelles sont les principales sources de revenu utilisées par les habitants de l’ile ACTUELLEMENT? (3 choix maximum)]],"*Administration*"),"1","0")</f>
        <v>0</v>
      </c>
      <c r="CU14" s="86" t="str">
        <f>IF(COUNTIF(Tableau42[[#This Row],[5.6 Quelles sont les principales sources de revenu utilisées par les habitants de l’ile ACTUELLEMENT? (3 choix maximum)]],"*Artisanat*"),"1","0")</f>
        <v>0</v>
      </c>
      <c r="CV14" s="86" t="str">
        <f>IF(COUNTIF(Tableau42[[#This Row],[5.6 Quelles sont les principales sources de revenu utilisées par les habitants de l’ile ACTUELLEMENT? (3 choix maximum)]],"*Venteetcommerce*"),"1","0")</f>
        <v>0</v>
      </c>
      <c r="CW14" s="86" t="str">
        <f>IF(COUNTIF(Tableau42[[#This Row],[5.6 Quelles sont les principales sources de revenu utilisées par les habitants de l’ile ACTUELLEMENT? (3 choix maximum)]],"*mainoeuvre*"),"1","0")</f>
        <v>0</v>
      </c>
      <c r="CX14" s="86" t="str">
        <f>IF(COUNTIF(Tableau42[[#This Row],[5.6 Quelles sont les principales sources de revenu utilisées par les habitants de l’ile ACTUELLEMENT? (3 choix maximum)]],"*assistance*"),"1","0")</f>
        <v>0</v>
      </c>
      <c r="CY14" s="86" t="s">
        <v>194</v>
      </c>
      <c r="CZ14" s="86"/>
      <c r="DA14" s="86" t="s">
        <v>3</v>
      </c>
      <c r="DB14" s="86" t="s">
        <v>3</v>
      </c>
      <c r="DC14" s="86" t="s">
        <v>3</v>
      </c>
      <c r="DD14" s="86" t="s">
        <v>3</v>
      </c>
      <c r="DE14" s="86" t="s">
        <v>3</v>
      </c>
      <c r="DF14" s="86"/>
      <c r="DG14" s="86" t="s">
        <v>755</v>
      </c>
      <c r="DH14" s="93" t="str">
        <f>IF(COUNTIF(Tableau42[[#This Row],[6.3 Quelles sont les principales difficultés rencontrées par les habitants de l’ile pour accéder aux services de santé ? (3 choix maximum)]],"*aucune*"),"1","0")</f>
        <v>0</v>
      </c>
      <c r="DI14" s="86" t="str">
        <f>IF(COUNTIF(Tableau42[[#This Row],[6.3 Quelles sont les principales difficultés rencontrées par les habitants de l’ile pour accéder aux services de santé ? (3 choix maximum)]],"*pasdeservice*"),"1","0")</f>
        <v>1</v>
      </c>
      <c r="DJ14" s="86" t="str">
        <f>IF(COUNTIF(Tableau42[[#This Row],[6.3 Quelles sont les principales difficultés rencontrées par les habitants de l’ile pour accéder aux services de santé ? (3 choix maximum)]],"*securite*"),"1","0")</f>
        <v>0</v>
      </c>
      <c r="DK14" s="86" t="str">
        <f>IF(COUNTIF(Tableau42[[#This Row],[6.3 Quelles sont les principales difficultés rencontrées par les habitants de l’ile pour accéder aux services de santé ? (3 choix maximum)]],"*physique*"),"1","0")</f>
        <v>0</v>
      </c>
      <c r="DL14" s="86" t="str">
        <f>IF(COUNTIF(Tableau42[[#This Row],[6.3 Quelles sont les principales difficultés rencontrées par les habitants de l’ile pour accéder aux services de santé ? (3 choix maximum)]],"*prixsoins*"),"1","0")</f>
        <v>0</v>
      </c>
      <c r="DM14" s="86" t="str">
        <f>IF(COUNTIF(Tableau42[[#This Row],[6.3 Quelles sont les principales difficultés rencontrées par les habitants de l’ile pour accéder aux services de santé ? (3 choix maximum)]],"*distance*"),"1","0")</f>
        <v>0</v>
      </c>
      <c r="DN14" s="86" t="str">
        <f>IF(COUNTIF(Tableau42[[#This Row],[6.3 Quelles sont les principales difficultés rencontrées par les habitants de l’ile pour accéder aux services de santé ? (3 choix maximum)]],"*prixtransport*"),"1","0")</f>
        <v>0</v>
      </c>
      <c r="DO14" s="86" t="str">
        <f>IF(COUNTIF(Tableau42[[#This Row],[6.3 Quelles sont les principales difficultés rencontrées par les habitants de l’ile pour accéder aux services de santé ? (3 choix maximum)]],"*pasdetransport*"),"1","0")</f>
        <v>1</v>
      </c>
      <c r="DP14" s="86" t="str">
        <f>IF(COUNTIF(Tableau42[[#This Row],[6.3 Quelles sont les principales difficultés rencontrées par les habitants de l’ile pour accéder aux services de santé ? (3 choix maximum)]],"*manquepersonnel*"),"1","0")</f>
        <v>1</v>
      </c>
      <c r="DQ14" s="86" t="str">
        <f>IF(COUNTIF(Tableau42[[#This Row],[6.3 Quelles sont les principales difficultés rencontrées par les habitants de l’ile pour accéder aux services de santé ? (3 choix maximum)]],"*manquemateriel*"),"1","0")</f>
        <v>0</v>
      </c>
      <c r="DR14" s="86" t="str">
        <f>IF(COUNTIF(Tableau42[[#This Row],[6.3 Quelles sont les principales difficultés rencontrées par les habitants de l’ile pour accéder aux services de santé ? (3 choix maximum)]],"*manquemedics*"),"1","0")</f>
        <v>0</v>
      </c>
      <c r="DS14" s="86" t="s">
        <v>695</v>
      </c>
      <c r="DT14" s="86" t="str">
        <f>IF(COUNTIF(Tableau42[[#This Row],[6.4 Quels sont les problèmes de santé les plus fréquents rencontrés par les habitants de l’ile dans les DEUX dernieres semaines ? (3 choix maximum)]],"*aucun*"),"1","0")</f>
        <v>0</v>
      </c>
      <c r="DU14" s="86" t="str">
        <f>IF(COUNTIF(Tableau42[[#This Row],[6.4 Quels sont les problèmes de santé les plus fréquents rencontrés par les habitants de l’ile dans les DEUX dernieres semaines ? (3 choix maximum)]],"*fievre*"),"1","0")</f>
        <v>1</v>
      </c>
      <c r="DV14" s="86" t="str">
        <f>IF(COUNTIF(Tableau42[[#This Row],[6.4 Quels sont les problèmes de santé les plus fréquents rencontrés par les habitants de l’ile dans les DEUX dernieres semaines ? (3 choix maximum)]],"*diarrhee*"),"1","0")</f>
        <v>1</v>
      </c>
      <c r="DW14" s="86" t="str">
        <f>IF(COUNTIF(Tableau42[[#This Row],[6.4 Quels sont les problèmes de santé les plus fréquents rencontrés par les habitants de l’ile dans les DEUX dernieres semaines ? (3 choix maximum)]],"*peau*"),"1","0")</f>
        <v>0</v>
      </c>
      <c r="DX14" s="86" t="str">
        <f>IF(COUNTIF(Tableau42[[#This Row],[6.4 Quels sont les problèmes de santé les plus fréquents rencontrés par les habitants de l’ile dans les DEUX dernieres semaines ? (3 choix maximum)]],"*contagieux*"),"1","0")</f>
        <v>0</v>
      </c>
      <c r="DY14" s="86" t="str">
        <f>IF(COUNTIF(Tableau42[[#This Row],[6.4 Quels sont les problèmes de santé les plus fréquents rencontrés par les habitants de l’ile dans les DEUX dernieres semaines ? (3 choix maximum)]],"*chronique*"),"1","0")</f>
        <v>1</v>
      </c>
      <c r="DZ14" s="86" t="str">
        <f>IF(COUNTIF(Tableau42[[#This Row],[6.4 Quels sont les problèmes de santé les plus fréquents rencontrés par les habitants de l’ile dans les DEUX dernieres semaines ? (3 choix maximum)]],"*maternel*"),"1","0")</f>
        <v>0</v>
      </c>
      <c r="EA14" s="86" t="str">
        <f>IF(COUNTIF(Tableau42[[#This Row],[6.4 Quels sont les problèmes de santé les plus fréquents rencontrés par les habitants de l’ile dans les DEUX dernieres semaines ? (3 choix maximum)]],"*blessures*"),"1","0")</f>
        <v>0</v>
      </c>
      <c r="EB14" s="86" t="str">
        <f>IF(COUNTIF(Tableau42[[#This Row],[6.4 Quels sont les problèmes de santé les plus fréquents rencontrés par les habitants de l’ile dans les DEUX dernieres semaines ? (3 choix maximum)]],"*infections*"),"1","0")</f>
        <v>0</v>
      </c>
      <c r="EC14" s="86" t="str">
        <f>IF(COUNTIF(Tableau42[[#This Row],[6.4 Quels sont les problèmes de santé les plus fréquents rencontrés par les habitants de l’ile dans les DEUX dernieres semaines ? (3 choix maximum)]],"*malnutrition*"),"1","0")</f>
        <v>0</v>
      </c>
      <c r="ED14" s="86" t="s">
        <v>194</v>
      </c>
      <c r="EE14" s="86" t="s">
        <v>199</v>
      </c>
      <c r="EF14" s="86" t="s">
        <v>197</v>
      </c>
      <c r="EG14" s="86" t="s">
        <v>201</v>
      </c>
      <c r="EH14" s="86" t="s">
        <v>3</v>
      </c>
      <c r="EI14" s="86" t="s">
        <v>182</v>
      </c>
      <c r="EJ14" s="96" t="s">
        <v>194</v>
      </c>
      <c r="EK14" s="96"/>
      <c r="EL14" s="96" t="s">
        <v>3</v>
      </c>
      <c r="EM14" s="96" t="s">
        <v>3</v>
      </c>
      <c r="EN14" s="96" t="s">
        <v>3</v>
      </c>
      <c r="EO14" s="96" t="s">
        <v>3</v>
      </c>
      <c r="EP14" s="96" t="s">
        <v>3</v>
      </c>
      <c r="EQ14" s="96" t="s">
        <v>5</v>
      </c>
      <c r="ER14" s="96" t="s">
        <v>209</v>
      </c>
      <c r="ES14" s="93" t="s">
        <v>189</v>
      </c>
      <c r="ET14" s="93" t="s">
        <v>189</v>
      </c>
      <c r="EU14" s="96" t="s">
        <v>781</v>
      </c>
      <c r="EV14" s="95" t="str">
        <f>IF(COUNTIF(Tableau42[[#This Row],[8.5 Quelles sont les principales barrières d''accès à l''école primaire pour les enfants, ACTUELLEMENT? (3 choix maximum)]],"*ecole_non_fonc*"),"1","0")</f>
        <v>1</v>
      </c>
      <c r="EW14" s="96" t="str">
        <f>IF(COUNTIF(Tableau42[[#This Row],[8.5 Quelles sont les principales barrières d''accès à l''école primaire pour les enfants, ACTUELLEMENT? (3 choix maximum)]],"*frais_inscription*"),"1","0")</f>
        <v>0</v>
      </c>
      <c r="EX14" s="96" t="str">
        <f>IF(COUNTIF(Tableau42[[#This Row],[8.5 Quelles sont les principales barrières d''accès à l''école primaire pour les enfants, ACTUELLEMENT? (3 choix maximum)]],"*pas_fournitures*"),"1","0")</f>
        <v>1</v>
      </c>
      <c r="EY14" s="96" t="str">
        <f>IF(COUNTIF(Tableau42[[#This Row],[8.5 Quelles sont les principales barrières d''accès à l''école primaire pour les enfants, ACTUELLEMENT? (3 choix maximum)]],"*ecole_loin*"),"1","0")</f>
        <v>1</v>
      </c>
      <c r="EZ14" s="96" t="str">
        <f>IF(COUNTIF(Tableau42[[#This Row],[8.5 Quelles sont les principales barrières d''accès à l''école primaire pour les enfants, ACTUELLEMENT? (3 choix maximum)]],"*route_dangereuse*"),"1","0")</f>
        <v>0</v>
      </c>
      <c r="FA14" s="96" t="str">
        <f>IF(COUNTIF(Tableau42[[#This Row],[8.5 Quelles sont les principales barrières d''accès à l''école primaire pour les enfants, ACTUELLEMENT? (3 choix maximum)]],"*travail*"),"1","0")</f>
        <v>0</v>
      </c>
      <c r="FB14" s="96" t="s">
        <v>194</v>
      </c>
      <c r="FC14" s="96"/>
      <c r="FD14" s="96" t="s">
        <v>3</v>
      </c>
      <c r="FE14" s="96" t="s">
        <v>3</v>
      </c>
      <c r="FF14" s="96" t="s">
        <v>3</v>
      </c>
      <c r="FG14" s="96" t="s">
        <v>3</v>
      </c>
      <c r="FH14" s="96" t="s">
        <v>3</v>
      </c>
      <c r="FI14" s="96" t="s">
        <v>3</v>
      </c>
      <c r="FJ14" s="96" t="s">
        <v>3</v>
      </c>
      <c r="FK14" s="96" t="s">
        <v>3</v>
      </c>
      <c r="FL14" s="96" t="s">
        <v>3</v>
      </c>
      <c r="FM14" s="96" t="s">
        <v>204</v>
      </c>
      <c r="FN14" s="96" t="s">
        <v>3</v>
      </c>
      <c r="FO14" s="97" t="s">
        <v>614</v>
      </c>
      <c r="FP14" s="96" t="s">
        <v>5</v>
      </c>
      <c r="FQ14" s="114" t="s">
        <v>787</v>
      </c>
      <c r="FT14" s="98"/>
    </row>
    <row r="15" spans="1:176" s="98" customFormat="1" ht="19.95" customHeight="1" x14ac:dyDescent="0.3">
      <c r="A15" s="114" t="s">
        <v>788</v>
      </c>
      <c r="B15" s="115">
        <v>43190.443032407406</v>
      </c>
      <c r="C15" s="115">
        <v>43190.45789351852</v>
      </c>
      <c r="D15" s="116">
        <v>43190</v>
      </c>
      <c r="E15" s="114"/>
      <c r="F15" s="116">
        <v>43190</v>
      </c>
      <c r="G15" s="92" t="s">
        <v>0</v>
      </c>
      <c r="H15" s="92" t="s">
        <v>18</v>
      </c>
      <c r="I15" s="92" t="s">
        <v>19</v>
      </c>
      <c r="J15" s="92" t="s">
        <v>789</v>
      </c>
      <c r="K15" s="92" t="s">
        <v>685</v>
      </c>
      <c r="L15" s="86">
        <v>550</v>
      </c>
      <c r="M15" s="86">
        <v>500</v>
      </c>
      <c r="N15" s="86" t="s">
        <v>188</v>
      </c>
      <c r="O15" s="86" t="s">
        <v>2</v>
      </c>
      <c r="P15" s="86" t="s">
        <v>0</v>
      </c>
      <c r="Q15" s="86" t="s">
        <v>1</v>
      </c>
      <c r="R15" s="86" t="s">
        <v>1</v>
      </c>
      <c r="S15" s="94" t="s">
        <v>785</v>
      </c>
      <c r="T15" s="86" t="s">
        <v>3</v>
      </c>
      <c r="U15" s="86" t="s">
        <v>184</v>
      </c>
      <c r="V15" s="86" t="s">
        <v>4</v>
      </c>
      <c r="W15" s="86" t="str">
        <f>IF(COUNTIF(Tableau42[[#This Row],[1.7 Quelles sont les raisons qui ont poussé la population á quitter l''ile? (3 choix maximum)]],"*insecurite*"),"1","0")</f>
        <v>1</v>
      </c>
      <c r="X15" s="86" t="str">
        <f>IF(COUNTIF(Tableau42[[#This Row],[1.7 Quelles sont les raisons qui ont poussé la population á quitter l''ile? (3 choix maximum)]],"*mesure_securitaire*"),"1","0")</f>
        <v>0</v>
      </c>
      <c r="Y15" s="86" t="str">
        <f>IF(COUNTIF(Tableau42[[#This Row],[1.7 Quelles sont les raisons qui ont poussé la population á quitter l''ile? (3 choix maximum)]],"*moyens*"),"1","0")</f>
        <v>0</v>
      </c>
      <c r="Z15" s="86" t="str">
        <f>IF(COUNTIF(Tableau42[[#This Row],[1.7 Quelles sont les raisons qui ont poussé la population á quitter l''ile? (3 choix maximum)]],"*nourriture*"),"1","0")</f>
        <v>0</v>
      </c>
      <c r="AA15" s="86" t="str">
        <f>IF(COUNTIF(Tableau42[[#This Row],[1.7 Quelles sont les raisons qui ont poussé la population á quitter l''ile? (3 choix maximum)]],"*services*"),"1","0")</f>
        <v>0</v>
      </c>
      <c r="AB15" s="86" t="str">
        <f>IF(COUNTIF(Tableau42[[#This Row],[1.7 Quelles sont les raisons qui ont poussé la population á quitter l''ile? (3 choix maximum)]],"*migration*"),"1","0")</f>
        <v>0</v>
      </c>
      <c r="AC15" s="86" t="str">
        <f>IF(COUNTIF(Tableau42[[#This Row],[1.7 Quelles sont les raisons qui ont poussé la population á quitter l''ile? (3 choix maximum)]],"*autre*"),"1","0")</f>
        <v>0</v>
      </c>
      <c r="AD15" s="86" t="s">
        <v>763</v>
      </c>
      <c r="AE15" s="86" t="str">
        <f>IF(COUNTIF(Tableau42[[#This Row],[1.8 Depuis le debut de la crise de 2015, quels sont les groupes qui sont majoritairement partis de votre ile?  (3 choix maximum)]],"*familles*"),"1","0")</f>
        <v>1</v>
      </c>
      <c r="AF15" s="86" t="str">
        <f>IF(COUNTIF(Tableau42[[#This Row],[1.8 Depuis le debut de la crise de 2015, quels sont les groupes qui sont majoritairement partis de votre ile?  (3 choix maximum)]],"*meres*"),"1","0")</f>
        <v>1</v>
      </c>
      <c r="AG15" s="86" t="str">
        <f>IF(COUNTIF(Tableau42[[#This Row],[1.8 Depuis le debut de la crise de 2015, quels sont les groupes qui sont majoritairement partis de votre ile?  (3 choix maximum)]],"*enfants*"),"1","0")</f>
        <v>0</v>
      </c>
      <c r="AH15" s="86" t="str">
        <f>IF(COUNTIF(Tableau42[[#This Row],[1.8 Depuis le debut de la crise de 2015, quels sont les groupes qui sont majoritairement partis de votre ile?  (3 choix maximum)]],"*hommes*"),"1","0")</f>
        <v>0</v>
      </c>
      <c r="AI15" s="86" t="str">
        <f>IF(COUNTIF(Tableau42[[#This Row],[1.8 Depuis le debut de la crise de 2015, quels sont les groupes qui sont majoritairement partis de votre ile?  (3 choix maximum)]],"*femmes*"),"1","0")</f>
        <v>0</v>
      </c>
      <c r="AJ15" s="86" t="str">
        <f>IF(COUNTIF(Tableau42[[#This Row],[1.8 Depuis le debut de la crise de 2015, quels sont les groupes qui sont majoritairement partis de votre ile?  (3 choix maximum)]],"*vieux*"),"1","0")</f>
        <v>1</v>
      </c>
      <c r="AK15" s="86" t="s">
        <v>5</v>
      </c>
      <c r="AL15" s="86">
        <v>400</v>
      </c>
      <c r="AM15" s="93" t="s">
        <v>2</v>
      </c>
      <c r="AN15" s="93" t="s">
        <v>0</v>
      </c>
      <c r="AO15" s="93" t="s">
        <v>1</v>
      </c>
      <c r="AP15" s="93" t="s">
        <v>1</v>
      </c>
      <c r="AQ15" s="94" t="s">
        <v>785</v>
      </c>
      <c r="AR15" s="93" t="s">
        <v>723</v>
      </c>
      <c r="AS15" s="93" t="s">
        <v>185</v>
      </c>
      <c r="AT15" s="93" t="s">
        <v>689</v>
      </c>
      <c r="AU15" s="93" t="s">
        <v>763</v>
      </c>
      <c r="AV15" s="93" t="str">
        <f>IF(COUNTIF(Tableau42[[#This Row],[2.6 Quels sonts les groupes de population qui sont majoritairement revenus vivre dans l’ile? (3 choix maximum)]],"*familles*"),"1","0")</f>
        <v>1</v>
      </c>
      <c r="AW15" s="93" t="str">
        <f>IF(COUNTIF(Tableau42[[#This Row],[2.6 Quels sonts les groupes de population qui sont majoritairement revenus vivre dans l’ile? (3 choix maximum)]],"*meres*"),"1","0")</f>
        <v>1</v>
      </c>
      <c r="AX15" s="93" t="str">
        <f>IF(COUNTIF(Tableau42[[#This Row],[2.6 Quels sonts les groupes de population qui sont majoritairement revenus vivre dans l’ile? (3 choix maximum)]],"*enfants*"),"1","0")</f>
        <v>0</v>
      </c>
      <c r="AY15" s="93" t="str">
        <f>IF(COUNTIF(Tableau42[[#This Row],[2.6 Quels sonts les groupes de population qui sont majoritairement revenus vivre dans l’ile? (3 choix maximum)]],"*hommes*"),"1","0")</f>
        <v>0</v>
      </c>
      <c r="AZ15" s="93" t="str">
        <f>IF(COUNTIF(Tableau42[[#This Row],[2.6 Quels sonts les groupes de population qui sont majoritairement revenus vivre dans l’ile? (3 choix maximum)]],"*femmes*"),"1","0")</f>
        <v>0</v>
      </c>
      <c r="BA15" s="93" t="str">
        <f>IF(COUNTIF(Tableau42[[#This Row],[2.6 Quels sonts les groupes de population qui sont majoritairement revenus vivre dans l’ile? (3 choix maximum)]],"*vieux*"),"1","0")</f>
        <v>1</v>
      </c>
      <c r="BB15" s="93" t="str">
        <f>IF(COUNTIF(Tableau42[[#This Row],[2.6 Quels sonts les groupes de population qui sont majoritairement revenus vivre dans l’ile? (3 choix maximum)]],"*nsp*"),"1","0")</f>
        <v>0</v>
      </c>
      <c r="BC15" s="93" t="s">
        <v>790</v>
      </c>
      <c r="BD15" s="93" t="str">
        <f>IF(COUNTIF(Tableau42[[#This Row],[2.7 Quelles sont les raisons principales pour lesquelles les populations ont décidé de revenir dans l’ile ? (3 choix maximum)]],"*securite*"),"1","0")</f>
        <v>1</v>
      </c>
      <c r="BE15" s="93" t="str">
        <f>IF(COUNTIF(Tableau42[[#This Row],[2.7 Quelles sont les raisons principales pour lesquelles les populations ont décidé de revenir dans l’ile ? (3 choix maximum)]],"*moyens*"),"1","0")</f>
        <v>0</v>
      </c>
      <c r="BF15" s="93" t="str">
        <f>IF(COUNTIF(Tableau42[[#This Row],[2.7 Quelles sont les raisons principales pour lesquelles les populations ont décidé de revenir dans l’ile ? (3 choix maximum)]],"*nourriture*"),"1","0")</f>
        <v>0</v>
      </c>
      <c r="BG15" s="93" t="str">
        <f>IF(COUNTIF(Tableau42[[#This Row],[2.7 Quelles sont les raisons principales pour lesquelles les populations ont décidé de revenir dans l’ile ? (3 choix maximum)]],"*services*"),"1","0")</f>
        <v>0</v>
      </c>
      <c r="BH15" s="93" t="str">
        <f>IF(COUNTIF(Tableau42[[#This Row],[2.7 Quelles sont les raisons principales pour lesquelles les populations ont décidé de revenir dans l’ile ? (3 choix maximum)]],"*migration*"),"1","0")</f>
        <v>0</v>
      </c>
      <c r="BI15" s="93" t="str">
        <f>IF(COUNTIF(Tableau42[[#This Row],[2.7 Quelles sont les raisons principales pour lesquelles les populations ont décidé de revenir dans l’ile ? (3 choix maximum)]],"*assistance*"),"1","0")</f>
        <v>1</v>
      </c>
      <c r="BJ15" s="93" t="str">
        <f>IF(COUNTIF(Tableau42[[#This Row],[2.7 Quelles sont les raisons principales pour lesquelles les populations ont décidé de revenir dans l’ile ? (3 choix maximum)]],"*autre*"),"1","0")</f>
        <v>0</v>
      </c>
      <c r="BK15" s="93" t="str">
        <f>IF(COUNTIF(Tableau42[[#This Row],[2.7 Quelles sont les raisons principales pour lesquelles les populations ont décidé de revenir dans l’ile ? (3 choix maximum)]],"*nsp*"),"1","0")</f>
        <v>0</v>
      </c>
      <c r="BL15" s="93" t="s">
        <v>7</v>
      </c>
      <c r="BM15" s="93" t="s">
        <v>2</v>
      </c>
      <c r="BN15" s="93" t="s">
        <v>0</v>
      </c>
      <c r="BO15" s="93" t="s">
        <v>1</v>
      </c>
      <c r="BP15" s="93" t="s">
        <v>1</v>
      </c>
      <c r="BQ15" s="93" t="s">
        <v>791</v>
      </c>
      <c r="BR15" s="93" t="s">
        <v>183</v>
      </c>
      <c r="BS15" s="93" t="s">
        <v>183</v>
      </c>
      <c r="BT15" s="93" t="s">
        <v>194</v>
      </c>
      <c r="BU15" s="93" t="s">
        <v>191</v>
      </c>
      <c r="BV15" s="93" t="s">
        <v>191</v>
      </c>
      <c r="BW15" s="93" t="s">
        <v>194</v>
      </c>
      <c r="BX15" s="93" t="s">
        <v>738</v>
      </c>
      <c r="BY15" s="93" t="str">
        <f>IF(COUNTIF(Tableau42[[#This Row],[5.1 Quelles sont les principales sources de nourriture des habitants de l’ile ? (3 choix maximum)]],"*Autoconsommation*"),"1","0")</f>
        <v>1</v>
      </c>
      <c r="BZ15" s="93" t="str">
        <f>IF(COUNTIF(Tableau42[[#This Row],[5.1 Quelles sont les principales sources de nourriture des habitants de l’ile ? (3 choix maximum)]],"*Argent_achat*"),"1","0")</f>
        <v>1</v>
      </c>
      <c r="CA15" s="93" t="str">
        <f>IF(COUNTIF(Tableau42[[#This Row],[5.1 Quelles sont les principales sources de nourriture des habitants de l’ile ? (3 choix maximum)]],"*Dons*"),"1","0")</f>
        <v>0</v>
      </c>
      <c r="CB15" s="93" t="str">
        <f>IF(COUNTIF(Tableau42[[#This Row],[5.1 Quelles sont les principales sources de nourriture des habitants de l’ile ? (3 choix maximum)]],"*Aide_alimentaire_ong*"),"1","0")</f>
        <v>0</v>
      </c>
      <c r="CC15" s="93" t="str">
        <f>IF(COUNTIF(Tableau42[[#This Row],[5.1 Quelles sont les principales sources de nourriture des habitants de l’ile ? (3 choix maximum)]],"*Emprunt*"),"1","0")</f>
        <v>0</v>
      </c>
      <c r="CD15" s="93" t="str">
        <f>IF(COUNTIF(Tableau42[[#This Row],[5.1 Quelles sont les principales sources de nourriture des habitants de l’ile ? (3 choix maximum)]],"*Paiement_nature*"),"1","0")</f>
        <v>0</v>
      </c>
      <c r="CE15" s="93" t="str">
        <f>IF(COUNTIF(Tableau42[[#This Row],[5.1 Quelles sont les principales sources de nourriture des habitants de l’ile ? (3 choix maximum)]],"*nsp*"),"1","0")</f>
        <v>0</v>
      </c>
      <c r="CF15" s="93" t="s">
        <v>5</v>
      </c>
      <c r="CG15" s="93" t="s">
        <v>692</v>
      </c>
      <c r="CH15" s="93" t="str">
        <f>IF(COUNTIF(Tableau42[[#This Row],[5.3 Si oui, quelles sont les principales raisons ? (3 choix maximum)]],"*marche*"),"1","0")</f>
        <v>0</v>
      </c>
      <c r="CI15" s="93" t="str">
        <f>IF(COUNTIF(Tableau42[[#This Row],[5.3 Si oui, quelles sont les principales raisons ? (3 choix maximum)]],"*securite*"),"1","0")</f>
        <v>0</v>
      </c>
      <c r="CJ15" s="93" t="str">
        <f>IF(COUNTIF(Tableau42[[#This Row],[5.3 Si oui, quelles sont les principales raisons ? (3 choix maximum)]],"*ressources*"),"1","0")</f>
        <v>1</v>
      </c>
      <c r="CK15" s="93" t="str">
        <f>IF(COUNTIF(Tableau42[[#This Row],[5.3 Si oui, quelles sont les principales raisons ? (3 choix maximum)]],"*prix*"),"1","0")</f>
        <v>1</v>
      </c>
      <c r="CL15" s="93" t="str">
        <f>IF(COUNTIF(Tableau42[[#This Row],[5.3 Si oui, quelles sont les principales raisons ? (3 choix maximum)]],"*disponibilite*"),"1","0")</f>
        <v>0</v>
      </c>
      <c r="CM15" s="93" t="str">
        <f>IF(COUNTIF(Tableau42[[#This Row],[5.3 Si oui, quelles sont les principales raisons ? (3 choix maximum)]],"*production*"),"1","0")</f>
        <v>1</v>
      </c>
      <c r="CN15" s="93" t="s">
        <v>194</v>
      </c>
      <c r="CO15" s="93" t="s">
        <v>14</v>
      </c>
      <c r="CP15" s="93" t="s">
        <v>740</v>
      </c>
      <c r="CQ15" s="93" t="str">
        <f>IF(COUNTIF(Tableau42[[#This Row],[5.6 Quelles sont les principales sources de revenu utilisées par les habitants de l’ile ACTUELLEMENT? (3 choix maximum)]],"*Agriculture*"),"1","0")</f>
        <v>1</v>
      </c>
      <c r="CR15" s="93" t="str">
        <f>IF(COUNTIF(Tableau42[[#This Row],[5.6 Quelles sont les principales sources de revenu utilisées par les habitants de l’ile ACTUELLEMENT? (3 choix maximum)]],"*Elevage*"),"1","0")</f>
        <v>1</v>
      </c>
      <c r="CS15" s="93" t="str">
        <f>IF(COUNTIF(Tableau42[[#This Row],[5.6 Quelles sont les principales sources de revenu utilisées par les habitants de l’ile ACTUELLEMENT? (3 choix maximum)]],"*peche*"),"1","0")</f>
        <v>1</v>
      </c>
      <c r="CT15" s="93" t="str">
        <f>IF(COUNTIF(Tableau42[[#This Row],[5.6 Quelles sont les principales sources de revenu utilisées par les habitants de l’ile ACTUELLEMENT? (3 choix maximum)]],"*Administration*"),"1","0")</f>
        <v>0</v>
      </c>
      <c r="CU15" s="93" t="str">
        <f>IF(COUNTIF(Tableau42[[#This Row],[5.6 Quelles sont les principales sources de revenu utilisées par les habitants de l’ile ACTUELLEMENT? (3 choix maximum)]],"*Artisanat*"),"1","0")</f>
        <v>0</v>
      </c>
      <c r="CV15" s="93" t="str">
        <f>IF(COUNTIF(Tableau42[[#This Row],[5.6 Quelles sont les principales sources de revenu utilisées par les habitants de l’ile ACTUELLEMENT? (3 choix maximum)]],"*Venteetcommerce*"),"1","0")</f>
        <v>0</v>
      </c>
      <c r="CW15" s="93" t="str">
        <f>IF(COUNTIF(Tableau42[[#This Row],[5.6 Quelles sont les principales sources de revenu utilisées par les habitants de l’ile ACTUELLEMENT? (3 choix maximum)]],"*mainoeuvre*"),"1","0")</f>
        <v>0</v>
      </c>
      <c r="CX15" s="93" t="str">
        <f>IF(COUNTIF(Tableau42[[#This Row],[5.6 Quelles sont les principales sources de revenu utilisées par les habitants de l’ile ACTUELLEMENT? (3 choix maximum)]],"*assistance*"),"1","0")</f>
        <v>0</v>
      </c>
      <c r="CY15" s="93" t="s">
        <v>194</v>
      </c>
      <c r="CZ15" s="93"/>
      <c r="DA15" s="93" t="s">
        <v>3</v>
      </c>
      <c r="DB15" s="93" t="s">
        <v>3</v>
      </c>
      <c r="DC15" s="93" t="s">
        <v>3</v>
      </c>
      <c r="DD15" s="93" t="s">
        <v>3</v>
      </c>
      <c r="DE15" s="93" t="s">
        <v>3</v>
      </c>
      <c r="DF15" s="93"/>
      <c r="DG15" s="93" t="s">
        <v>8</v>
      </c>
      <c r="DH15" s="93" t="str">
        <f>IF(COUNTIF(Tableau42[[#This Row],[6.3 Quelles sont les principales difficultés rencontrées par les habitants de l’ile pour accéder aux services de santé ? (3 choix maximum)]],"*aucune*"),"1","0")</f>
        <v>0</v>
      </c>
      <c r="DI15" s="93" t="str">
        <f>IF(COUNTIF(Tableau42[[#This Row],[6.3 Quelles sont les principales difficultés rencontrées par les habitants de l’ile pour accéder aux services de santé ? (3 choix maximum)]],"*pasdeservice*"),"1","0")</f>
        <v>1</v>
      </c>
      <c r="DJ15" s="93" t="str">
        <f>IF(COUNTIF(Tableau42[[#This Row],[6.3 Quelles sont les principales difficultés rencontrées par les habitants de l’ile pour accéder aux services de santé ? (3 choix maximum)]],"*securite*"),"1","0")</f>
        <v>0</v>
      </c>
      <c r="DK15" s="86" t="str">
        <f>IF(COUNTIF(Tableau42[[#This Row],[6.3 Quelles sont les principales difficultés rencontrées par les habitants de l’ile pour accéder aux services de santé ? (3 choix maximum)]],"*physique*"),"1","0")</f>
        <v>0</v>
      </c>
      <c r="DL15" s="86" t="str">
        <f>IF(COUNTIF(Tableau42[[#This Row],[6.3 Quelles sont les principales difficultés rencontrées par les habitants de l’ile pour accéder aux services de santé ? (3 choix maximum)]],"*prixsoins*"),"1","0")</f>
        <v>0</v>
      </c>
      <c r="DM15" s="86" t="str">
        <f>IF(COUNTIF(Tableau42[[#This Row],[6.3 Quelles sont les principales difficultés rencontrées par les habitants de l’ile pour accéder aux services de santé ? (3 choix maximum)]],"*distance*"),"1","0")</f>
        <v>0</v>
      </c>
      <c r="DN15" s="86" t="str">
        <f>IF(COUNTIF(Tableau42[[#This Row],[6.3 Quelles sont les principales difficultés rencontrées par les habitants de l’ile pour accéder aux services de santé ? (3 choix maximum)]],"*prixtransport*"),"1","0")</f>
        <v>0</v>
      </c>
      <c r="DO15" s="93" t="str">
        <f>IF(COUNTIF(Tableau42[[#This Row],[6.3 Quelles sont les principales difficultés rencontrées par les habitants de l’ile pour accéder aux services de santé ? (3 choix maximum)]],"*pasdetransport*"),"1","0")</f>
        <v>0</v>
      </c>
      <c r="DP15" s="93" t="str">
        <f>IF(COUNTIF(Tableau42[[#This Row],[6.3 Quelles sont les principales difficultés rencontrées par les habitants de l’ile pour accéder aux services de santé ? (3 choix maximum)]],"*manquepersonnel*"),"1","0")</f>
        <v>0</v>
      </c>
      <c r="DQ15" s="93" t="str">
        <f>IF(COUNTIF(Tableau42[[#This Row],[6.3 Quelles sont les principales difficultés rencontrées par les habitants de l’ile pour accéder aux services de santé ? (3 choix maximum)]],"*manquemateriel*"),"1","0")</f>
        <v>0</v>
      </c>
      <c r="DR15" s="93" t="str">
        <f>IF(COUNTIF(Tableau42[[#This Row],[6.3 Quelles sont les principales difficultés rencontrées par les habitants de l’ile pour accéder aux services de santé ? (3 choix maximum)]],"*manquemedics*"),"1","0")</f>
        <v>0</v>
      </c>
      <c r="DS15" s="93" t="s">
        <v>695</v>
      </c>
      <c r="DT15" s="93" t="str">
        <f>IF(COUNTIF(Tableau42[[#This Row],[6.4 Quels sont les problèmes de santé les plus fréquents rencontrés par les habitants de l’ile dans les DEUX dernieres semaines ? (3 choix maximum)]],"*aucun*"),"1","0")</f>
        <v>0</v>
      </c>
      <c r="DU15" s="93" t="str">
        <f>IF(COUNTIF(Tableau42[[#This Row],[6.4 Quels sont les problèmes de santé les plus fréquents rencontrés par les habitants de l’ile dans les DEUX dernieres semaines ? (3 choix maximum)]],"*fievre*"),"1","0")</f>
        <v>1</v>
      </c>
      <c r="DV15" s="93" t="str">
        <f>IF(COUNTIF(Tableau42[[#This Row],[6.4 Quels sont les problèmes de santé les plus fréquents rencontrés par les habitants de l’ile dans les DEUX dernieres semaines ? (3 choix maximum)]],"*diarrhee*"),"1","0")</f>
        <v>1</v>
      </c>
      <c r="DW15" s="93" t="str">
        <f>IF(COUNTIF(Tableau42[[#This Row],[6.4 Quels sont les problèmes de santé les plus fréquents rencontrés par les habitants de l’ile dans les DEUX dernieres semaines ? (3 choix maximum)]],"*peau*"),"1","0")</f>
        <v>0</v>
      </c>
      <c r="DX15" s="93" t="str">
        <f>IF(COUNTIF(Tableau42[[#This Row],[6.4 Quels sont les problèmes de santé les plus fréquents rencontrés par les habitants de l’ile dans les DEUX dernieres semaines ? (3 choix maximum)]],"*contagieux*"),"1","0")</f>
        <v>0</v>
      </c>
      <c r="DY15" s="93" t="str">
        <f>IF(COUNTIF(Tableau42[[#This Row],[6.4 Quels sont les problèmes de santé les plus fréquents rencontrés par les habitants de l’ile dans les DEUX dernieres semaines ? (3 choix maximum)]],"*chronique*"),"1","0")</f>
        <v>1</v>
      </c>
      <c r="DZ15" s="93" t="str">
        <f>IF(COUNTIF(Tableau42[[#This Row],[6.4 Quels sont les problèmes de santé les plus fréquents rencontrés par les habitants de l’ile dans les DEUX dernieres semaines ? (3 choix maximum)]],"*maternel*"),"1","0")</f>
        <v>0</v>
      </c>
      <c r="EA15" s="93" t="str">
        <f>IF(COUNTIF(Tableau42[[#This Row],[6.4 Quels sont les problèmes de santé les plus fréquents rencontrés par les habitants de l’ile dans les DEUX dernieres semaines ? (3 choix maximum)]],"*blessures*"),"1","0")</f>
        <v>0</v>
      </c>
      <c r="EB15" s="93" t="str">
        <f>IF(COUNTIF(Tableau42[[#This Row],[6.4 Quels sont les problèmes de santé les plus fréquents rencontrés par les habitants de l’ile dans les DEUX dernieres semaines ? (3 choix maximum)]],"*infections*"),"1","0")</f>
        <v>0</v>
      </c>
      <c r="EC15" s="93" t="str">
        <f>IF(COUNTIF(Tableau42[[#This Row],[6.4 Quels sont les problèmes de santé les plus fréquents rencontrés par les habitants de l’ile dans les DEUX dernieres semaines ? (3 choix maximum)]],"*malnutrition*"),"1","0")</f>
        <v>0</v>
      </c>
      <c r="ED15" s="93" t="s">
        <v>194</v>
      </c>
      <c r="EE15" s="93" t="s">
        <v>199</v>
      </c>
      <c r="EF15" s="93" t="s">
        <v>197</v>
      </c>
      <c r="EG15" s="93" t="s">
        <v>201</v>
      </c>
      <c r="EH15" s="93" t="s">
        <v>3</v>
      </c>
      <c r="EI15" s="93" t="s">
        <v>182</v>
      </c>
      <c r="EJ15" s="95" t="s">
        <v>194</v>
      </c>
      <c r="EK15" s="95"/>
      <c r="EL15" s="95" t="s">
        <v>5</v>
      </c>
      <c r="EM15" s="95" t="s">
        <v>3</v>
      </c>
      <c r="EN15" s="95" t="s">
        <v>3</v>
      </c>
      <c r="EO15" s="95" t="s">
        <v>3</v>
      </c>
      <c r="EP15" s="95" t="s">
        <v>3</v>
      </c>
      <c r="EQ15" s="96"/>
      <c r="ER15" s="95"/>
      <c r="ES15" s="95" t="s">
        <v>187</v>
      </c>
      <c r="ET15" s="95" t="s">
        <v>187</v>
      </c>
      <c r="EU15" s="95" t="s">
        <v>9</v>
      </c>
      <c r="EV15" s="95" t="str">
        <f>IF(COUNTIF(Tableau42[[#This Row],[8.5 Quelles sont les principales barrières d''accès à l''école primaire pour les enfants, ACTUELLEMENT? (3 choix maximum)]],"*ecole_non_fonc*"),"1","0")</f>
        <v>0</v>
      </c>
      <c r="EW15" s="95" t="str">
        <f>IF(COUNTIF(Tableau42[[#This Row],[8.5 Quelles sont les principales barrières d''accès à l''école primaire pour les enfants, ACTUELLEMENT? (3 choix maximum)]],"*frais_inscription*"),"1","0")</f>
        <v>0</v>
      </c>
      <c r="EX15" s="95" t="str">
        <f>IF(COUNTIF(Tableau42[[#This Row],[8.5 Quelles sont les principales barrières d''accès à l''école primaire pour les enfants, ACTUELLEMENT? (3 choix maximum)]],"*pas_fournitures*"),"1","0")</f>
        <v>0</v>
      </c>
      <c r="EY15" s="95" t="str">
        <f>IF(COUNTIF(Tableau42[[#This Row],[8.5 Quelles sont les principales barrières d''accès à l''école primaire pour les enfants, ACTUELLEMENT? (3 choix maximum)]],"*ecole_loin*"),"1","0")</f>
        <v>0</v>
      </c>
      <c r="EZ15" s="95" t="str">
        <f>IF(COUNTIF(Tableau42[[#This Row],[8.5 Quelles sont les principales barrières d''accès à l''école primaire pour les enfants, ACTUELLEMENT? (3 choix maximum)]],"*route_dangereuse*"),"1","0")</f>
        <v>0</v>
      </c>
      <c r="FA15" s="95" t="str">
        <f>IF(COUNTIF(Tableau42[[#This Row],[8.5 Quelles sont les principales barrières d''accès à l''école primaire pour les enfants, ACTUELLEMENT? (3 choix maximum)]],"*travail*"),"1","0")</f>
        <v>0</v>
      </c>
      <c r="FB15" s="95" t="s">
        <v>194</v>
      </c>
      <c r="FC15" s="95"/>
      <c r="FD15" s="95" t="s">
        <v>3</v>
      </c>
      <c r="FE15" s="95" t="s">
        <v>3</v>
      </c>
      <c r="FF15" s="95" t="s">
        <v>3</v>
      </c>
      <c r="FG15" s="95" t="s">
        <v>3</v>
      </c>
      <c r="FH15" s="95" t="s">
        <v>3</v>
      </c>
      <c r="FI15" s="95" t="s">
        <v>3</v>
      </c>
      <c r="FJ15" s="95" t="s">
        <v>3</v>
      </c>
      <c r="FK15" s="95" t="s">
        <v>3</v>
      </c>
      <c r="FL15" s="95" t="s">
        <v>3</v>
      </c>
      <c r="FM15" s="95" t="s">
        <v>204</v>
      </c>
      <c r="FN15" s="95" t="s">
        <v>3</v>
      </c>
      <c r="FO15" s="97" t="s">
        <v>614</v>
      </c>
      <c r="FP15" s="95" t="s">
        <v>5</v>
      </c>
      <c r="FQ15" s="114" t="s">
        <v>792</v>
      </c>
    </row>
    <row r="16" spans="1:176" s="98" customFormat="1" ht="19.95" customHeight="1" x14ac:dyDescent="0.3">
      <c r="A16" s="114" t="s">
        <v>793</v>
      </c>
      <c r="B16" s="115">
        <v>43190.488703703704</v>
      </c>
      <c r="C16" s="115">
        <v>43190.50072916667</v>
      </c>
      <c r="D16" s="116">
        <v>43190</v>
      </c>
      <c r="E16" s="114"/>
      <c r="F16" s="116">
        <v>43190</v>
      </c>
      <c r="G16" s="92" t="s">
        <v>0</v>
      </c>
      <c r="H16" s="92" t="s">
        <v>18</v>
      </c>
      <c r="I16" s="92" t="s">
        <v>19</v>
      </c>
      <c r="J16" s="92" t="s">
        <v>794</v>
      </c>
      <c r="K16" s="92" t="s">
        <v>685</v>
      </c>
      <c r="L16" s="86">
        <v>300</v>
      </c>
      <c r="M16" s="86">
        <v>200</v>
      </c>
      <c r="N16" s="86" t="s">
        <v>187</v>
      </c>
      <c r="O16" s="86" t="s">
        <v>2</v>
      </c>
      <c r="P16" s="86" t="s">
        <v>0</v>
      </c>
      <c r="Q16" s="86" t="s">
        <v>1</v>
      </c>
      <c r="R16" s="86" t="s">
        <v>1</v>
      </c>
      <c r="S16" s="94" t="s">
        <v>785</v>
      </c>
      <c r="T16" s="86" t="s">
        <v>3</v>
      </c>
      <c r="U16" s="86" t="s">
        <v>184</v>
      </c>
      <c r="V16" s="86" t="s">
        <v>4</v>
      </c>
      <c r="W16" s="86" t="str">
        <f>IF(COUNTIF(Tableau42[[#This Row],[1.7 Quelles sont les raisons qui ont poussé la population á quitter l''ile? (3 choix maximum)]],"*insecurite*"),"1","0")</f>
        <v>1</v>
      </c>
      <c r="X16" s="86" t="str">
        <f>IF(COUNTIF(Tableau42[[#This Row],[1.7 Quelles sont les raisons qui ont poussé la population á quitter l''ile? (3 choix maximum)]],"*mesure_securitaire*"),"1","0")</f>
        <v>0</v>
      </c>
      <c r="Y16" s="86" t="str">
        <f>IF(COUNTIF(Tableau42[[#This Row],[1.7 Quelles sont les raisons qui ont poussé la population á quitter l''ile? (3 choix maximum)]],"*moyens*"),"1","0")</f>
        <v>0</v>
      </c>
      <c r="Z16" s="86" t="str">
        <f>IF(COUNTIF(Tableau42[[#This Row],[1.7 Quelles sont les raisons qui ont poussé la population á quitter l''ile? (3 choix maximum)]],"*nourriture*"),"1","0")</f>
        <v>0</v>
      </c>
      <c r="AA16" s="86" t="str">
        <f>IF(COUNTIF(Tableau42[[#This Row],[1.7 Quelles sont les raisons qui ont poussé la population á quitter l''ile? (3 choix maximum)]],"*services*"),"1","0")</f>
        <v>0</v>
      </c>
      <c r="AB16" s="86" t="str">
        <f>IF(COUNTIF(Tableau42[[#This Row],[1.7 Quelles sont les raisons qui ont poussé la population á quitter l''ile? (3 choix maximum)]],"*migration*"),"1","0")</f>
        <v>0</v>
      </c>
      <c r="AC16" s="86" t="str">
        <f>IF(COUNTIF(Tableau42[[#This Row],[1.7 Quelles sont les raisons qui ont poussé la population á quitter l''ile? (3 choix maximum)]],"*autre*"),"1","0")</f>
        <v>0</v>
      </c>
      <c r="AD16" s="86" t="s">
        <v>763</v>
      </c>
      <c r="AE16" s="86" t="str">
        <f>IF(COUNTIF(Tableau42[[#This Row],[1.8 Depuis le debut de la crise de 2015, quels sont les groupes qui sont majoritairement partis de votre ile?  (3 choix maximum)]],"*familles*"),"1","0")</f>
        <v>1</v>
      </c>
      <c r="AF16" s="86" t="str">
        <f>IF(COUNTIF(Tableau42[[#This Row],[1.8 Depuis le debut de la crise de 2015, quels sont les groupes qui sont majoritairement partis de votre ile?  (3 choix maximum)]],"*meres*"),"1","0")</f>
        <v>1</v>
      </c>
      <c r="AG16" s="86" t="str">
        <f>IF(COUNTIF(Tableau42[[#This Row],[1.8 Depuis le debut de la crise de 2015, quels sont les groupes qui sont majoritairement partis de votre ile?  (3 choix maximum)]],"*enfants*"),"1","0")</f>
        <v>0</v>
      </c>
      <c r="AH16" s="86" t="str">
        <f>IF(COUNTIF(Tableau42[[#This Row],[1.8 Depuis le debut de la crise de 2015, quels sont les groupes qui sont majoritairement partis de votre ile?  (3 choix maximum)]],"*hommes*"),"1","0")</f>
        <v>0</v>
      </c>
      <c r="AI16" s="86" t="str">
        <f>IF(COUNTIF(Tableau42[[#This Row],[1.8 Depuis le debut de la crise de 2015, quels sont les groupes qui sont majoritairement partis de votre ile?  (3 choix maximum)]],"*femmes*"),"1","0")</f>
        <v>0</v>
      </c>
      <c r="AJ16" s="86" t="str">
        <f>IF(COUNTIF(Tableau42[[#This Row],[1.8 Depuis le debut de la crise de 2015, quels sont les groupes qui sont majoritairement partis de votre ile?  (3 choix maximum)]],"*vieux*"),"1","0")</f>
        <v>1</v>
      </c>
      <c r="AK16" s="86" t="s">
        <v>5</v>
      </c>
      <c r="AL16" s="86">
        <v>200</v>
      </c>
      <c r="AM16" s="93" t="s">
        <v>2</v>
      </c>
      <c r="AN16" s="93" t="s">
        <v>0</v>
      </c>
      <c r="AO16" s="93" t="s">
        <v>1</v>
      </c>
      <c r="AP16" s="93" t="s">
        <v>1</v>
      </c>
      <c r="AQ16" s="94" t="s">
        <v>785</v>
      </c>
      <c r="AR16" s="93" t="s">
        <v>723</v>
      </c>
      <c r="AS16" s="93" t="s">
        <v>185</v>
      </c>
      <c r="AT16" s="93" t="s">
        <v>689</v>
      </c>
      <c r="AU16" s="93" t="s">
        <v>763</v>
      </c>
      <c r="AV16" s="93" t="str">
        <f>IF(COUNTIF(Tableau42[[#This Row],[2.6 Quels sonts les groupes de population qui sont majoritairement revenus vivre dans l’ile? (3 choix maximum)]],"*familles*"),"1","0")</f>
        <v>1</v>
      </c>
      <c r="AW16" s="93" t="str">
        <f>IF(COUNTIF(Tableau42[[#This Row],[2.6 Quels sonts les groupes de population qui sont majoritairement revenus vivre dans l’ile? (3 choix maximum)]],"*meres*"),"1","0")</f>
        <v>1</v>
      </c>
      <c r="AX16" s="93" t="str">
        <f>IF(COUNTIF(Tableau42[[#This Row],[2.6 Quels sonts les groupes de population qui sont majoritairement revenus vivre dans l’ile? (3 choix maximum)]],"*enfants*"),"1","0")</f>
        <v>0</v>
      </c>
      <c r="AY16" s="93" t="str">
        <f>IF(COUNTIF(Tableau42[[#This Row],[2.6 Quels sonts les groupes de population qui sont majoritairement revenus vivre dans l’ile? (3 choix maximum)]],"*hommes*"),"1","0")</f>
        <v>0</v>
      </c>
      <c r="AZ16" s="93" t="str">
        <f>IF(COUNTIF(Tableau42[[#This Row],[2.6 Quels sonts les groupes de population qui sont majoritairement revenus vivre dans l’ile? (3 choix maximum)]],"*femmes*"),"1","0")</f>
        <v>0</v>
      </c>
      <c r="BA16" s="93" t="str">
        <f>IF(COUNTIF(Tableau42[[#This Row],[2.6 Quels sonts les groupes de population qui sont majoritairement revenus vivre dans l’ile? (3 choix maximum)]],"*vieux*"),"1","0")</f>
        <v>1</v>
      </c>
      <c r="BB16" s="93" t="str">
        <f>IF(COUNTIF(Tableau42[[#This Row],[2.6 Quels sonts les groupes de population qui sont majoritairement revenus vivre dans l’ile? (3 choix maximum)]],"*nsp*"),"1","0")</f>
        <v>0</v>
      </c>
      <c r="BC16" s="93" t="s">
        <v>790</v>
      </c>
      <c r="BD16" s="93" t="str">
        <f>IF(COUNTIF(Tableau42[[#This Row],[2.7 Quelles sont les raisons principales pour lesquelles les populations ont décidé de revenir dans l’ile ? (3 choix maximum)]],"*securite*"),"1","0")</f>
        <v>1</v>
      </c>
      <c r="BE16" s="93" t="str">
        <f>IF(COUNTIF(Tableau42[[#This Row],[2.7 Quelles sont les raisons principales pour lesquelles les populations ont décidé de revenir dans l’ile ? (3 choix maximum)]],"*moyens*"),"1","0")</f>
        <v>0</v>
      </c>
      <c r="BF16" s="93" t="str">
        <f>IF(COUNTIF(Tableau42[[#This Row],[2.7 Quelles sont les raisons principales pour lesquelles les populations ont décidé de revenir dans l’ile ? (3 choix maximum)]],"*nourriture*"),"1","0")</f>
        <v>0</v>
      </c>
      <c r="BG16" s="93" t="str">
        <f>IF(COUNTIF(Tableau42[[#This Row],[2.7 Quelles sont les raisons principales pour lesquelles les populations ont décidé de revenir dans l’ile ? (3 choix maximum)]],"*services*"),"1","0")</f>
        <v>0</v>
      </c>
      <c r="BH16" s="93" t="str">
        <f>IF(COUNTIF(Tableau42[[#This Row],[2.7 Quelles sont les raisons principales pour lesquelles les populations ont décidé de revenir dans l’ile ? (3 choix maximum)]],"*migration*"),"1","0")</f>
        <v>0</v>
      </c>
      <c r="BI16" s="93" t="str">
        <f>IF(COUNTIF(Tableau42[[#This Row],[2.7 Quelles sont les raisons principales pour lesquelles les populations ont décidé de revenir dans l’ile ? (3 choix maximum)]],"*assistance*"),"1","0")</f>
        <v>1</v>
      </c>
      <c r="BJ16" s="93" t="str">
        <f>IF(COUNTIF(Tableau42[[#This Row],[2.7 Quelles sont les raisons principales pour lesquelles les populations ont décidé de revenir dans l’ile ? (3 choix maximum)]],"*autre*"),"1","0")</f>
        <v>0</v>
      </c>
      <c r="BK16" s="93" t="str">
        <f>IF(COUNTIF(Tableau42[[#This Row],[2.7 Quelles sont les raisons principales pour lesquelles les populations ont décidé de revenir dans l’ile ? (3 choix maximum)]],"*nsp*"),"1","0")</f>
        <v>0</v>
      </c>
      <c r="BL16" s="93" t="s">
        <v>7</v>
      </c>
      <c r="BM16" s="93" t="s">
        <v>2</v>
      </c>
      <c r="BN16" s="93" t="s">
        <v>0</v>
      </c>
      <c r="BO16" s="93" t="s">
        <v>1</v>
      </c>
      <c r="BP16" s="93" t="s">
        <v>1</v>
      </c>
      <c r="BQ16" s="93" t="s">
        <v>785</v>
      </c>
      <c r="BR16" s="93" t="s">
        <v>183</v>
      </c>
      <c r="BS16" s="93" t="s">
        <v>183</v>
      </c>
      <c r="BT16" s="93" t="s">
        <v>194</v>
      </c>
      <c r="BU16" s="93" t="s">
        <v>191</v>
      </c>
      <c r="BV16" s="93" t="s">
        <v>191</v>
      </c>
      <c r="BW16" s="93" t="s">
        <v>194</v>
      </c>
      <c r="BX16" s="93" t="s">
        <v>738</v>
      </c>
      <c r="BY16" s="93" t="str">
        <f>IF(COUNTIF(Tableau42[[#This Row],[5.1 Quelles sont les principales sources de nourriture des habitants de l’ile ? (3 choix maximum)]],"*Autoconsommation*"),"1","0")</f>
        <v>1</v>
      </c>
      <c r="BZ16" s="93" t="str">
        <f>IF(COUNTIF(Tableau42[[#This Row],[5.1 Quelles sont les principales sources de nourriture des habitants de l’ile ? (3 choix maximum)]],"*Argent_achat*"),"1","0")</f>
        <v>1</v>
      </c>
      <c r="CA16" s="93" t="str">
        <f>IF(COUNTIF(Tableau42[[#This Row],[5.1 Quelles sont les principales sources de nourriture des habitants de l’ile ? (3 choix maximum)]],"*Dons*"),"1","0")</f>
        <v>0</v>
      </c>
      <c r="CB16" s="93" t="str">
        <f>IF(COUNTIF(Tableau42[[#This Row],[5.1 Quelles sont les principales sources de nourriture des habitants de l’ile ? (3 choix maximum)]],"*Aide_alimentaire_ong*"),"1","0")</f>
        <v>0</v>
      </c>
      <c r="CC16" s="93" t="str">
        <f>IF(COUNTIF(Tableau42[[#This Row],[5.1 Quelles sont les principales sources de nourriture des habitants de l’ile ? (3 choix maximum)]],"*Emprunt*"),"1","0")</f>
        <v>0</v>
      </c>
      <c r="CD16" s="93" t="str">
        <f>IF(COUNTIF(Tableau42[[#This Row],[5.1 Quelles sont les principales sources de nourriture des habitants de l’ile ? (3 choix maximum)]],"*Paiement_nature*"),"1","0")</f>
        <v>0</v>
      </c>
      <c r="CE16" s="93" t="str">
        <f>IF(COUNTIF(Tableau42[[#This Row],[5.1 Quelles sont les principales sources de nourriture des habitants de l’ile ? (3 choix maximum)]],"*nsp*"),"1","0")</f>
        <v>0</v>
      </c>
      <c r="CF16" s="93" t="s">
        <v>5</v>
      </c>
      <c r="CG16" s="93" t="s">
        <v>692</v>
      </c>
      <c r="CH16" s="93" t="str">
        <f>IF(COUNTIF(Tableau42[[#This Row],[5.3 Si oui, quelles sont les principales raisons ? (3 choix maximum)]],"*marche*"),"1","0")</f>
        <v>0</v>
      </c>
      <c r="CI16" s="93" t="str">
        <f>IF(COUNTIF(Tableau42[[#This Row],[5.3 Si oui, quelles sont les principales raisons ? (3 choix maximum)]],"*securite*"),"1","0")</f>
        <v>0</v>
      </c>
      <c r="CJ16" s="93" t="str">
        <f>IF(COUNTIF(Tableau42[[#This Row],[5.3 Si oui, quelles sont les principales raisons ? (3 choix maximum)]],"*ressources*"),"1","0")</f>
        <v>1</v>
      </c>
      <c r="CK16" s="93" t="str">
        <f>IF(COUNTIF(Tableau42[[#This Row],[5.3 Si oui, quelles sont les principales raisons ? (3 choix maximum)]],"*prix*"),"1","0")</f>
        <v>1</v>
      </c>
      <c r="CL16" s="93" t="str">
        <f>IF(COUNTIF(Tableau42[[#This Row],[5.3 Si oui, quelles sont les principales raisons ? (3 choix maximum)]],"*disponibilite*"),"1","0")</f>
        <v>0</v>
      </c>
      <c r="CM16" s="93" t="str">
        <f>IF(COUNTIF(Tableau42[[#This Row],[5.3 Si oui, quelles sont les principales raisons ? (3 choix maximum)]],"*production*"),"1","0")</f>
        <v>1</v>
      </c>
      <c r="CN16" s="93" t="s">
        <v>194</v>
      </c>
      <c r="CO16" s="93" t="s">
        <v>14</v>
      </c>
      <c r="CP16" s="93" t="s">
        <v>740</v>
      </c>
      <c r="CQ16" s="93" t="str">
        <f>IF(COUNTIF(Tableau42[[#This Row],[5.6 Quelles sont les principales sources de revenu utilisées par les habitants de l’ile ACTUELLEMENT? (3 choix maximum)]],"*Agriculture*"),"1","0")</f>
        <v>1</v>
      </c>
      <c r="CR16" s="93" t="str">
        <f>IF(COUNTIF(Tableau42[[#This Row],[5.6 Quelles sont les principales sources de revenu utilisées par les habitants de l’ile ACTUELLEMENT? (3 choix maximum)]],"*Elevage*"),"1","0")</f>
        <v>1</v>
      </c>
      <c r="CS16" s="93" t="str">
        <f>IF(COUNTIF(Tableau42[[#This Row],[5.6 Quelles sont les principales sources de revenu utilisées par les habitants de l’ile ACTUELLEMENT? (3 choix maximum)]],"*peche*"),"1","0")</f>
        <v>1</v>
      </c>
      <c r="CT16" s="93" t="str">
        <f>IF(COUNTIF(Tableau42[[#This Row],[5.6 Quelles sont les principales sources de revenu utilisées par les habitants de l’ile ACTUELLEMENT? (3 choix maximum)]],"*Administration*"),"1","0")</f>
        <v>0</v>
      </c>
      <c r="CU16" s="93" t="str">
        <f>IF(COUNTIF(Tableau42[[#This Row],[5.6 Quelles sont les principales sources de revenu utilisées par les habitants de l’ile ACTUELLEMENT? (3 choix maximum)]],"*Artisanat*"),"1","0")</f>
        <v>0</v>
      </c>
      <c r="CV16" s="93" t="str">
        <f>IF(COUNTIF(Tableau42[[#This Row],[5.6 Quelles sont les principales sources de revenu utilisées par les habitants de l’ile ACTUELLEMENT? (3 choix maximum)]],"*Venteetcommerce*"),"1","0")</f>
        <v>0</v>
      </c>
      <c r="CW16" s="93" t="str">
        <f>IF(COUNTIF(Tableau42[[#This Row],[5.6 Quelles sont les principales sources de revenu utilisées par les habitants de l’ile ACTUELLEMENT? (3 choix maximum)]],"*mainoeuvre*"),"1","0")</f>
        <v>0</v>
      </c>
      <c r="CX16" s="93" t="str">
        <f>IF(COUNTIF(Tableau42[[#This Row],[5.6 Quelles sont les principales sources de revenu utilisées par les habitants de l’ile ACTUELLEMENT? (3 choix maximum)]],"*assistance*"),"1","0")</f>
        <v>0</v>
      </c>
      <c r="CY16" s="93" t="s">
        <v>194</v>
      </c>
      <c r="CZ16" s="93"/>
      <c r="DA16" s="93" t="s">
        <v>3</v>
      </c>
      <c r="DB16" s="93" t="s">
        <v>3</v>
      </c>
      <c r="DC16" s="93"/>
      <c r="DD16" s="93" t="s">
        <v>3</v>
      </c>
      <c r="DE16" s="93" t="s">
        <v>3</v>
      </c>
      <c r="DF16" s="93"/>
      <c r="DG16" s="93" t="s">
        <v>8</v>
      </c>
      <c r="DH16" s="93" t="str">
        <f>IF(COUNTIF(Tableau42[[#This Row],[6.3 Quelles sont les principales difficultés rencontrées par les habitants de l’ile pour accéder aux services de santé ? (3 choix maximum)]],"*aucune*"),"1","0")</f>
        <v>0</v>
      </c>
      <c r="DI16" s="93" t="str">
        <f>IF(COUNTIF(Tableau42[[#This Row],[6.3 Quelles sont les principales difficultés rencontrées par les habitants de l’ile pour accéder aux services de santé ? (3 choix maximum)]],"*pasdeservice*"),"1","0")</f>
        <v>1</v>
      </c>
      <c r="DJ16" s="93" t="str">
        <f>IF(COUNTIF(Tableau42[[#This Row],[6.3 Quelles sont les principales difficultés rencontrées par les habitants de l’ile pour accéder aux services de santé ? (3 choix maximum)]],"*securite*"),"1","0")</f>
        <v>0</v>
      </c>
      <c r="DK16" s="86" t="str">
        <f>IF(COUNTIF(Tableau42[[#This Row],[6.3 Quelles sont les principales difficultés rencontrées par les habitants de l’ile pour accéder aux services de santé ? (3 choix maximum)]],"*physique*"),"1","0")</f>
        <v>0</v>
      </c>
      <c r="DL16" s="86" t="str">
        <f>IF(COUNTIF(Tableau42[[#This Row],[6.3 Quelles sont les principales difficultés rencontrées par les habitants de l’ile pour accéder aux services de santé ? (3 choix maximum)]],"*prixsoins*"),"1","0")</f>
        <v>0</v>
      </c>
      <c r="DM16" s="86" t="str">
        <f>IF(COUNTIF(Tableau42[[#This Row],[6.3 Quelles sont les principales difficultés rencontrées par les habitants de l’ile pour accéder aux services de santé ? (3 choix maximum)]],"*distance*"),"1","0")</f>
        <v>0</v>
      </c>
      <c r="DN16" s="86" t="str">
        <f>IF(COUNTIF(Tableau42[[#This Row],[6.3 Quelles sont les principales difficultés rencontrées par les habitants de l’ile pour accéder aux services de santé ? (3 choix maximum)]],"*prixtransport*"),"1","0")</f>
        <v>0</v>
      </c>
      <c r="DO16" s="93" t="str">
        <f>IF(COUNTIF(Tableau42[[#This Row],[6.3 Quelles sont les principales difficultés rencontrées par les habitants de l’ile pour accéder aux services de santé ? (3 choix maximum)]],"*pasdetransport*"),"1","0")</f>
        <v>0</v>
      </c>
      <c r="DP16" s="93" t="str">
        <f>IF(COUNTIF(Tableau42[[#This Row],[6.3 Quelles sont les principales difficultés rencontrées par les habitants de l’ile pour accéder aux services de santé ? (3 choix maximum)]],"*manquepersonnel*"),"1","0")</f>
        <v>0</v>
      </c>
      <c r="DQ16" s="93" t="str">
        <f>IF(COUNTIF(Tableau42[[#This Row],[6.3 Quelles sont les principales difficultés rencontrées par les habitants de l’ile pour accéder aux services de santé ? (3 choix maximum)]],"*manquemateriel*"),"1","0")</f>
        <v>0</v>
      </c>
      <c r="DR16" s="93" t="str">
        <f>IF(COUNTIF(Tableau42[[#This Row],[6.3 Quelles sont les principales difficultés rencontrées par les habitants de l’ile pour accéder aux services de santé ? (3 choix maximum)]],"*manquemedics*"),"1","0")</f>
        <v>0</v>
      </c>
      <c r="DS16" s="93" t="s">
        <v>695</v>
      </c>
      <c r="DT16" s="93" t="str">
        <f>IF(COUNTIF(Tableau42[[#This Row],[6.4 Quels sont les problèmes de santé les plus fréquents rencontrés par les habitants de l’ile dans les DEUX dernieres semaines ? (3 choix maximum)]],"*aucun*"),"1","0")</f>
        <v>0</v>
      </c>
      <c r="DU16" s="93" t="str">
        <f>IF(COUNTIF(Tableau42[[#This Row],[6.4 Quels sont les problèmes de santé les plus fréquents rencontrés par les habitants de l’ile dans les DEUX dernieres semaines ? (3 choix maximum)]],"*fievre*"),"1","0")</f>
        <v>1</v>
      </c>
      <c r="DV16" s="93" t="str">
        <f>IF(COUNTIF(Tableau42[[#This Row],[6.4 Quels sont les problèmes de santé les plus fréquents rencontrés par les habitants de l’ile dans les DEUX dernieres semaines ? (3 choix maximum)]],"*diarrhee*"),"1","0")</f>
        <v>1</v>
      </c>
      <c r="DW16" s="93" t="str">
        <f>IF(COUNTIF(Tableau42[[#This Row],[6.4 Quels sont les problèmes de santé les plus fréquents rencontrés par les habitants de l’ile dans les DEUX dernieres semaines ? (3 choix maximum)]],"*peau*"),"1","0")</f>
        <v>0</v>
      </c>
      <c r="DX16" s="93" t="str">
        <f>IF(COUNTIF(Tableau42[[#This Row],[6.4 Quels sont les problèmes de santé les plus fréquents rencontrés par les habitants de l’ile dans les DEUX dernieres semaines ? (3 choix maximum)]],"*contagieux*"),"1","0")</f>
        <v>0</v>
      </c>
      <c r="DY16" s="93" t="str">
        <f>IF(COUNTIF(Tableau42[[#This Row],[6.4 Quels sont les problèmes de santé les plus fréquents rencontrés par les habitants de l’ile dans les DEUX dernieres semaines ? (3 choix maximum)]],"*chronique*"),"1","0")</f>
        <v>1</v>
      </c>
      <c r="DZ16" s="93" t="str">
        <f>IF(COUNTIF(Tableau42[[#This Row],[6.4 Quels sont les problèmes de santé les plus fréquents rencontrés par les habitants de l’ile dans les DEUX dernieres semaines ? (3 choix maximum)]],"*maternel*"),"1","0")</f>
        <v>0</v>
      </c>
      <c r="EA16" s="93" t="str">
        <f>IF(COUNTIF(Tableau42[[#This Row],[6.4 Quels sont les problèmes de santé les plus fréquents rencontrés par les habitants de l’ile dans les DEUX dernieres semaines ? (3 choix maximum)]],"*blessures*"),"1","0")</f>
        <v>0</v>
      </c>
      <c r="EB16" s="93" t="str">
        <f>IF(COUNTIF(Tableau42[[#This Row],[6.4 Quels sont les problèmes de santé les plus fréquents rencontrés par les habitants de l’ile dans les DEUX dernieres semaines ? (3 choix maximum)]],"*infections*"),"1","0")</f>
        <v>0</v>
      </c>
      <c r="EC16" s="93" t="str">
        <f>IF(COUNTIF(Tableau42[[#This Row],[6.4 Quels sont les problèmes de santé les plus fréquents rencontrés par les habitants de l’ile dans les DEUX dernieres semaines ? (3 choix maximum)]],"*malnutrition*"),"1","0")</f>
        <v>0</v>
      </c>
      <c r="ED16" s="93" t="s">
        <v>194</v>
      </c>
      <c r="EE16" s="93" t="s">
        <v>199</v>
      </c>
      <c r="EF16" s="93" t="s">
        <v>197</v>
      </c>
      <c r="EG16" s="93" t="s">
        <v>201</v>
      </c>
      <c r="EH16" s="93" t="s">
        <v>3</v>
      </c>
      <c r="EI16" s="93" t="s">
        <v>182</v>
      </c>
      <c r="EJ16" s="95" t="s">
        <v>194</v>
      </c>
      <c r="EK16" s="95"/>
      <c r="EL16" s="95" t="s">
        <v>3</v>
      </c>
      <c r="EM16" s="95" t="s">
        <v>3</v>
      </c>
      <c r="EN16" s="95" t="s">
        <v>3</v>
      </c>
      <c r="EO16" s="95" t="s">
        <v>3</v>
      </c>
      <c r="EP16" s="95" t="s">
        <v>3</v>
      </c>
      <c r="EQ16" s="96" t="s">
        <v>3</v>
      </c>
      <c r="ER16" s="95"/>
      <c r="ES16" s="95" t="s">
        <v>14</v>
      </c>
      <c r="ET16" s="95" t="s">
        <v>14</v>
      </c>
      <c r="EU16" s="95" t="s">
        <v>15</v>
      </c>
      <c r="EV16" s="95" t="str">
        <f>IF(COUNTIF(Tableau42[[#This Row],[8.5 Quelles sont les principales barrières d''accès à l''école primaire pour les enfants, ACTUELLEMENT? (3 choix maximum)]],"*ecole_non_fonc*"),"1","0")</f>
        <v>1</v>
      </c>
      <c r="EW16" s="95" t="str">
        <f>IF(COUNTIF(Tableau42[[#This Row],[8.5 Quelles sont les principales barrières d''accès à l''école primaire pour les enfants, ACTUELLEMENT? (3 choix maximum)]],"*frais_inscription*"),"1","0")</f>
        <v>0</v>
      </c>
      <c r="EX16" s="95" t="str">
        <f>IF(COUNTIF(Tableau42[[#This Row],[8.5 Quelles sont les principales barrières d''accès à l''école primaire pour les enfants, ACTUELLEMENT? (3 choix maximum)]],"*pas_fournitures*"),"1","0")</f>
        <v>0</v>
      </c>
      <c r="EY16" s="95" t="str">
        <f>IF(COUNTIF(Tableau42[[#This Row],[8.5 Quelles sont les principales barrières d''accès à l''école primaire pour les enfants, ACTUELLEMENT? (3 choix maximum)]],"*ecole_loin*"),"1","0")</f>
        <v>0</v>
      </c>
      <c r="EZ16" s="95" t="str">
        <f>IF(COUNTIF(Tableau42[[#This Row],[8.5 Quelles sont les principales barrières d''accès à l''école primaire pour les enfants, ACTUELLEMENT? (3 choix maximum)]],"*route_dangereuse*"),"1","0")</f>
        <v>0</v>
      </c>
      <c r="FA16" s="95" t="str">
        <f>IF(COUNTIF(Tableau42[[#This Row],[8.5 Quelles sont les principales barrières d''accès à l''école primaire pour les enfants, ACTUELLEMENT? (3 choix maximum)]],"*travail*"),"1","0")</f>
        <v>0</v>
      </c>
      <c r="FB16" s="95" t="s">
        <v>194</v>
      </c>
      <c r="FC16" s="95"/>
      <c r="FD16" s="95" t="s">
        <v>3</v>
      </c>
      <c r="FE16" s="95" t="s">
        <v>3</v>
      </c>
      <c r="FF16" s="95" t="s">
        <v>3</v>
      </c>
      <c r="FG16" s="95" t="s">
        <v>3</v>
      </c>
      <c r="FH16" s="95" t="s">
        <v>3</v>
      </c>
      <c r="FI16" s="95" t="s">
        <v>3</v>
      </c>
      <c r="FJ16" s="95" t="s">
        <v>3</v>
      </c>
      <c r="FK16" s="95" t="s">
        <v>3</v>
      </c>
      <c r="FL16" s="95" t="s">
        <v>3</v>
      </c>
      <c r="FM16" s="95" t="s">
        <v>204</v>
      </c>
      <c r="FN16" s="95" t="s">
        <v>3</v>
      </c>
      <c r="FO16" s="97" t="s">
        <v>614</v>
      </c>
      <c r="FP16" s="95" t="s">
        <v>5</v>
      </c>
      <c r="FQ16" s="114" t="s">
        <v>795</v>
      </c>
    </row>
    <row r="17" spans="1:173" s="98" customFormat="1" ht="19.95" customHeight="1" x14ac:dyDescent="0.3">
      <c r="A17" s="114" t="s">
        <v>796</v>
      </c>
      <c r="B17" s="115">
        <v>43190.537141203706</v>
      </c>
      <c r="C17" s="115">
        <v>43190.548148148147</v>
      </c>
      <c r="D17" s="116">
        <v>43190</v>
      </c>
      <c r="E17" s="114"/>
      <c r="F17" s="116">
        <v>43190</v>
      </c>
      <c r="G17" s="92" t="s">
        <v>0</v>
      </c>
      <c r="H17" s="92" t="s">
        <v>18</v>
      </c>
      <c r="I17" s="92" t="s">
        <v>19</v>
      </c>
      <c r="J17" s="92" t="s">
        <v>797</v>
      </c>
      <c r="K17" s="92" t="s">
        <v>685</v>
      </c>
      <c r="L17" s="86">
        <v>400</v>
      </c>
      <c r="M17" s="86">
        <v>300</v>
      </c>
      <c r="N17" s="86" t="s">
        <v>187</v>
      </c>
      <c r="O17" s="86" t="s">
        <v>2</v>
      </c>
      <c r="P17" s="86" t="s">
        <v>0</v>
      </c>
      <c r="Q17" s="86" t="s">
        <v>18</v>
      </c>
      <c r="R17" s="86" t="s">
        <v>19</v>
      </c>
      <c r="S17" s="94" t="s">
        <v>798</v>
      </c>
      <c r="T17" s="86" t="s">
        <v>3</v>
      </c>
      <c r="U17" s="86" t="s">
        <v>184</v>
      </c>
      <c r="V17" s="86" t="s">
        <v>4</v>
      </c>
      <c r="W17" s="86" t="str">
        <f>IF(COUNTIF(Tableau42[[#This Row],[1.7 Quelles sont les raisons qui ont poussé la population á quitter l''ile? (3 choix maximum)]],"*insecurite*"),"1","0")</f>
        <v>1</v>
      </c>
      <c r="X17" s="86" t="str">
        <f>IF(COUNTIF(Tableau42[[#This Row],[1.7 Quelles sont les raisons qui ont poussé la population á quitter l''ile? (3 choix maximum)]],"*mesure_securitaire*"),"1","0")</f>
        <v>0</v>
      </c>
      <c r="Y17" s="86" t="str">
        <f>IF(COUNTIF(Tableau42[[#This Row],[1.7 Quelles sont les raisons qui ont poussé la population á quitter l''ile? (3 choix maximum)]],"*moyens*"),"1","0")</f>
        <v>0</v>
      </c>
      <c r="Z17" s="86" t="str">
        <f>IF(COUNTIF(Tableau42[[#This Row],[1.7 Quelles sont les raisons qui ont poussé la population á quitter l''ile? (3 choix maximum)]],"*nourriture*"),"1","0")</f>
        <v>0</v>
      </c>
      <c r="AA17" s="86" t="str">
        <f>IF(COUNTIF(Tableau42[[#This Row],[1.7 Quelles sont les raisons qui ont poussé la population á quitter l''ile? (3 choix maximum)]],"*services*"),"1","0")</f>
        <v>0</v>
      </c>
      <c r="AB17" s="86" t="str">
        <f>IF(COUNTIF(Tableau42[[#This Row],[1.7 Quelles sont les raisons qui ont poussé la population á quitter l''ile? (3 choix maximum)]],"*migration*"),"1","0")</f>
        <v>0</v>
      </c>
      <c r="AC17" s="86" t="str">
        <f>IF(COUNTIF(Tableau42[[#This Row],[1.7 Quelles sont les raisons qui ont poussé la population á quitter l''ile? (3 choix maximum)]],"*autre*"),"1","0")</f>
        <v>0</v>
      </c>
      <c r="AD17" s="86" t="s">
        <v>763</v>
      </c>
      <c r="AE17" s="86" t="str">
        <f>IF(COUNTIF(Tableau42[[#This Row],[1.8 Depuis le debut de la crise de 2015, quels sont les groupes qui sont majoritairement partis de votre ile?  (3 choix maximum)]],"*familles*"),"1","0")</f>
        <v>1</v>
      </c>
      <c r="AF17" s="86" t="str">
        <f>IF(COUNTIF(Tableau42[[#This Row],[1.8 Depuis le debut de la crise de 2015, quels sont les groupes qui sont majoritairement partis de votre ile?  (3 choix maximum)]],"*meres*"),"1","0")</f>
        <v>1</v>
      </c>
      <c r="AG17" s="86" t="str">
        <f>IF(COUNTIF(Tableau42[[#This Row],[1.8 Depuis le debut de la crise de 2015, quels sont les groupes qui sont majoritairement partis de votre ile?  (3 choix maximum)]],"*enfants*"),"1","0")</f>
        <v>0</v>
      </c>
      <c r="AH17" s="86" t="str">
        <f>IF(COUNTIF(Tableau42[[#This Row],[1.8 Depuis le debut de la crise de 2015, quels sont les groupes qui sont majoritairement partis de votre ile?  (3 choix maximum)]],"*hommes*"),"1","0")</f>
        <v>0</v>
      </c>
      <c r="AI17" s="86" t="str">
        <f>IF(COUNTIF(Tableau42[[#This Row],[1.8 Depuis le debut de la crise de 2015, quels sont les groupes qui sont majoritairement partis de votre ile?  (3 choix maximum)]],"*femmes*"),"1","0")</f>
        <v>0</v>
      </c>
      <c r="AJ17" s="86" t="str">
        <f>IF(COUNTIF(Tableau42[[#This Row],[1.8 Depuis le debut de la crise de 2015, quels sont les groupes qui sont majoritairement partis de votre ile?  (3 choix maximum)]],"*vieux*"),"1","0")</f>
        <v>1</v>
      </c>
      <c r="AK17" s="86" t="s">
        <v>5</v>
      </c>
      <c r="AL17" s="86">
        <v>270</v>
      </c>
      <c r="AM17" s="93" t="s">
        <v>2</v>
      </c>
      <c r="AN17" s="93" t="s">
        <v>0</v>
      </c>
      <c r="AO17" s="93" t="s">
        <v>18</v>
      </c>
      <c r="AP17" s="93" t="s">
        <v>19</v>
      </c>
      <c r="AQ17" s="94" t="s">
        <v>798</v>
      </c>
      <c r="AR17" s="93" t="s">
        <v>723</v>
      </c>
      <c r="AS17" s="93" t="s">
        <v>185</v>
      </c>
      <c r="AT17" s="93" t="s">
        <v>689</v>
      </c>
      <c r="AU17" s="93" t="s">
        <v>763</v>
      </c>
      <c r="AV17" s="93" t="str">
        <f>IF(COUNTIF(Tableau42[[#This Row],[2.6 Quels sonts les groupes de population qui sont majoritairement revenus vivre dans l’ile? (3 choix maximum)]],"*familles*"),"1","0")</f>
        <v>1</v>
      </c>
      <c r="AW17" s="93" t="str">
        <f>IF(COUNTIF(Tableau42[[#This Row],[2.6 Quels sonts les groupes de population qui sont majoritairement revenus vivre dans l’ile? (3 choix maximum)]],"*meres*"),"1","0")</f>
        <v>1</v>
      </c>
      <c r="AX17" s="93" t="str">
        <f>IF(COUNTIF(Tableau42[[#This Row],[2.6 Quels sonts les groupes de population qui sont majoritairement revenus vivre dans l’ile? (3 choix maximum)]],"*enfants*"),"1","0")</f>
        <v>0</v>
      </c>
      <c r="AY17" s="93" t="str">
        <f>IF(COUNTIF(Tableau42[[#This Row],[2.6 Quels sonts les groupes de population qui sont majoritairement revenus vivre dans l’ile? (3 choix maximum)]],"*hommes*"),"1","0")</f>
        <v>0</v>
      </c>
      <c r="AZ17" s="93" t="str">
        <f>IF(COUNTIF(Tableau42[[#This Row],[2.6 Quels sonts les groupes de population qui sont majoritairement revenus vivre dans l’ile? (3 choix maximum)]],"*femmes*"),"1","0")</f>
        <v>0</v>
      </c>
      <c r="BA17" s="93" t="str">
        <f>IF(COUNTIF(Tableau42[[#This Row],[2.6 Quels sonts les groupes de population qui sont majoritairement revenus vivre dans l’ile? (3 choix maximum)]],"*vieux*"),"1","0")</f>
        <v>1</v>
      </c>
      <c r="BB17" s="93" t="str">
        <f>IF(COUNTIF(Tableau42[[#This Row],[2.6 Quels sonts les groupes de population qui sont majoritairement revenus vivre dans l’ile? (3 choix maximum)]],"*nsp*"),"1","0")</f>
        <v>0</v>
      </c>
      <c r="BC17" s="93" t="s">
        <v>790</v>
      </c>
      <c r="BD17" s="93" t="str">
        <f>IF(COUNTIF(Tableau42[[#This Row],[2.7 Quelles sont les raisons principales pour lesquelles les populations ont décidé de revenir dans l’ile ? (3 choix maximum)]],"*securite*"),"1","0")</f>
        <v>1</v>
      </c>
      <c r="BE17" s="93" t="str">
        <f>IF(COUNTIF(Tableau42[[#This Row],[2.7 Quelles sont les raisons principales pour lesquelles les populations ont décidé de revenir dans l’ile ? (3 choix maximum)]],"*moyens*"),"1","0")</f>
        <v>0</v>
      </c>
      <c r="BF17" s="93" t="str">
        <f>IF(COUNTIF(Tableau42[[#This Row],[2.7 Quelles sont les raisons principales pour lesquelles les populations ont décidé de revenir dans l’ile ? (3 choix maximum)]],"*nourriture*"),"1","0")</f>
        <v>0</v>
      </c>
      <c r="BG17" s="93" t="str">
        <f>IF(COUNTIF(Tableau42[[#This Row],[2.7 Quelles sont les raisons principales pour lesquelles les populations ont décidé de revenir dans l’ile ? (3 choix maximum)]],"*services*"),"1","0")</f>
        <v>0</v>
      </c>
      <c r="BH17" s="93" t="str">
        <f>IF(COUNTIF(Tableau42[[#This Row],[2.7 Quelles sont les raisons principales pour lesquelles les populations ont décidé de revenir dans l’ile ? (3 choix maximum)]],"*migration*"),"1","0")</f>
        <v>0</v>
      </c>
      <c r="BI17" s="93" t="str">
        <f>IF(COUNTIF(Tableau42[[#This Row],[2.7 Quelles sont les raisons principales pour lesquelles les populations ont décidé de revenir dans l’ile ? (3 choix maximum)]],"*assistance*"),"1","0")</f>
        <v>1</v>
      </c>
      <c r="BJ17" s="93" t="str">
        <f>IF(COUNTIF(Tableau42[[#This Row],[2.7 Quelles sont les raisons principales pour lesquelles les populations ont décidé de revenir dans l’ile ? (3 choix maximum)]],"*autre*"),"1","0")</f>
        <v>0</v>
      </c>
      <c r="BK17" s="93" t="str">
        <f>IF(COUNTIF(Tableau42[[#This Row],[2.7 Quelles sont les raisons principales pour lesquelles les populations ont décidé de revenir dans l’ile ? (3 choix maximum)]],"*nsp*"),"1","0")</f>
        <v>0</v>
      </c>
      <c r="BL17" s="93" t="s">
        <v>7</v>
      </c>
      <c r="BM17" s="93" t="s">
        <v>2</v>
      </c>
      <c r="BN17" s="93" t="s">
        <v>0</v>
      </c>
      <c r="BO17" s="93" t="s">
        <v>18</v>
      </c>
      <c r="BP17" s="93" t="s">
        <v>19</v>
      </c>
      <c r="BQ17" s="93" t="s">
        <v>798</v>
      </c>
      <c r="BR17" s="93" t="s">
        <v>183</v>
      </c>
      <c r="BS17" s="93" t="s">
        <v>183</v>
      </c>
      <c r="BT17" s="93" t="s">
        <v>194</v>
      </c>
      <c r="BU17" s="93" t="s">
        <v>191</v>
      </c>
      <c r="BV17" s="93" t="s">
        <v>191</v>
      </c>
      <c r="BW17" s="93" t="s">
        <v>194</v>
      </c>
      <c r="BX17" s="93" t="s">
        <v>738</v>
      </c>
      <c r="BY17" s="93" t="str">
        <f>IF(COUNTIF(Tableau42[[#This Row],[5.1 Quelles sont les principales sources de nourriture des habitants de l’ile ? (3 choix maximum)]],"*Autoconsommation*"),"1","0")</f>
        <v>1</v>
      </c>
      <c r="BZ17" s="93" t="str">
        <f>IF(COUNTIF(Tableau42[[#This Row],[5.1 Quelles sont les principales sources de nourriture des habitants de l’ile ? (3 choix maximum)]],"*Argent_achat*"),"1","0")</f>
        <v>1</v>
      </c>
      <c r="CA17" s="93" t="str">
        <f>IF(COUNTIF(Tableau42[[#This Row],[5.1 Quelles sont les principales sources de nourriture des habitants de l’ile ? (3 choix maximum)]],"*Dons*"),"1","0")</f>
        <v>0</v>
      </c>
      <c r="CB17" s="93" t="str">
        <f>IF(COUNTIF(Tableau42[[#This Row],[5.1 Quelles sont les principales sources de nourriture des habitants de l’ile ? (3 choix maximum)]],"*Aide_alimentaire_ong*"),"1","0")</f>
        <v>0</v>
      </c>
      <c r="CC17" s="93" t="str">
        <f>IF(COUNTIF(Tableau42[[#This Row],[5.1 Quelles sont les principales sources de nourriture des habitants de l’ile ? (3 choix maximum)]],"*Emprunt*"),"1","0")</f>
        <v>0</v>
      </c>
      <c r="CD17" s="93" t="str">
        <f>IF(COUNTIF(Tableau42[[#This Row],[5.1 Quelles sont les principales sources de nourriture des habitants de l’ile ? (3 choix maximum)]],"*Paiement_nature*"),"1","0")</f>
        <v>0</v>
      </c>
      <c r="CE17" s="93" t="str">
        <f>IF(COUNTIF(Tableau42[[#This Row],[5.1 Quelles sont les principales sources de nourriture des habitants de l’ile ? (3 choix maximum)]],"*nsp*"),"1","0")</f>
        <v>0</v>
      </c>
      <c r="CF17" s="93" t="s">
        <v>5</v>
      </c>
      <c r="CG17" s="93" t="s">
        <v>692</v>
      </c>
      <c r="CH17" s="93" t="str">
        <f>IF(COUNTIF(Tableau42[[#This Row],[5.3 Si oui, quelles sont les principales raisons ? (3 choix maximum)]],"*marche*"),"1","0")</f>
        <v>0</v>
      </c>
      <c r="CI17" s="93" t="str">
        <f>IF(COUNTIF(Tableau42[[#This Row],[5.3 Si oui, quelles sont les principales raisons ? (3 choix maximum)]],"*securite*"),"1","0")</f>
        <v>0</v>
      </c>
      <c r="CJ17" s="93" t="str">
        <f>IF(COUNTIF(Tableau42[[#This Row],[5.3 Si oui, quelles sont les principales raisons ? (3 choix maximum)]],"*ressources*"),"1","0")</f>
        <v>1</v>
      </c>
      <c r="CK17" s="93" t="str">
        <f>IF(COUNTIF(Tableau42[[#This Row],[5.3 Si oui, quelles sont les principales raisons ? (3 choix maximum)]],"*prix*"),"1","0")</f>
        <v>1</v>
      </c>
      <c r="CL17" s="93" t="str">
        <f>IF(COUNTIF(Tableau42[[#This Row],[5.3 Si oui, quelles sont les principales raisons ? (3 choix maximum)]],"*disponibilite*"),"1","0")</f>
        <v>0</v>
      </c>
      <c r="CM17" s="93" t="str">
        <f>IF(COUNTIF(Tableau42[[#This Row],[5.3 Si oui, quelles sont les principales raisons ? (3 choix maximum)]],"*production*"),"1","0")</f>
        <v>1</v>
      </c>
      <c r="CN17" s="93" t="s">
        <v>194</v>
      </c>
      <c r="CO17" s="93" t="s">
        <v>14</v>
      </c>
      <c r="CP17" s="93" t="s">
        <v>740</v>
      </c>
      <c r="CQ17" s="93" t="str">
        <f>IF(COUNTIF(Tableau42[[#This Row],[5.6 Quelles sont les principales sources de revenu utilisées par les habitants de l’ile ACTUELLEMENT? (3 choix maximum)]],"*Agriculture*"),"1","0")</f>
        <v>1</v>
      </c>
      <c r="CR17" s="93" t="str">
        <f>IF(COUNTIF(Tableau42[[#This Row],[5.6 Quelles sont les principales sources de revenu utilisées par les habitants de l’ile ACTUELLEMENT? (3 choix maximum)]],"*Elevage*"),"1","0")</f>
        <v>1</v>
      </c>
      <c r="CS17" s="93" t="str">
        <f>IF(COUNTIF(Tableau42[[#This Row],[5.6 Quelles sont les principales sources de revenu utilisées par les habitants de l’ile ACTUELLEMENT? (3 choix maximum)]],"*peche*"),"1","0")</f>
        <v>1</v>
      </c>
      <c r="CT17" s="93" t="str">
        <f>IF(COUNTIF(Tableau42[[#This Row],[5.6 Quelles sont les principales sources de revenu utilisées par les habitants de l’ile ACTUELLEMENT? (3 choix maximum)]],"*Administration*"),"1","0")</f>
        <v>0</v>
      </c>
      <c r="CU17" s="93" t="str">
        <f>IF(COUNTIF(Tableau42[[#This Row],[5.6 Quelles sont les principales sources de revenu utilisées par les habitants de l’ile ACTUELLEMENT? (3 choix maximum)]],"*Artisanat*"),"1","0")</f>
        <v>0</v>
      </c>
      <c r="CV17" s="93" t="str">
        <f>IF(COUNTIF(Tableau42[[#This Row],[5.6 Quelles sont les principales sources de revenu utilisées par les habitants de l’ile ACTUELLEMENT? (3 choix maximum)]],"*Venteetcommerce*"),"1","0")</f>
        <v>0</v>
      </c>
      <c r="CW17" s="93" t="str">
        <f>IF(COUNTIF(Tableau42[[#This Row],[5.6 Quelles sont les principales sources de revenu utilisées par les habitants de l’ile ACTUELLEMENT? (3 choix maximum)]],"*mainoeuvre*"),"1","0")</f>
        <v>0</v>
      </c>
      <c r="CX17" s="93" t="str">
        <f>IF(COUNTIF(Tableau42[[#This Row],[5.6 Quelles sont les principales sources de revenu utilisées par les habitants de l’ile ACTUELLEMENT? (3 choix maximum)]],"*assistance*"),"1","0")</f>
        <v>0</v>
      </c>
      <c r="CY17" s="93" t="s">
        <v>194</v>
      </c>
      <c r="CZ17" s="93"/>
      <c r="DA17" s="93" t="s">
        <v>3</v>
      </c>
      <c r="DB17" s="93" t="s">
        <v>3</v>
      </c>
      <c r="DC17" s="93" t="s">
        <v>3</v>
      </c>
      <c r="DD17" s="93" t="s">
        <v>3</v>
      </c>
      <c r="DE17" s="93" t="s">
        <v>3</v>
      </c>
      <c r="DF17" s="93"/>
      <c r="DG17" s="93" t="s">
        <v>8</v>
      </c>
      <c r="DH17" s="93" t="str">
        <f>IF(COUNTIF(Tableau42[[#This Row],[6.3 Quelles sont les principales difficultés rencontrées par les habitants de l’ile pour accéder aux services de santé ? (3 choix maximum)]],"*aucune*"),"1","0")</f>
        <v>0</v>
      </c>
      <c r="DI17" s="93" t="str">
        <f>IF(COUNTIF(Tableau42[[#This Row],[6.3 Quelles sont les principales difficultés rencontrées par les habitants de l’ile pour accéder aux services de santé ? (3 choix maximum)]],"*pasdeservice*"),"1","0")</f>
        <v>1</v>
      </c>
      <c r="DJ17" s="93" t="str">
        <f>IF(COUNTIF(Tableau42[[#This Row],[6.3 Quelles sont les principales difficultés rencontrées par les habitants de l’ile pour accéder aux services de santé ? (3 choix maximum)]],"*securite*"),"1","0")</f>
        <v>0</v>
      </c>
      <c r="DK17" s="86" t="str">
        <f>IF(COUNTIF(Tableau42[[#This Row],[6.3 Quelles sont les principales difficultés rencontrées par les habitants de l’ile pour accéder aux services de santé ? (3 choix maximum)]],"*physique*"),"1","0")</f>
        <v>0</v>
      </c>
      <c r="DL17" s="86" t="str">
        <f>IF(COUNTIF(Tableau42[[#This Row],[6.3 Quelles sont les principales difficultés rencontrées par les habitants de l’ile pour accéder aux services de santé ? (3 choix maximum)]],"*prixsoins*"),"1","0")</f>
        <v>0</v>
      </c>
      <c r="DM17" s="86" t="str">
        <f>IF(COUNTIF(Tableau42[[#This Row],[6.3 Quelles sont les principales difficultés rencontrées par les habitants de l’ile pour accéder aux services de santé ? (3 choix maximum)]],"*distance*"),"1","0")</f>
        <v>0</v>
      </c>
      <c r="DN17" s="86" t="str">
        <f>IF(COUNTIF(Tableau42[[#This Row],[6.3 Quelles sont les principales difficultés rencontrées par les habitants de l’ile pour accéder aux services de santé ? (3 choix maximum)]],"*prixtransport*"),"1","0")</f>
        <v>0</v>
      </c>
      <c r="DO17" s="93" t="str">
        <f>IF(COUNTIF(Tableau42[[#This Row],[6.3 Quelles sont les principales difficultés rencontrées par les habitants de l’ile pour accéder aux services de santé ? (3 choix maximum)]],"*pasdetransport*"),"1","0")</f>
        <v>0</v>
      </c>
      <c r="DP17" s="93" t="str">
        <f>IF(COUNTIF(Tableau42[[#This Row],[6.3 Quelles sont les principales difficultés rencontrées par les habitants de l’ile pour accéder aux services de santé ? (3 choix maximum)]],"*manquepersonnel*"),"1","0")</f>
        <v>0</v>
      </c>
      <c r="DQ17" s="93" t="str">
        <f>IF(COUNTIF(Tableau42[[#This Row],[6.3 Quelles sont les principales difficultés rencontrées par les habitants de l’ile pour accéder aux services de santé ? (3 choix maximum)]],"*manquemateriel*"),"1","0")</f>
        <v>0</v>
      </c>
      <c r="DR17" s="93" t="str">
        <f>IF(COUNTIF(Tableau42[[#This Row],[6.3 Quelles sont les principales difficultés rencontrées par les habitants de l’ile pour accéder aux services de santé ? (3 choix maximum)]],"*manquemedics*"),"1","0")</f>
        <v>0</v>
      </c>
      <c r="DS17" s="93" t="s">
        <v>695</v>
      </c>
      <c r="DT17" s="93" t="str">
        <f>IF(COUNTIF(Tableau42[[#This Row],[6.4 Quels sont les problèmes de santé les plus fréquents rencontrés par les habitants de l’ile dans les DEUX dernieres semaines ? (3 choix maximum)]],"*aucun*"),"1","0")</f>
        <v>0</v>
      </c>
      <c r="DU17" s="93" t="str">
        <f>IF(COUNTIF(Tableau42[[#This Row],[6.4 Quels sont les problèmes de santé les plus fréquents rencontrés par les habitants de l’ile dans les DEUX dernieres semaines ? (3 choix maximum)]],"*fievre*"),"1","0")</f>
        <v>1</v>
      </c>
      <c r="DV17" s="93" t="str">
        <f>IF(COUNTIF(Tableau42[[#This Row],[6.4 Quels sont les problèmes de santé les plus fréquents rencontrés par les habitants de l’ile dans les DEUX dernieres semaines ? (3 choix maximum)]],"*diarrhee*"),"1","0")</f>
        <v>1</v>
      </c>
      <c r="DW17" s="93" t="str">
        <f>IF(COUNTIF(Tableau42[[#This Row],[6.4 Quels sont les problèmes de santé les plus fréquents rencontrés par les habitants de l’ile dans les DEUX dernieres semaines ? (3 choix maximum)]],"*peau*"),"1","0")</f>
        <v>0</v>
      </c>
      <c r="DX17" s="93" t="str">
        <f>IF(COUNTIF(Tableau42[[#This Row],[6.4 Quels sont les problèmes de santé les plus fréquents rencontrés par les habitants de l’ile dans les DEUX dernieres semaines ? (3 choix maximum)]],"*contagieux*"),"1","0")</f>
        <v>0</v>
      </c>
      <c r="DY17" s="93" t="str">
        <f>IF(COUNTIF(Tableau42[[#This Row],[6.4 Quels sont les problèmes de santé les plus fréquents rencontrés par les habitants de l’ile dans les DEUX dernieres semaines ? (3 choix maximum)]],"*chronique*"),"1","0")</f>
        <v>1</v>
      </c>
      <c r="DZ17" s="93" t="str">
        <f>IF(COUNTIF(Tableau42[[#This Row],[6.4 Quels sont les problèmes de santé les plus fréquents rencontrés par les habitants de l’ile dans les DEUX dernieres semaines ? (3 choix maximum)]],"*maternel*"),"1","0")</f>
        <v>0</v>
      </c>
      <c r="EA17" s="93" t="str">
        <f>IF(COUNTIF(Tableau42[[#This Row],[6.4 Quels sont les problèmes de santé les plus fréquents rencontrés par les habitants de l’ile dans les DEUX dernieres semaines ? (3 choix maximum)]],"*blessures*"),"1","0")</f>
        <v>0</v>
      </c>
      <c r="EB17" s="93" t="str">
        <f>IF(COUNTIF(Tableau42[[#This Row],[6.4 Quels sont les problèmes de santé les plus fréquents rencontrés par les habitants de l’ile dans les DEUX dernieres semaines ? (3 choix maximum)]],"*infections*"),"1","0")</f>
        <v>0</v>
      </c>
      <c r="EC17" s="93" t="str">
        <f>IF(COUNTIF(Tableau42[[#This Row],[6.4 Quels sont les problèmes de santé les plus fréquents rencontrés par les habitants de l’ile dans les DEUX dernieres semaines ? (3 choix maximum)]],"*malnutrition*"),"1","0")</f>
        <v>0</v>
      </c>
      <c r="ED17" s="93" t="s">
        <v>194</v>
      </c>
      <c r="EE17" s="93" t="s">
        <v>199</v>
      </c>
      <c r="EF17" s="93" t="s">
        <v>197</v>
      </c>
      <c r="EG17" s="93" t="s">
        <v>201</v>
      </c>
      <c r="EH17" s="93" t="s">
        <v>3</v>
      </c>
      <c r="EI17" s="93" t="s">
        <v>202</v>
      </c>
      <c r="EJ17" s="95" t="s">
        <v>195</v>
      </c>
      <c r="EK17" s="95"/>
      <c r="EL17" s="95" t="s">
        <v>3</v>
      </c>
      <c r="EM17" s="95" t="s">
        <v>3</v>
      </c>
      <c r="EN17" s="95" t="s">
        <v>3</v>
      </c>
      <c r="EO17" s="95" t="s">
        <v>3</v>
      </c>
      <c r="EP17" s="95" t="s">
        <v>3</v>
      </c>
      <c r="EQ17" s="96" t="s">
        <v>3</v>
      </c>
      <c r="ER17" s="95"/>
      <c r="ES17" s="95" t="s">
        <v>14</v>
      </c>
      <c r="ET17" s="95" t="s">
        <v>14</v>
      </c>
      <c r="EU17" s="95" t="s">
        <v>15</v>
      </c>
      <c r="EV17" s="95" t="str">
        <f>IF(COUNTIF(Tableau42[[#This Row],[8.5 Quelles sont les principales barrières d''accès à l''école primaire pour les enfants, ACTUELLEMENT? (3 choix maximum)]],"*ecole_non_fonc*"),"1","0")</f>
        <v>1</v>
      </c>
      <c r="EW17" s="95" t="str">
        <f>IF(COUNTIF(Tableau42[[#This Row],[8.5 Quelles sont les principales barrières d''accès à l''école primaire pour les enfants, ACTUELLEMENT? (3 choix maximum)]],"*frais_inscription*"),"1","0")</f>
        <v>0</v>
      </c>
      <c r="EX17" s="95" t="str">
        <f>IF(COUNTIF(Tableau42[[#This Row],[8.5 Quelles sont les principales barrières d''accès à l''école primaire pour les enfants, ACTUELLEMENT? (3 choix maximum)]],"*pas_fournitures*"),"1","0")</f>
        <v>0</v>
      </c>
      <c r="EY17" s="95" t="str">
        <f>IF(COUNTIF(Tableau42[[#This Row],[8.5 Quelles sont les principales barrières d''accès à l''école primaire pour les enfants, ACTUELLEMENT? (3 choix maximum)]],"*ecole_loin*"),"1","0")</f>
        <v>0</v>
      </c>
      <c r="EZ17" s="95" t="str">
        <f>IF(COUNTIF(Tableau42[[#This Row],[8.5 Quelles sont les principales barrières d''accès à l''école primaire pour les enfants, ACTUELLEMENT? (3 choix maximum)]],"*route_dangereuse*"),"1","0")</f>
        <v>0</v>
      </c>
      <c r="FA17" s="95" t="str">
        <f>IF(COUNTIF(Tableau42[[#This Row],[8.5 Quelles sont les principales barrières d''accès à l''école primaire pour les enfants, ACTUELLEMENT? (3 choix maximum)]],"*travail*"),"1","0")</f>
        <v>0</v>
      </c>
      <c r="FB17" s="95" t="s">
        <v>194</v>
      </c>
      <c r="FC17" s="95"/>
      <c r="FD17" s="95" t="s">
        <v>3</v>
      </c>
      <c r="FE17" s="95" t="s">
        <v>3</v>
      </c>
      <c r="FF17" s="95" t="s">
        <v>3</v>
      </c>
      <c r="FG17" s="95" t="s">
        <v>3</v>
      </c>
      <c r="FH17" s="95" t="s">
        <v>3</v>
      </c>
      <c r="FI17" s="95" t="s">
        <v>3</v>
      </c>
      <c r="FJ17" s="95" t="s">
        <v>3</v>
      </c>
      <c r="FK17" s="95" t="s">
        <v>3</v>
      </c>
      <c r="FL17" s="95" t="s">
        <v>3</v>
      </c>
      <c r="FM17" s="95" t="s">
        <v>204</v>
      </c>
      <c r="FN17" s="95" t="s">
        <v>3</v>
      </c>
      <c r="FO17" s="97" t="s">
        <v>614</v>
      </c>
      <c r="FP17" s="95" t="s">
        <v>5</v>
      </c>
      <c r="FQ17" s="114" t="s">
        <v>799</v>
      </c>
    </row>
    <row r="18" spans="1:173" s="98" customFormat="1" ht="19.95" customHeight="1" x14ac:dyDescent="0.3">
      <c r="A18" s="114" t="s">
        <v>800</v>
      </c>
      <c r="B18" s="115">
        <v>43190.577557870369</v>
      </c>
      <c r="C18" s="115">
        <v>43190.58693287037</v>
      </c>
      <c r="D18" s="116">
        <v>43190</v>
      </c>
      <c r="E18" s="114"/>
      <c r="F18" s="116">
        <v>43190</v>
      </c>
      <c r="G18" s="92" t="s">
        <v>0</v>
      </c>
      <c r="H18" s="92" t="s">
        <v>18</v>
      </c>
      <c r="I18" s="92" t="s">
        <v>19</v>
      </c>
      <c r="J18" s="92" t="s">
        <v>801</v>
      </c>
      <c r="K18" s="92" t="s">
        <v>685</v>
      </c>
      <c r="L18" s="86">
        <v>350</v>
      </c>
      <c r="M18" s="86">
        <v>400</v>
      </c>
      <c r="N18" s="86" t="s">
        <v>189</v>
      </c>
      <c r="O18" s="86" t="s">
        <v>2</v>
      </c>
      <c r="P18" s="86" t="s">
        <v>0</v>
      </c>
      <c r="Q18" s="86" t="s">
        <v>1</v>
      </c>
      <c r="R18" s="86" t="s">
        <v>1</v>
      </c>
      <c r="S18" s="94" t="s">
        <v>802</v>
      </c>
      <c r="T18" s="86" t="s">
        <v>3</v>
      </c>
      <c r="U18" s="86" t="s">
        <v>184</v>
      </c>
      <c r="V18" s="86" t="s">
        <v>4</v>
      </c>
      <c r="W18" s="86" t="str">
        <f>IF(COUNTIF(Tableau42[[#This Row],[1.7 Quelles sont les raisons qui ont poussé la population á quitter l''ile? (3 choix maximum)]],"*insecurite*"),"1","0")</f>
        <v>1</v>
      </c>
      <c r="X18" s="86" t="str">
        <f>IF(COUNTIF(Tableau42[[#This Row],[1.7 Quelles sont les raisons qui ont poussé la population á quitter l''ile? (3 choix maximum)]],"*mesure_securitaire*"),"1","0")</f>
        <v>0</v>
      </c>
      <c r="Y18" s="86" t="str">
        <f>IF(COUNTIF(Tableau42[[#This Row],[1.7 Quelles sont les raisons qui ont poussé la population á quitter l''ile? (3 choix maximum)]],"*moyens*"),"1","0")</f>
        <v>0</v>
      </c>
      <c r="Z18" s="86" t="str">
        <f>IF(COUNTIF(Tableau42[[#This Row],[1.7 Quelles sont les raisons qui ont poussé la population á quitter l''ile? (3 choix maximum)]],"*nourriture*"),"1","0")</f>
        <v>0</v>
      </c>
      <c r="AA18" s="86" t="str">
        <f>IF(COUNTIF(Tableau42[[#This Row],[1.7 Quelles sont les raisons qui ont poussé la population á quitter l''ile? (3 choix maximum)]],"*services*"),"1","0")</f>
        <v>0</v>
      </c>
      <c r="AB18" s="86" t="str">
        <f>IF(COUNTIF(Tableau42[[#This Row],[1.7 Quelles sont les raisons qui ont poussé la population á quitter l''ile? (3 choix maximum)]],"*migration*"),"1","0")</f>
        <v>0</v>
      </c>
      <c r="AC18" s="86" t="str">
        <f>IF(COUNTIF(Tableau42[[#This Row],[1.7 Quelles sont les raisons qui ont poussé la population á quitter l''ile? (3 choix maximum)]],"*autre*"),"1","0")</f>
        <v>0</v>
      </c>
      <c r="AD18" s="86" t="s">
        <v>771</v>
      </c>
      <c r="AE18" s="86" t="str">
        <f>IF(COUNTIF(Tableau42[[#This Row],[1.8 Depuis le debut de la crise de 2015, quels sont les groupes qui sont majoritairement partis de votre ile?  (3 choix maximum)]],"*familles*"),"1","0")</f>
        <v>1</v>
      </c>
      <c r="AF18" s="86" t="str">
        <f>IF(COUNTIF(Tableau42[[#This Row],[1.8 Depuis le debut de la crise de 2015, quels sont les groupes qui sont majoritairement partis de votre ile?  (3 choix maximum)]],"*meres*"),"1","0")</f>
        <v>1</v>
      </c>
      <c r="AG18" s="86" t="str">
        <f>IF(COUNTIF(Tableau42[[#This Row],[1.8 Depuis le debut de la crise de 2015, quels sont les groupes qui sont majoritairement partis de votre ile?  (3 choix maximum)]],"*enfants*"),"1","0")</f>
        <v>0</v>
      </c>
      <c r="AH18" s="86" t="str">
        <f>IF(COUNTIF(Tableau42[[#This Row],[1.8 Depuis le debut de la crise de 2015, quels sont les groupes qui sont majoritairement partis de votre ile?  (3 choix maximum)]],"*hommes*"),"1","0")</f>
        <v>0</v>
      </c>
      <c r="AI18" s="86" t="str">
        <f>IF(COUNTIF(Tableau42[[#This Row],[1.8 Depuis le debut de la crise de 2015, quels sont les groupes qui sont majoritairement partis de votre ile?  (3 choix maximum)]],"*femmes*"),"1","0")</f>
        <v>1</v>
      </c>
      <c r="AJ18" s="86" t="str">
        <f>IF(COUNTIF(Tableau42[[#This Row],[1.8 Depuis le debut de la crise de 2015, quels sont les groupes qui sont majoritairement partis de votre ile?  (3 choix maximum)]],"*vieux*"),"1","0")</f>
        <v>0</v>
      </c>
      <c r="AK18" s="86" t="s">
        <v>5</v>
      </c>
      <c r="AL18" s="86">
        <v>400</v>
      </c>
      <c r="AM18" s="93" t="s">
        <v>2</v>
      </c>
      <c r="AN18" s="93" t="s">
        <v>0</v>
      </c>
      <c r="AO18" s="93" t="s">
        <v>1</v>
      </c>
      <c r="AP18" s="93" t="s">
        <v>1</v>
      </c>
      <c r="AQ18" s="94" t="s">
        <v>802</v>
      </c>
      <c r="AR18" s="93" t="s">
        <v>723</v>
      </c>
      <c r="AS18" s="93" t="s">
        <v>185</v>
      </c>
      <c r="AT18" s="93" t="s">
        <v>803</v>
      </c>
      <c r="AU18" s="93" t="s">
        <v>763</v>
      </c>
      <c r="AV18" s="93" t="str">
        <f>IF(COUNTIF(Tableau42[[#This Row],[2.6 Quels sonts les groupes de population qui sont majoritairement revenus vivre dans l’ile? (3 choix maximum)]],"*familles*"),"1","0")</f>
        <v>1</v>
      </c>
      <c r="AW18" s="93" t="str">
        <f>IF(COUNTIF(Tableau42[[#This Row],[2.6 Quels sonts les groupes de population qui sont majoritairement revenus vivre dans l’ile? (3 choix maximum)]],"*meres*"),"1","0")</f>
        <v>1</v>
      </c>
      <c r="AX18" s="93" t="str">
        <f>IF(COUNTIF(Tableau42[[#This Row],[2.6 Quels sonts les groupes de population qui sont majoritairement revenus vivre dans l’ile? (3 choix maximum)]],"*enfants*"),"1","0")</f>
        <v>0</v>
      </c>
      <c r="AY18" s="93" t="str">
        <f>IF(COUNTIF(Tableau42[[#This Row],[2.6 Quels sonts les groupes de population qui sont majoritairement revenus vivre dans l’ile? (3 choix maximum)]],"*hommes*"),"1","0")</f>
        <v>0</v>
      </c>
      <c r="AZ18" s="93" t="str">
        <f>IF(COUNTIF(Tableau42[[#This Row],[2.6 Quels sonts les groupes de population qui sont majoritairement revenus vivre dans l’ile? (3 choix maximum)]],"*femmes*"),"1","0")</f>
        <v>0</v>
      </c>
      <c r="BA18" s="93" t="str">
        <f>IF(COUNTIF(Tableau42[[#This Row],[2.6 Quels sonts les groupes de population qui sont majoritairement revenus vivre dans l’ile? (3 choix maximum)]],"*vieux*"),"1","0")</f>
        <v>1</v>
      </c>
      <c r="BB18" s="93" t="str">
        <f>IF(COUNTIF(Tableau42[[#This Row],[2.6 Quels sonts les groupes de population qui sont majoritairement revenus vivre dans l’ile? (3 choix maximum)]],"*nsp*"),"1","0")</f>
        <v>0</v>
      </c>
      <c r="BC18" s="93" t="s">
        <v>804</v>
      </c>
      <c r="BD18" s="93" t="str">
        <f>IF(COUNTIF(Tableau42[[#This Row],[2.7 Quelles sont les raisons principales pour lesquelles les populations ont décidé de revenir dans l’ile ? (3 choix maximum)]],"*securite*"),"1","0")</f>
        <v>1</v>
      </c>
      <c r="BE18" s="93" t="str">
        <f>IF(COUNTIF(Tableau42[[#This Row],[2.7 Quelles sont les raisons principales pour lesquelles les populations ont décidé de revenir dans l’ile ? (3 choix maximum)]],"*moyens*"),"1","0")</f>
        <v>0</v>
      </c>
      <c r="BF18" s="93" t="str">
        <f>IF(COUNTIF(Tableau42[[#This Row],[2.7 Quelles sont les raisons principales pour lesquelles les populations ont décidé de revenir dans l’ile ? (3 choix maximum)]],"*nourriture*"),"1","0")</f>
        <v>1</v>
      </c>
      <c r="BG18" s="93" t="str">
        <f>IF(COUNTIF(Tableau42[[#This Row],[2.7 Quelles sont les raisons principales pour lesquelles les populations ont décidé de revenir dans l’ile ? (3 choix maximum)]],"*services*"),"1","0")</f>
        <v>0</v>
      </c>
      <c r="BH18" s="93" t="str">
        <f>IF(COUNTIF(Tableau42[[#This Row],[2.7 Quelles sont les raisons principales pour lesquelles les populations ont décidé de revenir dans l’ile ? (3 choix maximum)]],"*migration*"),"1","0")</f>
        <v>0</v>
      </c>
      <c r="BI18" s="93" t="str">
        <f>IF(COUNTIF(Tableau42[[#This Row],[2.7 Quelles sont les raisons principales pour lesquelles les populations ont décidé de revenir dans l’ile ? (3 choix maximum)]],"*assistance*"),"1","0")</f>
        <v>0</v>
      </c>
      <c r="BJ18" s="93" t="str">
        <f>IF(COUNTIF(Tableau42[[#This Row],[2.7 Quelles sont les raisons principales pour lesquelles les populations ont décidé de revenir dans l’ile ? (3 choix maximum)]],"*autre*"),"1","0")</f>
        <v>0</v>
      </c>
      <c r="BK18" s="93" t="str">
        <f>IF(COUNTIF(Tableau42[[#This Row],[2.7 Quelles sont les raisons principales pour lesquelles les populations ont décidé de revenir dans l’ile ? (3 choix maximum)]],"*nsp*"),"1","0")</f>
        <v>0</v>
      </c>
      <c r="BL18" s="93" t="s">
        <v>7</v>
      </c>
      <c r="BM18" s="93" t="s">
        <v>2</v>
      </c>
      <c r="BN18" s="93" t="s">
        <v>0</v>
      </c>
      <c r="BO18" s="93" t="s">
        <v>1</v>
      </c>
      <c r="BP18" s="93" t="s">
        <v>1</v>
      </c>
      <c r="BQ18" s="93" t="s">
        <v>805</v>
      </c>
      <c r="BR18" s="93" t="s">
        <v>183</v>
      </c>
      <c r="BS18" s="93" t="s">
        <v>183</v>
      </c>
      <c r="BT18" s="93" t="s">
        <v>194</v>
      </c>
      <c r="BU18" s="93" t="s">
        <v>191</v>
      </c>
      <c r="BV18" s="93" t="s">
        <v>191</v>
      </c>
      <c r="BW18" s="93" t="s">
        <v>194</v>
      </c>
      <c r="BX18" s="93" t="s">
        <v>738</v>
      </c>
      <c r="BY18" s="93" t="str">
        <f>IF(COUNTIF(Tableau42[[#This Row],[5.1 Quelles sont les principales sources de nourriture des habitants de l’ile ? (3 choix maximum)]],"*Autoconsommation*"),"1","0")</f>
        <v>1</v>
      </c>
      <c r="BZ18" s="93" t="str">
        <f>IF(COUNTIF(Tableau42[[#This Row],[5.1 Quelles sont les principales sources de nourriture des habitants de l’ile ? (3 choix maximum)]],"*Argent_achat*"),"1","0")</f>
        <v>1</v>
      </c>
      <c r="CA18" s="93" t="str">
        <f>IF(COUNTIF(Tableau42[[#This Row],[5.1 Quelles sont les principales sources de nourriture des habitants de l’ile ? (3 choix maximum)]],"*Dons*"),"1","0")</f>
        <v>0</v>
      </c>
      <c r="CB18" s="93" t="str">
        <f>IF(COUNTIF(Tableau42[[#This Row],[5.1 Quelles sont les principales sources de nourriture des habitants de l’ile ? (3 choix maximum)]],"*Aide_alimentaire_ong*"),"1","0")</f>
        <v>0</v>
      </c>
      <c r="CC18" s="93" t="str">
        <f>IF(COUNTIF(Tableau42[[#This Row],[5.1 Quelles sont les principales sources de nourriture des habitants de l’ile ? (3 choix maximum)]],"*Emprunt*"),"1","0")</f>
        <v>0</v>
      </c>
      <c r="CD18" s="93" t="str">
        <f>IF(COUNTIF(Tableau42[[#This Row],[5.1 Quelles sont les principales sources de nourriture des habitants de l’ile ? (3 choix maximum)]],"*Paiement_nature*"),"1","0")</f>
        <v>0</v>
      </c>
      <c r="CE18" s="93" t="str">
        <f>IF(COUNTIF(Tableau42[[#This Row],[5.1 Quelles sont les principales sources de nourriture des habitants de l’ile ? (3 choix maximum)]],"*nsp*"),"1","0")</f>
        <v>0</v>
      </c>
      <c r="CF18" s="93" t="s">
        <v>5</v>
      </c>
      <c r="CG18" s="93" t="s">
        <v>739</v>
      </c>
      <c r="CH18" s="93" t="str">
        <f>IF(COUNTIF(Tableau42[[#This Row],[5.3 Si oui, quelles sont les principales raisons ? (3 choix maximum)]],"*marche*"),"1","0")</f>
        <v>1</v>
      </c>
      <c r="CI18" s="93" t="str">
        <f>IF(COUNTIF(Tableau42[[#This Row],[5.3 Si oui, quelles sont les principales raisons ? (3 choix maximum)]],"*securite*"),"1","0")</f>
        <v>0</v>
      </c>
      <c r="CJ18" s="93" t="str">
        <f>IF(COUNTIF(Tableau42[[#This Row],[5.3 Si oui, quelles sont les principales raisons ? (3 choix maximum)]],"*ressources*"),"1","0")</f>
        <v>1</v>
      </c>
      <c r="CK18" s="93" t="str">
        <f>IF(COUNTIF(Tableau42[[#This Row],[5.3 Si oui, quelles sont les principales raisons ? (3 choix maximum)]],"*prix*"),"1","0")</f>
        <v>0</v>
      </c>
      <c r="CL18" s="93" t="str">
        <f>IF(COUNTIF(Tableau42[[#This Row],[5.3 Si oui, quelles sont les principales raisons ? (3 choix maximum)]],"*disponibilite*"),"1","0")</f>
        <v>0</v>
      </c>
      <c r="CM18" s="93" t="str">
        <f>IF(COUNTIF(Tableau42[[#This Row],[5.3 Si oui, quelles sont les principales raisons ? (3 choix maximum)]],"*production*"),"1","0")</f>
        <v>1</v>
      </c>
      <c r="CN18" s="93" t="s">
        <v>194</v>
      </c>
      <c r="CO18" s="93" t="s">
        <v>14</v>
      </c>
      <c r="CP18" s="93" t="s">
        <v>806</v>
      </c>
      <c r="CQ18" s="93" t="str">
        <f>IF(COUNTIF(Tableau42[[#This Row],[5.6 Quelles sont les principales sources de revenu utilisées par les habitants de l’ile ACTUELLEMENT? (3 choix maximum)]],"*Agriculture*"),"1","0")</f>
        <v>1</v>
      </c>
      <c r="CR18" s="93" t="str">
        <f>IF(COUNTIF(Tableau42[[#This Row],[5.6 Quelles sont les principales sources de revenu utilisées par les habitants de l’ile ACTUELLEMENT? (3 choix maximum)]],"*Elevage*"),"1","0")</f>
        <v>0</v>
      </c>
      <c r="CS18" s="93" t="str">
        <f>IF(COUNTIF(Tableau42[[#This Row],[5.6 Quelles sont les principales sources de revenu utilisées par les habitants de l’ile ACTUELLEMENT? (3 choix maximum)]],"*peche*"),"1","0")</f>
        <v>1</v>
      </c>
      <c r="CT18" s="93" t="str">
        <f>IF(COUNTIF(Tableau42[[#This Row],[5.6 Quelles sont les principales sources de revenu utilisées par les habitants de l’ile ACTUELLEMENT? (3 choix maximum)]],"*Administration*"),"1","0")</f>
        <v>0</v>
      </c>
      <c r="CU18" s="93" t="str">
        <f>IF(COUNTIF(Tableau42[[#This Row],[5.6 Quelles sont les principales sources de revenu utilisées par les habitants de l’ile ACTUELLEMENT? (3 choix maximum)]],"*Artisanat*"),"1","0")</f>
        <v>0</v>
      </c>
      <c r="CV18" s="93" t="str">
        <f>IF(COUNTIF(Tableau42[[#This Row],[5.6 Quelles sont les principales sources de revenu utilisées par les habitants de l’ile ACTUELLEMENT? (3 choix maximum)]],"*Venteetcommerce*"),"1","0")</f>
        <v>1</v>
      </c>
      <c r="CW18" s="93" t="str">
        <f>IF(COUNTIF(Tableau42[[#This Row],[5.6 Quelles sont les principales sources de revenu utilisées par les habitants de l’ile ACTUELLEMENT? (3 choix maximum)]],"*mainoeuvre*"),"1","0")</f>
        <v>0</v>
      </c>
      <c r="CX18" s="93" t="str">
        <f>IF(COUNTIF(Tableau42[[#This Row],[5.6 Quelles sont les principales sources de revenu utilisées par les habitants de l’ile ACTUELLEMENT? (3 choix maximum)]],"*assistance*"),"1","0")</f>
        <v>0</v>
      </c>
      <c r="CY18" s="93" t="s">
        <v>194</v>
      </c>
      <c r="CZ18" s="93"/>
      <c r="DA18" s="93" t="s">
        <v>3</v>
      </c>
      <c r="DB18" s="93" t="s">
        <v>3</v>
      </c>
      <c r="DC18" s="93" t="s">
        <v>3</v>
      </c>
      <c r="DD18" s="93" t="s">
        <v>3</v>
      </c>
      <c r="DE18" s="93" t="s">
        <v>3</v>
      </c>
      <c r="DF18" s="93"/>
      <c r="DG18" s="86" t="s">
        <v>807</v>
      </c>
      <c r="DH18" s="93" t="str">
        <f>IF(COUNTIF(Tableau42[[#This Row],[6.3 Quelles sont les principales difficultés rencontrées par les habitants de l’ile pour accéder aux services de santé ? (3 choix maximum)]],"*aucune*"),"1","0")</f>
        <v>0</v>
      </c>
      <c r="DI18" s="93" t="str">
        <f>IF(COUNTIF(Tableau42[[#This Row],[6.3 Quelles sont les principales difficultés rencontrées par les habitants de l’ile pour accéder aux services de santé ? (3 choix maximum)]],"*pasdeservice*"),"1","0")</f>
        <v>1</v>
      </c>
      <c r="DJ18" s="93" t="str">
        <f>IF(COUNTIF(Tableau42[[#This Row],[6.3 Quelles sont les principales difficultés rencontrées par les habitants de l’ile pour accéder aux services de santé ? (3 choix maximum)]],"*securite*"),"1","0")</f>
        <v>0</v>
      </c>
      <c r="DK18" s="86" t="str">
        <f>IF(COUNTIF(Tableau42[[#This Row],[6.3 Quelles sont les principales difficultés rencontrées par les habitants de l’ile pour accéder aux services de santé ? (3 choix maximum)]],"*physique*"),"1","0")</f>
        <v>0</v>
      </c>
      <c r="DL18" s="86" t="str">
        <f>IF(COUNTIF(Tableau42[[#This Row],[6.3 Quelles sont les principales difficultés rencontrées par les habitants de l’ile pour accéder aux services de santé ? (3 choix maximum)]],"*prixsoins*"),"1","0")</f>
        <v>1</v>
      </c>
      <c r="DM18" s="86" t="str">
        <f>IF(COUNTIF(Tableau42[[#This Row],[6.3 Quelles sont les principales difficultés rencontrées par les habitants de l’ile pour accéder aux services de santé ? (3 choix maximum)]],"*distance*"),"1","0")</f>
        <v>1</v>
      </c>
      <c r="DN18" s="86" t="str">
        <f>IF(COUNTIF(Tableau42[[#This Row],[6.3 Quelles sont les principales difficultés rencontrées par les habitants de l’ile pour accéder aux services de santé ? (3 choix maximum)]],"*prixtransport*"),"1","0")</f>
        <v>0</v>
      </c>
      <c r="DO18" s="93" t="str">
        <f>IF(COUNTIF(Tableau42[[#This Row],[6.3 Quelles sont les principales difficultés rencontrées par les habitants de l’ile pour accéder aux services de santé ? (3 choix maximum)]],"*pasdetransport*"),"1","0")</f>
        <v>0</v>
      </c>
      <c r="DP18" s="93" t="str">
        <f>IF(COUNTIF(Tableau42[[#This Row],[6.3 Quelles sont les principales difficultés rencontrées par les habitants de l’ile pour accéder aux services de santé ? (3 choix maximum)]],"*manquepersonnel*"),"1","0")</f>
        <v>0</v>
      </c>
      <c r="DQ18" s="93" t="str">
        <f>IF(COUNTIF(Tableau42[[#This Row],[6.3 Quelles sont les principales difficultés rencontrées par les habitants de l’ile pour accéder aux services de santé ? (3 choix maximum)]],"*manquemateriel*"),"1","0")</f>
        <v>0</v>
      </c>
      <c r="DR18" s="93" t="str">
        <f>IF(COUNTIF(Tableau42[[#This Row],[6.3 Quelles sont les principales difficultés rencontrées par les habitants de l’ile pour accéder aux services de santé ? (3 choix maximum)]],"*manquemedics*"),"1","0")</f>
        <v>0</v>
      </c>
      <c r="DS18" s="93" t="s">
        <v>695</v>
      </c>
      <c r="DT18" s="93" t="str">
        <f>IF(COUNTIF(Tableau42[[#This Row],[6.4 Quels sont les problèmes de santé les plus fréquents rencontrés par les habitants de l’ile dans les DEUX dernieres semaines ? (3 choix maximum)]],"*aucun*"),"1","0")</f>
        <v>0</v>
      </c>
      <c r="DU18" s="93" t="str">
        <f>IF(COUNTIF(Tableau42[[#This Row],[6.4 Quels sont les problèmes de santé les plus fréquents rencontrés par les habitants de l’ile dans les DEUX dernieres semaines ? (3 choix maximum)]],"*fievre*"),"1","0")</f>
        <v>1</v>
      </c>
      <c r="DV18" s="93" t="str">
        <f>IF(COUNTIF(Tableau42[[#This Row],[6.4 Quels sont les problèmes de santé les plus fréquents rencontrés par les habitants de l’ile dans les DEUX dernieres semaines ? (3 choix maximum)]],"*diarrhee*"),"1","0")</f>
        <v>1</v>
      </c>
      <c r="DW18" s="93" t="str">
        <f>IF(COUNTIF(Tableau42[[#This Row],[6.4 Quels sont les problèmes de santé les plus fréquents rencontrés par les habitants de l’ile dans les DEUX dernieres semaines ? (3 choix maximum)]],"*peau*"),"1","0")</f>
        <v>0</v>
      </c>
      <c r="DX18" s="93" t="str">
        <f>IF(COUNTIF(Tableau42[[#This Row],[6.4 Quels sont les problèmes de santé les plus fréquents rencontrés par les habitants de l’ile dans les DEUX dernieres semaines ? (3 choix maximum)]],"*contagieux*"),"1","0")</f>
        <v>0</v>
      </c>
      <c r="DY18" s="93" t="str">
        <f>IF(COUNTIF(Tableau42[[#This Row],[6.4 Quels sont les problèmes de santé les plus fréquents rencontrés par les habitants de l’ile dans les DEUX dernieres semaines ? (3 choix maximum)]],"*chronique*"),"1","0")</f>
        <v>1</v>
      </c>
      <c r="DZ18" s="93" t="str">
        <f>IF(COUNTIF(Tableau42[[#This Row],[6.4 Quels sont les problèmes de santé les plus fréquents rencontrés par les habitants de l’ile dans les DEUX dernieres semaines ? (3 choix maximum)]],"*maternel*"),"1","0")</f>
        <v>0</v>
      </c>
      <c r="EA18" s="93" t="str">
        <f>IF(COUNTIF(Tableau42[[#This Row],[6.4 Quels sont les problèmes de santé les plus fréquents rencontrés par les habitants de l’ile dans les DEUX dernieres semaines ? (3 choix maximum)]],"*blessures*"),"1","0")</f>
        <v>0</v>
      </c>
      <c r="EB18" s="93" t="str">
        <f>IF(COUNTIF(Tableau42[[#This Row],[6.4 Quels sont les problèmes de santé les plus fréquents rencontrés par les habitants de l’ile dans les DEUX dernieres semaines ? (3 choix maximum)]],"*infections*"),"1","0")</f>
        <v>0</v>
      </c>
      <c r="EC18" s="93" t="str">
        <f>IF(COUNTIF(Tableau42[[#This Row],[6.4 Quels sont les problèmes de santé les plus fréquents rencontrés par les habitants de l’ile dans les DEUX dernieres semaines ? (3 choix maximum)]],"*malnutrition*"),"1","0")</f>
        <v>0</v>
      </c>
      <c r="ED18" s="93" t="s">
        <v>194</v>
      </c>
      <c r="EE18" s="93" t="s">
        <v>199</v>
      </c>
      <c r="EF18" s="93" t="s">
        <v>197</v>
      </c>
      <c r="EG18" s="93" t="s">
        <v>201</v>
      </c>
      <c r="EH18" s="93" t="s">
        <v>3</v>
      </c>
      <c r="EI18" s="93" t="s">
        <v>182</v>
      </c>
      <c r="EJ18" s="95" t="s">
        <v>194</v>
      </c>
      <c r="EK18" s="95"/>
      <c r="EL18" s="95" t="s">
        <v>3</v>
      </c>
      <c r="EM18" s="95" t="s">
        <v>3</v>
      </c>
      <c r="EN18" s="95" t="s">
        <v>3</v>
      </c>
      <c r="EO18" s="95" t="s">
        <v>3</v>
      </c>
      <c r="EP18" s="95" t="s">
        <v>3</v>
      </c>
      <c r="EQ18" s="96" t="s">
        <v>3</v>
      </c>
      <c r="ER18" s="95"/>
      <c r="ES18" s="95" t="s">
        <v>14</v>
      </c>
      <c r="ET18" s="95" t="s">
        <v>14</v>
      </c>
      <c r="EU18" s="95" t="s">
        <v>765</v>
      </c>
      <c r="EV18" s="95" t="str">
        <f>IF(COUNTIF(Tableau42[[#This Row],[8.5 Quelles sont les principales barrières d''accès à l''école primaire pour les enfants, ACTUELLEMENT? (3 choix maximum)]],"*ecole_non_fonc*"),"1","0")</f>
        <v>1</v>
      </c>
      <c r="EW18" s="95" t="str">
        <f>IF(COUNTIF(Tableau42[[#This Row],[8.5 Quelles sont les principales barrières d''accès à l''école primaire pour les enfants, ACTUELLEMENT? (3 choix maximum)]],"*frais_inscription*"),"1","0")</f>
        <v>0</v>
      </c>
      <c r="EX18" s="95" t="str">
        <f>IF(COUNTIF(Tableau42[[#This Row],[8.5 Quelles sont les principales barrières d''accès à l''école primaire pour les enfants, ACTUELLEMENT? (3 choix maximum)]],"*pas_fournitures*"),"1","0")</f>
        <v>0</v>
      </c>
      <c r="EY18" s="95" t="str">
        <f>IF(COUNTIF(Tableau42[[#This Row],[8.5 Quelles sont les principales barrières d''accès à l''école primaire pour les enfants, ACTUELLEMENT? (3 choix maximum)]],"*ecole_loin*"),"1","0")</f>
        <v>1</v>
      </c>
      <c r="EZ18" s="95" t="str">
        <f>IF(COUNTIF(Tableau42[[#This Row],[8.5 Quelles sont les principales barrières d''accès à l''école primaire pour les enfants, ACTUELLEMENT? (3 choix maximum)]],"*route_dangereuse*"),"1","0")</f>
        <v>0</v>
      </c>
      <c r="FA18" s="95" t="str">
        <f>IF(COUNTIF(Tableau42[[#This Row],[8.5 Quelles sont les principales barrières d''accès à l''école primaire pour les enfants, ACTUELLEMENT? (3 choix maximum)]],"*travail*"),"1","0")</f>
        <v>0</v>
      </c>
      <c r="FB18" s="95" t="s">
        <v>194</v>
      </c>
      <c r="FC18" s="95"/>
      <c r="FD18" s="95" t="s">
        <v>3</v>
      </c>
      <c r="FE18" s="95" t="s">
        <v>3</v>
      </c>
      <c r="FF18" s="95"/>
      <c r="FG18" s="95" t="s">
        <v>3</v>
      </c>
      <c r="FH18" s="95" t="s">
        <v>3</v>
      </c>
      <c r="FI18" s="95" t="s">
        <v>3</v>
      </c>
      <c r="FJ18" s="95" t="s">
        <v>3</v>
      </c>
      <c r="FK18" s="95" t="s">
        <v>3</v>
      </c>
      <c r="FL18" s="95" t="s">
        <v>3</v>
      </c>
      <c r="FM18" s="95" t="s">
        <v>204</v>
      </c>
      <c r="FN18" s="95" t="s">
        <v>3</v>
      </c>
      <c r="FO18" s="97" t="s">
        <v>614</v>
      </c>
      <c r="FP18" s="95" t="s">
        <v>5</v>
      </c>
      <c r="FQ18" s="114" t="s">
        <v>808</v>
      </c>
    </row>
    <row r="19" spans="1:173" s="98" customFormat="1" ht="19.95" customHeight="1" x14ac:dyDescent="0.3">
      <c r="A19" s="114" t="s">
        <v>809</v>
      </c>
      <c r="B19" s="115">
        <v>43192.393807870372</v>
      </c>
      <c r="C19" s="115">
        <v>43192.422164351854</v>
      </c>
      <c r="D19" s="116">
        <v>43192</v>
      </c>
      <c r="E19" s="114"/>
      <c r="F19" s="116">
        <v>43192</v>
      </c>
      <c r="G19" s="92" t="s">
        <v>0</v>
      </c>
      <c r="H19" s="92" t="s">
        <v>18</v>
      </c>
      <c r="I19" s="92" t="s">
        <v>19</v>
      </c>
      <c r="J19" s="92" t="s">
        <v>810</v>
      </c>
      <c r="K19" s="92" t="s">
        <v>685</v>
      </c>
      <c r="L19" s="86">
        <v>10000</v>
      </c>
      <c r="M19" s="86">
        <v>8000</v>
      </c>
      <c r="N19" s="86" t="s">
        <v>190</v>
      </c>
      <c r="O19" s="86" t="s">
        <v>2</v>
      </c>
      <c r="P19" s="86" t="s">
        <v>0</v>
      </c>
      <c r="Q19" s="86" t="s">
        <v>1</v>
      </c>
      <c r="R19" s="86" t="s">
        <v>1</v>
      </c>
      <c r="S19" s="94" t="s">
        <v>785</v>
      </c>
      <c r="T19" s="86" t="s">
        <v>3</v>
      </c>
      <c r="U19" s="86" t="s">
        <v>184</v>
      </c>
      <c r="V19" s="86" t="s">
        <v>4</v>
      </c>
      <c r="W19" s="86" t="str">
        <f>IF(COUNTIF(Tableau42[[#This Row],[1.7 Quelles sont les raisons qui ont poussé la population á quitter l''ile? (3 choix maximum)]],"*insecurite*"),"1","0")</f>
        <v>1</v>
      </c>
      <c r="X19" s="86" t="str">
        <f>IF(COUNTIF(Tableau42[[#This Row],[1.7 Quelles sont les raisons qui ont poussé la population á quitter l''ile? (3 choix maximum)]],"*mesure_securitaire*"),"1","0")</f>
        <v>0</v>
      </c>
      <c r="Y19" s="86" t="str">
        <f>IF(COUNTIF(Tableau42[[#This Row],[1.7 Quelles sont les raisons qui ont poussé la population á quitter l''ile? (3 choix maximum)]],"*moyens*"),"1","0")</f>
        <v>0</v>
      </c>
      <c r="Z19" s="86" t="str">
        <f>IF(COUNTIF(Tableau42[[#This Row],[1.7 Quelles sont les raisons qui ont poussé la population á quitter l''ile? (3 choix maximum)]],"*nourriture*"),"1","0")</f>
        <v>0</v>
      </c>
      <c r="AA19" s="86" t="str">
        <f>IF(COUNTIF(Tableau42[[#This Row],[1.7 Quelles sont les raisons qui ont poussé la population á quitter l''ile? (3 choix maximum)]],"*services*"),"1","0")</f>
        <v>0</v>
      </c>
      <c r="AB19" s="86" t="str">
        <f>IF(COUNTIF(Tableau42[[#This Row],[1.7 Quelles sont les raisons qui ont poussé la population á quitter l''ile? (3 choix maximum)]],"*migration*"),"1","0")</f>
        <v>0</v>
      </c>
      <c r="AC19" s="86" t="str">
        <f>IF(COUNTIF(Tableau42[[#This Row],[1.7 Quelles sont les raisons qui ont poussé la population á quitter l''ile? (3 choix maximum)]],"*autre*"),"1","0")</f>
        <v>0</v>
      </c>
      <c r="AD19" s="86" t="s">
        <v>763</v>
      </c>
      <c r="AE19" s="86" t="str">
        <f>IF(COUNTIF(Tableau42[[#This Row],[1.8 Depuis le debut de la crise de 2015, quels sont les groupes qui sont majoritairement partis de votre ile?  (3 choix maximum)]],"*familles*"),"1","0")</f>
        <v>1</v>
      </c>
      <c r="AF19" s="86" t="str">
        <f>IF(COUNTIF(Tableau42[[#This Row],[1.8 Depuis le debut de la crise de 2015, quels sont les groupes qui sont majoritairement partis de votre ile?  (3 choix maximum)]],"*meres*"),"1","0")</f>
        <v>1</v>
      </c>
      <c r="AG19" s="86" t="str">
        <f>IF(COUNTIF(Tableau42[[#This Row],[1.8 Depuis le debut de la crise de 2015, quels sont les groupes qui sont majoritairement partis de votre ile?  (3 choix maximum)]],"*enfants*"),"1","0")</f>
        <v>0</v>
      </c>
      <c r="AH19" s="86" t="str">
        <f>IF(COUNTIF(Tableau42[[#This Row],[1.8 Depuis le debut de la crise de 2015, quels sont les groupes qui sont majoritairement partis de votre ile?  (3 choix maximum)]],"*hommes*"),"1","0")</f>
        <v>0</v>
      </c>
      <c r="AI19" s="86" t="str">
        <f>IF(COUNTIF(Tableau42[[#This Row],[1.8 Depuis le debut de la crise de 2015, quels sont les groupes qui sont majoritairement partis de votre ile?  (3 choix maximum)]],"*femmes*"),"1","0")</f>
        <v>0</v>
      </c>
      <c r="AJ19" s="86" t="str">
        <f>IF(COUNTIF(Tableau42[[#This Row],[1.8 Depuis le debut de la crise de 2015, quels sont les groupes qui sont majoritairement partis de votre ile?  (3 choix maximum)]],"*vieux*"),"1","0")</f>
        <v>1</v>
      </c>
      <c r="AK19" s="86" t="s">
        <v>5</v>
      </c>
      <c r="AL19" s="86">
        <v>8000</v>
      </c>
      <c r="AM19" s="93" t="s">
        <v>2</v>
      </c>
      <c r="AN19" s="93" t="s">
        <v>0</v>
      </c>
      <c r="AO19" s="93" t="s">
        <v>1</v>
      </c>
      <c r="AP19" s="93" t="s">
        <v>1</v>
      </c>
      <c r="AQ19" s="94" t="s">
        <v>785</v>
      </c>
      <c r="AR19" s="93" t="s">
        <v>723</v>
      </c>
      <c r="AS19" s="93" t="s">
        <v>185</v>
      </c>
      <c r="AT19" s="93" t="s">
        <v>689</v>
      </c>
      <c r="AU19" s="93" t="s">
        <v>763</v>
      </c>
      <c r="AV19" s="93" t="str">
        <f>IF(COUNTIF(Tableau42[[#This Row],[2.6 Quels sonts les groupes de population qui sont majoritairement revenus vivre dans l’ile? (3 choix maximum)]],"*familles*"),"1","0")</f>
        <v>1</v>
      </c>
      <c r="AW19" s="93" t="str">
        <f>IF(COUNTIF(Tableau42[[#This Row],[2.6 Quels sonts les groupes de population qui sont majoritairement revenus vivre dans l’ile? (3 choix maximum)]],"*meres*"),"1","0")</f>
        <v>1</v>
      </c>
      <c r="AX19" s="93" t="str">
        <f>IF(COUNTIF(Tableau42[[#This Row],[2.6 Quels sonts les groupes de population qui sont majoritairement revenus vivre dans l’ile? (3 choix maximum)]],"*enfants*"),"1","0")</f>
        <v>0</v>
      </c>
      <c r="AY19" s="93" t="str">
        <f>IF(COUNTIF(Tableau42[[#This Row],[2.6 Quels sonts les groupes de population qui sont majoritairement revenus vivre dans l’ile? (3 choix maximum)]],"*hommes*"),"1","0")</f>
        <v>0</v>
      </c>
      <c r="AZ19" s="93" t="str">
        <f>IF(COUNTIF(Tableau42[[#This Row],[2.6 Quels sonts les groupes de population qui sont majoritairement revenus vivre dans l’ile? (3 choix maximum)]],"*femmes*"),"1","0")</f>
        <v>0</v>
      </c>
      <c r="BA19" s="93" t="str">
        <f>IF(COUNTIF(Tableau42[[#This Row],[2.6 Quels sonts les groupes de population qui sont majoritairement revenus vivre dans l’ile? (3 choix maximum)]],"*vieux*"),"1","0")</f>
        <v>1</v>
      </c>
      <c r="BB19" s="93" t="str">
        <f>IF(COUNTIF(Tableau42[[#This Row],[2.6 Quels sonts les groupes de population qui sont majoritairement revenus vivre dans l’ile? (3 choix maximum)]],"*nsp*"),"1","0")</f>
        <v>0</v>
      </c>
      <c r="BC19" s="93" t="s">
        <v>811</v>
      </c>
      <c r="BD19" s="93" t="str">
        <f>IF(COUNTIF(Tableau42[[#This Row],[2.7 Quelles sont les raisons principales pour lesquelles les populations ont décidé de revenir dans l’ile ? (3 choix maximum)]],"*securite*"),"1","0")</f>
        <v>1</v>
      </c>
      <c r="BE19" s="93" t="str">
        <f>IF(COUNTIF(Tableau42[[#This Row],[2.7 Quelles sont les raisons principales pour lesquelles les populations ont décidé de revenir dans l’ile ? (3 choix maximum)]],"*moyens*"),"1","0")</f>
        <v>0</v>
      </c>
      <c r="BF19" s="93" t="str">
        <f>IF(COUNTIF(Tableau42[[#This Row],[2.7 Quelles sont les raisons principales pour lesquelles les populations ont décidé de revenir dans l’ile ? (3 choix maximum)]],"*nourriture*"),"1","0")</f>
        <v>1</v>
      </c>
      <c r="BG19" s="93" t="str">
        <f>IF(COUNTIF(Tableau42[[#This Row],[2.7 Quelles sont les raisons principales pour lesquelles les populations ont décidé de revenir dans l’ile ? (3 choix maximum)]],"*services*"),"1","0")</f>
        <v>0</v>
      </c>
      <c r="BH19" s="93" t="str">
        <f>IF(COUNTIF(Tableau42[[#This Row],[2.7 Quelles sont les raisons principales pour lesquelles les populations ont décidé de revenir dans l’ile ? (3 choix maximum)]],"*migration*"),"1","0")</f>
        <v>0</v>
      </c>
      <c r="BI19" s="93" t="str">
        <f>IF(COUNTIF(Tableau42[[#This Row],[2.7 Quelles sont les raisons principales pour lesquelles les populations ont décidé de revenir dans l’ile ? (3 choix maximum)]],"*assistance*"),"1","0")</f>
        <v>1</v>
      </c>
      <c r="BJ19" s="93" t="str">
        <f>IF(COUNTIF(Tableau42[[#This Row],[2.7 Quelles sont les raisons principales pour lesquelles les populations ont décidé de revenir dans l’ile ? (3 choix maximum)]],"*autre*"),"1","0")</f>
        <v>0</v>
      </c>
      <c r="BK19" s="93" t="str">
        <f>IF(COUNTIF(Tableau42[[#This Row],[2.7 Quelles sont les raisons principales pour lesquelles les populations ont décidé de revenir dans l’ile ? (3 choix maximum)]],"*nsp*"),"1","0")</f>
        <v>0</v>
      </c>
      <c r="BL19" s="93" t="s">
        <v>7</v>
      </c>
      <c r="BM19" s="93" t="s">
        <v>2</v>
      </c>
      <c r="BN19" s="93" t="s">
        <v>0</v>
      </c>
      <c r="BO19" s="93" t="s">
        <v>1</v>
      </c>
      <c r="BP19" s="93" t="s">
        <v>1</v>
      </c>
      <c r="BQ19" s="93" t="s">
        <v>812</v>
      </c>
      <c r="BR19" s="93" t="s">
        <v>183</v>
      </c>
      <c r="BS19" s="93" t="s">
        <v>183</v>
      </c>
      <c r="BT19" s="93" t="s">
        <v>194</v>
      </c>
      <c r="BU19" s="93" t="s">
        <v>191</v>
      </c>
      <c r="BV19" s="93" t="s">
        <v>191</v>
      </c>
      <c r="BW19" s="93" t="s">
        <v>194</v>
      </c>
      <c r="BX19" s="93" t="s">
        <v>13</v>
      </c>
      <c r="BY19" s="93" t="str">
        <f>IF(COUNTIF(Tableau42[[#This Row],[5.1 Quelles sont les principales sources de nourriture des habitants de l’ile ? (3 choix maximum)]],"*Autoconsommation*"),"1","0")</f>
        <v>1</v>
      </c>
      <c r="BZ19" s="93" t="str">
        <f>IF(COUNTIF(Tableau42[[#This Row],[5.1 Quelles sont les principales sources de nourriture des habitants de l’ile ? (3 choix maximum)]],"*Argent_achat*"),"1","0")</f>
        <v>0</v>
      </c>
      <c r="CA19" s="93" t="str">
        <f>IF(COUNTIF(Tableau42[[#This Row],[5.1 Quelles sont les principales sources de nourriture des habitants de l’ile ? (3 choix maximum)]],"*Dons*"),"1","0")</f>
        <v>0</v>
      </c>
      <c r="CB19" s="93" t="str">
        <f>IF(COUNTIF(Tableau42[[#This Row],[5.1 Quelles sont les principales sources de nourriture des habitants de l’ile ? (3 choix maximum)]],"*Aide_alimentaire_ong*"),"1","0")</f>
        <v>0</v>
      </c>
      <c r="CC19" s="93" t="str">
        <f>IF(COUNTIF(Tableau42[[#This Row],[5.1 Quelles sont les principales sources de nourriture des habitants de l’ile ? (3 choix maximum)]],"*Emprunt*"),"1","0")</f>
        <v>0</v>
      </c>
      <c r="CD19" s="93" t="str">
        <f>IF(COUNTIF(Tableau42[[#This Row],[5.1 Quelles sont les principales sources de nourriture des habitants de l’ile ? (3 choix maximum)]],"*Paiement_nature*"),"1","0")</f>
        <v>0</v>
      </c>
      <c r="CE19" s="93" t="str">
        <f>IF(COUNTIF(Tableau42[[#This Row],[5.1 Quelles sont les principales sources de nourriture des habitants de l’ile ? (3 choix maximum)]],"*nsp*"),"1","0")</f>
        <v>0</v>
      </c>
      <c r="CF19" s="93" t="s">
        <v>5</v>
      </c>
      <c r="CG19" s="93" t="s">
        <v>716</v>
      </c>
      <c r="CH19" s="93" t="str">
        <f>IF(COUNTIF(Tableau42[[#This Row],[5.3 Si oui, quelles sont les principales raisons ? (3 choix maximum)]],"*marche*"),"1","0")</f>
        <v>0</v>
      </c>
      <c r="CI19" s="93" t="str">
        <f>IF(COUNTIF(Tableau42[[#This Row],[5.3 Si oui, quelles sont les principales raisons ? (3 choix maximum)]],"*securite*"),"1","0")</f>
        <v>0</v>
      </c>
      <c r="CJ19" s="93" t="str">
        <f>IF(COUNTIF(Tableau42[[#This Row],[5.3 Si oui, quelles sont les principales raisons ? (3 choix maximum)]],"*ressources*"),"1","0")</f>
        <v>1</v>
      </c>
      <c r="CK19" s="93" t="str">
        <f>IF(COUNTIF(Tableau42[[#This Row],[5.3 Si oui, quelles sont les principales raisons ? (3 choix maximum)]],"*prix*"),"1","0")</f>
        <v>0</v>
      </c>
      <c r="CL19" s="93" t="str">
        <f>IF(COUNTIF(Tableau42[[#This Row],[5.3 Si oui, quelles sont les principales raisons ? (3 choix maximum)]],"*disponibilite*"),"1","0")</f>
        <v>0</v>
      </c>
      <c r="CM19" s="93" t="str">
        <f>IF(COUNTIF(Tableau42[[#This Row],[5.3 Si oui, quelles sont les principales raisons ? (3 choix maximum)]],"*production*"),"1","0")</f>
        <v>1</v>
      </c>
      <c r="CN19" s="93" t="s">
        <v>194</v>
      </c>
      <c r="CO19" s="93" t="s">
        <v>14</v>
      </c>
      <c r="CP19" s="93" t="s">
        <v>740</v>
      </c>
      <c r="CQ19" s="93" t="str">
        <f>IF(COUNTIF(Tableau42[[#This Row],[5.6 Quelles sont les principales sources de revenu utilisées par les habitants de l’ile ACTUELLEMENT? (3 choix maximum)]],"*Agriculture*"),"1","0")</f>
        <v>1</v>
      </c>
      <c r="CR19" s="93" t="str">
        <f>IF(COUNTIF(Tableau42[[#This Row],[5.6 Quelles sont les principales sources de revenu utilisées par les habitants de l’ile ACTUELLEMENT? (3 choix maximum)]],"*Elevage*"),"1","0")</f>
        <v>1</v>
      </c>
      <c r="CS19" s="93" t="str">
        <f>IF(COUNTIF(Tableau42[[#This Row],[5.6 Quelles sont les principales sources de revenu utilisées par les habitants de l’ile ACTUELLEMENT? (3 choix maximum)]],"*peche*"),"1","0")</f>
        <v>1</v>
      </c>
      <c r="CT19" s="93" t="str">
        <f>IF(COUNTIF(Tableau42[[#This Row],[5.6 Quelles sont les principales sources de revenu utilisées par les habitants de l’ile ACTUELLEMENT? (3 choix maximum)]],"*Administration*"),"1","0")</f>
        <v>0</v>
      </c>
      <c r="CU19" s="93" t="str">
        <f>IF(COUNTIF(Tableau42[[#This Row],[5.6 Quelles sont les principales sources de revenu utilisées par les habitants de l’ile ACTUELLEMENT? (3 choix maximum)]],"*Artisanat*"),"1","0")</f>
        <v>0</v>
      </c>
      <c r="CV19" s="93" t="str">
        <f>IF(COUNTIF(Tableau42[[#This Row],[5.6 Quelles sont les principales sources de revenu utilisées par les habitants de l’ile ACTUELLEMENT? (3 choix maximum)]],"*Venteetcommerce*"),"1","0")</f>
        <v>0</v>
      </c>
      <c r="CW19" s="93" t="str">
        <f>IF(COUNTIF(Tableau42[[#This Row],[5.6 Quelles sont les principales sources de revenu utilisées par les habitants de l’ile ACTUELLEMENT? (3 choix maximum)]],"*mainoeuvre*"),"1","0")</f>
        <v>0</v>
      </c>
      <c r="CX19" s="93" t="str">
        <f>IF(COUNTIF(Tableau42[[#This Row],[5.6 Quelles sont les principales sources de revenu utilisées par les habitants de l’ile ACTUELLEMENT? (3 choix maximum)]],"*assistance*"),"1","0")</f>
        <v>0</v>
      </c>
      <c r="CY19" s="93" t="s">
        <v>194</v>
      </c>
      <c r="CZ19" s="93"/>
      <c r="DA19" s="93" t="s">
        <v>3</v>
      </c>
      <c r="DB19" s="93" t="s">
        <v>3</v>
      </c>
      <c r="DC19" s="93" t="s">
        <v>3</v>
      </c>
      <c r="DD19" s="93" t="s">
        <v>3</v>
      </c>
      <c r="DE19" s="93" t="s">
        <v>5</v>
      </c>
      <c r="DF19" s="93"/>
      <c r="DG19" s="93" t="s">
        <v>813</v>
      </c>
      <c r="DH19" s="93" t="str">
        <f>IF(COUNTIF(Tableau42[[#This Row],[6.3 Quelles sont les principales difficultés rencontrées par les habitants de l’ile pour accéder aux services de santé ? (3 choix maximum)]],"*aucune*"),"1","0")</f>
        <v>0</v>
      </c>
      <c r="DI19" s="93" t="str">
        <f>IF(COUNTIF(Tableau42[[#This Row],[6.3 Quelles sont les principales difficultés rencontrées par les habitants de l’ile pour accéder aux services de santé ? (3 choix maximum)]],"*pasdeservice*"),"1","0")</f>
        <v>1</v>
      </c>
      <c r="DJ19" s="93" t="str">
        <f>IF(COUNTIF(Tableau42[[#This Row],[6.3 Quelles sont les principales difficultés rencontrées par les habitants de l’ile pour accéder aux services de santé ? (3 choix maximum)]],"*securite*"),"1","0")</f>
        <v>0</v>
      </c>
      <c r="DK19" s="86" t="str">
        <f>IF(COUNTIF(Tableau42[[#This Row],[6.3 Quelles sont les principales difficultés rencontrées par les habitants de l’ile pour accéder aux services de santé ? (3 choix maximum)]],"*physique*"),"1","0")</f>
        <v>0</v>
      </c>
      <c r="DL19" s="86" t="str">
        <f>IF(COUNTIF(Tableau42[[#This Row],[6.3 Quelles sont les principales difficultés rencontrées par les habitants de l’ile pour accéder aux services de santé ? (3 choix maximum)]],"*prixsoins*"),"1","0")</f>
        <v>0</v>
      </c>
      <c r="DM19" s="86" t="str">
        <f>IF(COUNTIF(Tableau42[[#This Row],[6.3 Quelles sont les principales difficultés rencontrées par les habitants de l’ile pour accéder aux services de santé ? (3 choix maximum)]],"*distance*"),"1","0")</f>
        <v>0</v>
      </c>
      <c r="DN19" s="86" t="str">
        <f>IF(COUNTIF(Tableau42[[#This Row],[6.3 Quelles sont les principales difficultés rencontrées par les habitants de l’ile pour accéder aux services de santé ? (3 choix maximum)]],"*prixtransport*"),"1","0")</f>
        <v>0</v>
      </c>
      <c r="DO19" s="93" t="str">
        <f>IF(COUNTIF(Tableau42[[#This Row],[6.3 Quelles sont les principales difficultés rencontrées par les habitants de l’ile pour accéder aux services de santé ? (3 choix maximum)]],"*pasdetransport*"),"1","0")</f>
        <v>0</v>
      </c>
      <c r="DP19" s="93" t="str">
        <f>IF(COUNTIF(Tableau42[[#This Row],[6.3 Quelles sont les principales difficultés rencontrées par les habitants de l’ile pour accéder aux services de santé ? (3 choix maximum)]],"*manquepersonnel*"),"1","0")</f>
        <v>1</v>
      </c>
      <c r="DQ19" s="93" t="str">
        <f>IF(COUNTIF(Tableau42[[#This Row],[6.3 Quelles sont les principales difficultés rencontrées par les habitants de l’ile pour accéder aux services de santé ? (3 choix maximum)]],"*manquemateriel*"),"1","0")</f>
        <v>0</v>
      </c>
      <c r="DR19" s="93" t="str">
        <f>IF(COUNTIF(Tableau42[[#This Row],[6.3 Quelles sont les principales difficultés rencontrées par les habitants de l’ile pour accéder aux services de santé ? (3 choix maximum)]],"*manquemedics*"),"1","0")</f>
        <v>0</v>
      </c>
      <c r="DS19" s="93" t="s">
        <v>695</v>
      </c>
      <c r="DT19" s="93" t="str">
        <f>IF(COUNTIF(Tableau42[[#This Row],[6.4 Quels sont les problèmes de santé les plus fréquents rencontrés par les habitants de l’ile dans les DEUX dernieres semaines ? (3 choix maximum)]],"*aucun*"),"1","0")</f>
        <v>0</v>
      </c>
      <c r="DU19" s="93" t="str">
        <f>IF(COUNTIF(Tableau42[[#This Row],[6.4 Quels sont les problèmes de santé les plus fréquents rencontrés par les habitants de l’ile dans les DEUX dernieres semaines ? (3 choix maximum)]],"*fievre*"),"1","0")</f>
        <v>1</v>
      </c>
      <c r="DV19" s="93" t="str">
        <f>IF(COUNTIF(Tableau42[[#This Row],[6.4 Quels sont les problèmes de santé les plus fréquents rencontrés par les habitants de l’ile dans les DEUX dernieres semaines ? (3 choix maximum)]],"*diarrhee*"),"1","0")</f>
        <v>1</v>
      </c>
      <c r="DW19" s="93" t="str">
        <f>IF(COUNTIF(Tableau42[[#This Row],[6.4 Quels sont les problèmes de santé les plus fréquents rencontrés par les habitants de l’ile dans les DEUX dernieres semaines ? (3 choix maximum)]],"*peau*"),"1","0")</f>
        <v>0</v>
      </c>
      <c r="DX19" s="93" t="str">
        <f>IF(COUNTIF(Tableau42[[#This Row],[6.4 Quels sont les problèmes de santé les plus fréquents rencontrés par les habitants de l’ile dans les DEUX dernieres semaines ? (3 choix maximum)]],"*contagieux*"),"1","0")</f>
        <v>0</v>
      </c>
      <c r="DY19" s="93" t="str">
        <f>IF(COUNTIF(Tableau42[[#This Row],[6.4 Quels sont les problèmes de santé les plus fréquents rencontrés par les habitants de l’ile dans les DEUX dernieres semaines ? (3 choix maximum)]],"*chronique*"),"1","0")</f>
        <v>1</v>
      </c>
      <c r="DZ19" s="93" t="str">
        <f>IF(COUNTIF(Tableau42[[#This Row],[6.4 Quels sont les problèmes de santé les plus fréquents rencontrés par les habitants de l’ile dans les DEUX dernieres semaines ? (3 choix maximum)]],"*maternel*"),"1","0")</f>
        <v>0</v>
      </c>
      <c r="EA19" s="93" t="str">
        <f>IF(COUNTIF(Tableau42[[#This Row],[6.4 Quels sont les problèmes de santé les plus fréquents rencontrés par les habitants de l’ile dans les DEUX dernieres semaines ? (3 choix maximum)]],"*blessures*"),"1","0")</f>
        <v>0</v>
      </c>
      <c r="EB19" s="93" t="str">
        <f>IF(COUNTIF(Tableau42[[#This Row],[6.4 Quels sont les problèmes de santé les plus fréquents rencontrés par les habitants de l’ile dans les DEUX dernieres semaines ? (3 choix maximum)]],"*infections*"),"1","0")</f>
        <v>0</v>
      </c>
      <c r="EC19" s="93" t="str">
        <f>IF(COUNTIF(Tableau42[[#This Row],[6.4 Quels sont les problèmes de santé les plus fréquents rencontrés par les habitants de l’ile dans les DEUX dernieres semaines ? (3 choix maximum)]],"*malnutrition*"),"1","0")</f>
        <v>0</v>
      </c>
      <c r="ED19" s="93" t="s">
        <v>194</v>
      </c>
      <c r="EE19" s="93" t="s">
        <v>199</v>
      </c>
      <c r="EF19" s="93" t="s">
        <v>196</v>
      </c>
      <c r="EG19" s="93" t="s">
        <v>201</v>
      </c>
      <c r="EH19" s="93" t="s">
        <v>3</v>
      </c>
      <c r="EI19" s="93" t="s">
        <v>182</v>
      </c>
      <c r="EJ19" s="95" t="s">
        <v>194</v>
      </c>
      <c r="EK19" s="95"/>
      <c r="EL19" s="95" t="s">
        <v>5</v>
      </c>
      <c r="EM19" s="95" t="s">
        <v>3</v>
      </c>
      <c r="EN19" s="95" t="s">
        <v>3</v>
      </c>
      <c r="EO19" s="95" t="s">
        <v>5</v>
      </c>
      <c r="EP19" s="95" t="s">
        <v>3</v>
      </c>
      <c r="EQ19" s="96"/>
      <c r="ER19" s="95"/>
      <c r="ES19" s="95" t="s">
        <v>189</v>
      </c>
      <c r="ET19" s="95" t="s">
        <v>203</v>
      </c>
      <c r="EU19" s="95" t="s">
        <v>814</v>
      </c>
      <c r="EV19" s="95" t="str">
        <f>IF(COUNTIF(Tableau42[[#This Row],[8.5 Quelles sont les principales barrières d''accès à l''école primaire pour les enfants, ACTUELLEMENT? (3 choix maximum)]],"*ecole_non_fonc*"),"1","0")</f>
        <v>0</v>
      </c>
      <c r="EW19" s="95" t="str">
        <f>IF(COUNTIF(Tableau42[[#This Row],[8.5 Quelles sont les principales barrières d''accès à l''école primaire pour les enfants, ACTUELLEMENT? (3 choix maximum)]],"*frais_inscription*"),"1","0")</f>
        <v>1</v>
      </c>
      <c r="EX19" s="95" t="str">
        <f>IF(COUNTIF(Tableau42[[#This Row],[8.5 Quelles sont les principales barrières d''accès à l''école primaire pour les enfants, ACTUELLEMENT? (3 choix maximum)]],"*pas_fournitures*"),"1","0")</f>
        <v>1</v>
      </c>
      <c r="EY19" s="95" t="str">
        <f>IF(COUNTIF(Tableau42[[#This Row],[8.5 Quelles sont les principales barrières d''accès à l''école primaire pour les enfants, ACTUELLEMENT? (3 choix maximum)]],"*ecole_loin*"),"1","0")</f>
        <v>0</v>
      </c>
      <c r="EZ19" s="95" t="str">
        <f>IF(COUNTIF(Tableau42[[#This Row],[8.5 Quelles sont les principales barrières d''accès à l''école primaire pour les enfants, ACTUELLEMENT? (3 choix maximum)]],"*route_dangereuse*"),"1","0")</f>
        <v>0</v>
      </c>
      <c r="FA19" s="95" t="str">
        <f>IF(COUNTIF(Tableau42[[#This Row],[8.5 Quelles sont les principales barrières d''accès à l''école primaire pour les enfants, ACTUELLEMENT? (3 choix maximum)]],"*travail*"),"1","0")</f>
        <v>1</v>
      </c>
      <c r="FB19" s="95" t="s">
        <v>195</v>
      </c>
      <c r="FC19" s="95"/>
      <c r="FD19" s="95" t="s">
        <v>5</v>
      </c>
      <c r="FE19" s="112"/>
      <c r="FF19" s="112"/>
      <c r="FG19" s="112"/>
      <c r="FH19" s="112"/>
      <c r="FI19" s="112"/>
      <c r="FJ19" s="112" t="s">
        <v>5</v>
      </c>
      <c r="FK19" s="112"/>
      <c r="FL19" s="112"/>
      <c r="FM19" s="95" t="s">
        <v>75</v>
      </c>
      <c r="FN19" s="95" t="s">
        <v>5</v>
      </c>
      <c r="FO19" s="97" t="s">
        <v>614</v>
      </c>
      <c r="FP19" s="95" t="s">
        <v>5</v>
      </c>
      <c r="FQ19" s="114" t="s">
        <v>815</v>
      </c>
    </row>
    <row r="20" spans="1:173" s="85" customFormat="1" ht="19.95" customHeight="1" x14ac:dyDescent="0.3">
      <c r="A20" s="114" t="s">
        <v>816</v>
      </c>
      <c r="B20" s="115">
        <v>43192.472638888888</v>
      </c>
      <c r="C20" s="115">
        <v>43192.487442129626</v>
      </c>
      <c r="D20" s="116">
        <v>43192</v>
      </c>
      <c r="E20" s="114"/>
      <c r="F20" s="116">
        <v>43192</v>
      </c>
      <c r="G20" s="92" t="s">
        <v>0</v>
      </c>
      <c r="H20" s="92" t="s">
        <v>18</v>
      </c>
      <c r="I20" s="92" t="s">
        <v>19</v>
      </c>
      <c r="J20" s="92" t="s">
        <v>817</v>
      </c>
      <c r="K20" s="92" t="s">
        <v>685</v>
      </c>
      <c r="L20" s="86">
        <v>700</v>
      </c>
      <c r="M20" s="86">
        <v>1100</v>
      </c>
      <c r="N20" s="86" t="s">
        <v>187</v>
      </c>
      <c r="O20" s="86" t="s">
        <v>2</v>
      </c>
      <c r="P20" s="86" t="s">
        <v>17</v>
      </c>
      <c r="Q20" s="86" t="s">
        <v>20</v>
      </c>
      <c r="R20" s="86" t="s">
        <v>186</v>
      </c>
      <c r="S20" s="94" t="s">
        <v>818</v>
      </c>
      <c r="T20" s="86" t="s">
        <v>3</v>
      </c>
      <c r="U20" s="86" t="s">
        <v>184</v>
      </c>
      <c r="V20" s="86" t="s">
        <v>4</v>
      </c>
      <c r="W20" s="86" t="str">
        <f>IF(COUNTIF(Tableau42[[#This Row],[1.7 Quelles sont les raisons qui ont poussé la population á quitter l''ile? (3 choix maximum)]],"*insecurite*"),"1","0")</f>
        <v>1</v>
      </c>
      <c r="X20" s="86" t="str">
        <f>IF(COUNTIF(Tableau42[[#This Row],[1.7 Quelles sont les raisons qui ont poussé la population á quitter l''ile? (3 choix maximum)]],"*mesure_securitaire*"),"1","0")</f>
        <v>0</v>
      </c>
      <c r="Y20" s="86" t="str">
        <f>IF(COUNTIF(Tableau42[[#This Row],[1.7 Quelles sont les raisons qui ont poussé la population á quitter l''ile? (3 choix maximum)]],"*moyens*"),"1","0")</f>
        <v>0</v>
      </c>
      <c r="Z20" s="86" t="str">
        <f>IF(COUNTIF(Tableau42[[#This Row],[1.7 Quelles sont les raisons qui ont poussé la population á quitter l''ile? (3 choix maximum)]],"*nourriture*"),"1","0")</f>
        <v>0</v>
      </c>
      <c r="AA20" s="86" t="str">
        <f>IF(COUNTIF(Tableau42[[#This Row],[1.7 Quelles sont les raisons qui ont poussé la population á quitter l''ile? (3 choix maximum)]],"*services*"),"1","0")</f>
        <v>0</v>
      </c>
      <c r="AB20" s="86" t="str">
        <f>IF(COUNTIF(Tableau42[[#This Row],[1.7 Quelles sont les raisons qui ont poussé la population á quitter l''ile? (3 choix maximum)]],"*migration*"),"1","0")</f>
        <v>0</v>
      </c>
      <c r="AC20" s="86" t="str">
        <f>IF(COUNTIF(Tableau42[[#This Row],[1.7 Quelles sont les raisons qui ont poussé la population á quitter l''ile? (3 choix maximum)]],"*autre*"),"1","0")</f>
        <v>0</v>
      </c>
      <c r="AD20" s="86" t="s">
        <v>763</v>
      </c>
      <c r="AE20" s="86" t="str">
        <f>IF(COUNTIF(Tableau42[[#This Row],[1.8 Depuis le debut de la crise de 2015, quels sont les groupes qui sont majoritairement partis de votre ile?  (3 choix maximum)]],"*familles*"),"1","0")</f>
        <v>1</v>
      </c>
      <c r="AF20" s="86" t="str">
        <f>IF(COUNTIF(Tableau42[[#This Row],[1.8 Depuis le debut de la crise de 2015, quels sont les groupes qui sont majoritairement partis de votre ile?  (3 choix maximum)]],"*meres*"),"1","0")</f>
        <v>1</v>
      </c>
      <c r="AG20" s="86" t="str">
        <f>IF(COUNTIF(Tableau42[[#This Row],[1.8 Depuis le debut de la crise de 2015, quels sont les groupes qui sont majoritairement partis de votre ile?  (3 choix maximum)]],"*enfants*"),"1","0")</f>
        <v>0</v>
      </c>
      <c r="AH20" s="86" t="str">
        <f>IF(COUNTIF(Tableau42[[#This Row],[1.8 Depuis le debut de la crise de 2015, quels sont les groupes qui sont majoritairement partis de votre ile?  (3 choix maximum)]],"*hommes*"),"1","0")</f>
        <v>0</v>
      </c>
      <c r="AI20" s="86" t="str">
        <f>IF(COUNTIF(Tableau42[[#This Row],[1.8 Depuis le debut de la crise de 2015, quels sont les groupes qui sont majoritairement partis de votre ile?  (3 choix maximum)]],"*femmes*"),"1","0")</f>
        <v>0</v>
      </c>
      <c r="AJ20" s="86" t="str">
        <f>IF(COUNTIF(Tableau42[[#This Row],[1.8 Depuis le debut de la crise de 2015, quels sont les groupes qui sont majoritairement partis de votre ile?  (3 choix maximum)]],"*vieux*"),"1","0")</f>
        <v>1</v>
      </c>
      <c r="AK20" s="86" t="s">
        <v>3</v>
      </c>
      <c r="AL20" s="86"/>
      <c r="AM20" s="86"/>
      <c r="AN20" s="86"/>
      <c r="AO20" s="86"/>
      <c r="AP20" s="86"/>
      <c r="AQ20" s="94"/>
      <c r="AR20" s="86"/>
      <c r="AS20" s="86"/>
      <c r="AT20" s="86"/>
      <c r="AU20" s="86"/>
      <c r="AV20" s="86" t="str">
        <f>IF(COUNTIF(Tableau42[[#This Row],[2.6 Quels sonts les groupes de population qui sont majoritairement revenus vivre dans l’ile? (3 choix maximum)]],"*familles*"),"1","0")</f>
        <v>0</v>
      </c>
      <c r="AW20" s="86" t="str">
        <f>IF(COUNTIF(Tableau42[[#This Row],[2.6 Quels sonts les groupes de population qui sont majoritairement revenus vivre dans l’ile? (3 choix maximum)]],"*meres*"),"1","0")</f>
        <v>0</v>
      </c>
      <c r="AX20" s="86" t="str">
        <f>IF(COUNTIF(Tableau42[[#This Row],[2.6 Quels sonts les groupes de population qui sont majoritairement revenus vivre dans l’ile? (3 choix maximum)]],"*enfants*"),"1","0")</f>
        <v>0</v>
      </c>
      <c r="AY20" s="86" t="str">
        <f>IF(COUNTIF(Tableau42[[#This Row],[2.6 Quels sonts les groupes de population qui sont majoritairement revenus vivre dans l’ile? (3 choix maximum)]],"*hommes*"),"1","0")</f>
        <v>0</v>
      </c>
      <c r="AZ20" s="86" t="str">
        <f>IF(COUNTIF(Tableau42[[#This Row],[2.6 Quels sonts les groupes de population qui sont majoritairement revenus vivre dans l’ile? (3 choix maximum)]],"*femmes*"),"1","0")</f>
        <v>0</v>
      </c>
      <c r="BA20" s="86" t="str">
        <f>IF(COUNTIF(Tableau42[[#This Row],[2.6 Quels sonts les groupes de population qui sont majoritairement revenus vivre dans l’ile? (3 choix maximum)]],"*vieux*"),"1","0")</f>
        <v>0</v>
      </c>
      <c r="BB20" s="86" t="str">
        <f>IF(COUNTIF(Tableau42[[#This Row],[2.6 Quels sonts les groupes de population qui sont majoritairement revenus vivre dans l’ile? (3 choix maximum)]],"*nsp*"),"1","0")</f>
        <v>0</v>
      </c>
      <c r="BC20" s="86"/>
      <c r="BD20" s="86" t="str">
        <f>IF(COUNTIF(Tableau42[[#This Row],[2.7 Quelles sont les raisons principales pour lesquelles les populations ont décidé de revenir dans l’ile ? (3 choix maximum)]],"*securite*"),"1","0")</f>
        <v>0</v>
      </c>
      <c r="BE20" s="86" t="str">
        <f>IF(COUNTIF(Tableau42[[#This Row],[2.7 Quelles sont les raisons principales pour lesquelles les populations ont décidé de revenir dans l’ile ? (3 choix maximum)]],"*moyens*"),"1","0")</f>
        <v>0</v>
      </c>
      <c r="BF20" s="86" t="str">
        <f>IF(COUNTIF(Tableau42[[#This Row],[2.7 Quelles sont les raisons principales pour lesquelles les populations ont décidé de revenir dans l’ile ? (3 choix maximum)]],"*nourriture*"),"1","0")</f>
        <v>0</v>
      </c>
      <c r="BG20" s="86" t="str">
        <f>IF(COUNTIF(Tableau42[[#This Row],[2.7 Quelles sont les raisons principales pour lesquelles les populations ont décidé de revenir dans l’ile ? (3 choix maximum)]],"*services*"),"1","0")</f>
        <v>0</v>
      </c>
      <c r="BH20" s="86" t="str">
        <f>IF(COUNTIF(Tableau42[[#This Row],[2.7 Quelles sont les raisons principales pour lesquelles les populations ont décidé de revenir dans l’ile ? (3 choix maximum)]],"*migration*"),"1","0")</f>
        <v>0</v>
      </c>
      <c r="BI20" s="86" t="str">
        <f>IF(COUNTIF(Tableau42[[#This Row],[2.7 Quelles sont les raisons principales pour lesquelles les populations ont décidé de revenir dans l’ile ? (3 choix maximum)]],"*assistance*"),"1","0")</f>
        <v>0</v>
      </c>
      <c r="BJ20" s="86" t="str">
        <f>IF(COUNTIF(Tableau42[[#This Row],[2.7 Quelles sont les raisons principales pour lesquelles les populations ont décidé de revenir dans l’ile ? (3 choix maximum)]],"*autre*"),"1","0")</f>
        <v>0</v>
      </c>
      <c r="BK20" s="86" t="str">
        <f>IF(COUNTIF(Tableau42[[#This Row],[2.7 Quelles sont les raisons principales pour lesquelles les populations ont décidé de revenir dans l’ile ? (3 choix maximum)]],"*nsp*"),"1","0")</f>
        <v>0</v>
      </c>
      <c r="BL20" s="86"/>
      <c r="BM20" s="86" t="s">
        <v>2</v>
      </c>
      <c r="BN20" s="86" t="s">
        <v>0</v>
      </c>
      <c r="BO20" s="86" t="s">
        <v>18</v>
      </c>
      <c r="BP20" s="86" t="s">
        <v>19</v>
      </c>
      <c r="BQ20" s="86" t="s">
        <v>798</v>
      </c>
      <c r="BR20" s="86" t="s">
        <v>183</v>
      </c>
      <c r="BS20" s="86" t="s">
        <v>183</v>
      </c>
      <c r="BT20" s="93" t="s">
        <v>194</v>
      </c>
      <c r="BU20" s="86" t="s">
        <v>191</v>
      </c>
      <c r="BV20" s="86" t="s">
        <v>191</v>
      </c>
      <c r="BW20" s="86" t="s">
        <v>194</v>
      </c>
      <c r="BX20" s="86" t="s">
        <v>13</v>
      </c>
      <c r="BY20" s="86" t="str">
        <f>IF(COUNTIF(Tableau42[[#This Row],[5.1 Quelles sont les principales sources de nourriture des habitants de l’ile ? (3 choix maximum)]],"*Autoconsommation*"),"1","0")</f>
        <v>1</v>
      </c>
      <c r="BZ20" s="86" t="str">
        <f>IF(COUNTIF(Tableau42[[#This Row],[5.1 Quelles sont les principales sources de nourriture des habitants de l’ile ? (3 choix maximum)]],"*Argent_achat*"),"1","0")</f>
        <v>0</v>
      </c>
      <c r="CA20" s="86" t="str">
        <f>IF(COUNTIF(Tableau42[[#This Row],[5.1 Quelles sont les principales sources de nourriture des habitants de l’ile ? (3 choix maximum)]],"*Dons*"),"1","0")</f>
        <v>0</v>
      </c>
      <c r="CB20" s="86" t="str">
        <f>IF(COUNTIF(Tableau42[[#This Row],[5.1 Quelles sont les principales sources de nourriture des habitants de l’ile ? (3 choix maximum)]],"*Aide_alimentaire_ong*"),"1","0")</f>
        <v>0</v>
      </c>
      <c r="CC20" s="86" t="str">
        <f>IF(COUNTIF(Tableau42[[#This Row],[5.1 Quelles sont les principales sources de nourriture des habitants de l’ile ? (3 choix maximum)]],"*Emprunt*"),"1","0")</f>
        <v>0</v>
      </c>
      <c r="CD20" s="86" t="str">
        <f>IF(COUNTIF(Tableau42[[#This Row],[5.1 Quelles sont les principales sources de nourriture des habitants de l’ile ? (3 choix maximum)]],"*Paiement_nature*"),"1","0")</f>
        <v>0</v>
      </c>
      <c r="CE20" s="86" t="str">
        <f>IF(COUNTIF(Tableau42[[#This Row],[5.1 Quelles sont les principales sources de nourriture des habitants de l’ile ? (3 choix maximum)]],"*nsp*"),"1","0")</f>
        <v>0</v>
      </c>
      <c r="CF20" s="86" t="s">
        <v>5</v>
      </c>
      <c r="CG20" s="86" t="s">
        <v>739</v>
      </c>
      <c r="CH20" s="86" t="str">
        <f>IF(COUNTIF(Tableau42[[#This Row],[5.3 Si oui, quelles sont les principales raisons ? (3 choix maximum)]],"*marche*"),"1","0")</f>
        <v>1</v>
      </c>
      <c r="CI20" s="86" t="str">
        <f>IF(COUNTIF(Tableau42[[#This Row],[5.3 Si oui, quelles sont les principales raisons ? (3 choix maximum)]],"*securite*"),"1","0")</f>
        <v>0</v>
      </c>
      <c r="CJ20" s="86" t="str">
        <f>IF(COUNTIF(Tableau42[[#This Row],[5.3 Si oui, quelles sont les principales raisons ? (3 choix maximum)]],"*ressources*"),"1","0")</f>
        <v>1</v>
      </c>
      <c r="CK20" s="86" t="str">
        <f>IF(COUNTIF(Tableau42[[#This Row],[5.3 Si oui, quelles sont les principales raisons ? (3 choix maximum)]],"*prix*"),"1","0")</f>
        <v>0</v>
      </c>
      <c r="CL20" s="86" t="str">
        <f>IF(COUNTIF(Tableau42[[#This Row],[5.3 Si oui, quelles sont les principales raisons ? (3 choix maximum)]],"*disponibilite*"),"1","0")</f>
        <v>0</v>
      </c>
      <c r="CM20" s="86" t="str">
        <f>IF(COUNTIF(Tableau42[[#This Row],[5.3 Si oui, quelles sont les principales raisons ? (3 choix maximum)]],"*production*"),"1","0")</f>
        <v>1</v>
      </c>
      <c r="CN20" s="86" t="s">
        <v>194</v>
      </c>
      <c r="CO20" s="86" t="s">
        <v>14</v>
      </c>
      <c r="CP20" s="86" t="s">
        <v>740</v>
      </c>
      <c r="CQ20" s="86" t="str">
        <f>IF(COUNTIF(Tableau42[[#This Row],[5.6 Quelles sont les principales sources de revenu utilisées par les habitants de l’ile ACTUELLEMENT? (3 choix maximum)]],"*Agriculture*"),"1","0")</f>
        <v>1</v>
      </c>
      <c r="CR20" s="86" t="str">
        <f>IF(COUNTIF(Tableau42[[#This Row],[5.6 Quelles sont les principales sources de revenu utilisées par les habitants de l’ile ACTUELLEMENT? (3 choix maximum)]],"*Elevage*"),"1","0")</f>
        <v>1</v>
      </c>
      <c r="CS20" s="86" t="str">
        <f>IF(COUNTIF(Tableau42[[#This Row],[5.6 Quelles sont les principales sources de revenu utilisées par les habitants de l’ile ACTUELLEMENT? (3 choix maximum)]],"*peche*"),"1","0")</f>
        <v>1</v>
      </c>
      <c r="CT20" s="86" t="str">
        <f>IF(COUNTIF(Tableau42[[#This Row],[5.6 Quelles sont les principales sources de revenu utilisées par les habitants de l’ile ACTUELLEMENT? (3 choix maximum)]],"*Administration*"),"1","0")</f>
        <v>0</v>
      </c>
      <c r="CU20" s="86" t="str">
        <f>IF(COUNTIF(Tableau42[[#This Row],[5.6 Quelles sont les principales sources de revenu utilisées par les habitants de l’ile ACTUELLEMENT? (3 choix maximum)]],"*Artisanat*"),"1","0")</f>
        <v>0</v>
      </c>
      <c r="CV20" s="86" t="str">
        <f>IF(COUNTIF(Tableau42[[#This Row],[5.6 Quelles sont les principales sources de revenu utilisées par les habitants de l’ile ACTUELLEMENT? (3 choix maximum)]],"*Venteetcommerce*"),"1","0")</f>
        <v>0</v>
      </c>
      <c r="CW20" s="86" t="str">
        <f>IF(COUNTIF(Tableau42[[#This Row],[5.6 Quelles sont les principales sources de revenu utilisées par les habitants de l’ile ACTUELLEMENT? (3 choix maximum)]],"*mainoeuvre*"),"1","0")</f>
        <v>0</v>
      </c>
      <c r="CX20" s="86" t="str">
        <f>IF(COUNTIF(Tableau42[[#This Row],[5.6 Quelles sont les principales sources de revenu utilisées par les habitants de l’ile ACTUELLEMENT? (3 choix maximum)]],"*assistance*"),"1","0")</f>
        <v>0</v>
      </c>
      <c r="CY20" s="86" t="s">
        <v>194</v>
      </c>
      <c r="CZ20" s="86"/>
      <c r="DA20" s="86" t="s">
        <v>3</v>
      </c>
      <c r="DB20" s="86" t="s">
        <v>3</v>
      </c>
      <c r="DC20" s="86" t="s">
        <v>3</v>
      </c>
      <c r="DD20" s="86" t="s">
        <v>3</v>
      </c>
      <c r="DE20" s="86" t="s">
        <v>3</v>
      </c>
      <c r="DF20" s="86"/>
      <c r="DG20" s="86" t="s">
        <v>8</v>
      </c>
      <c r="DH20" s="86" t="str">
        <f>IF(COUNTIF(Tableau42[[#This Row],[6.3 Quelles sont les principales difficultés rencontrées par les habitants de l’ile pour accéder aux services de santé ? (3 choix maximum)]],"*aucune*"),"1","0")</f>
        <v>0</v>
      </c>
      <c r="DI20" s="86" t="str">
        <f>IF(COUNTIF(Tableau42[[#This Row],[6.3 Quelles sont les principales difficultés rencontrées par les habitants de l’ile pour accéder aux services de santé ? (3 choix maximum)]],"*pasdeservice*"),"1","0")</f>
        <v>1</v>
      </c>
      <c r="DJ20" s="86" t="str">
        <f>IF(COUNTIF(Tableau42[[#This Row],[6.3 Quelles sont les principales difficultés rencontrées par les habitants de l’ile pour accéder aux services de santé ? (3 choix maximum)]],"*securite*"),"1","0")</f>
        <v>0</v>
      </c>
      <c r="DK20" s="86" t="str">
        <f>IF(COUNTIF(Tableau42[[#This Row],[6.3 Quelles sont les principales difficultés rencontrées par les habitants de l’ile pour accéder aux services de santé ? (3 choix maximum)]],"*physique*"),"1","0")</f>
        <v>0</v>
      </c>
      <c r="DL20" s="86" t="str">
        <f>IF(COUNTIF(Tableau42[[#This Row],[6.3 Quelles sont les principales difficultés rencontrées par les habitants de l’ile pour accéder aux services de santé ? (3 choix maximum)]],"*prixsoins*"),"1","0")</f>
        <v>0</v>
      </c>
      <c r="DM20" s="86" t="str">
        <f>IF(COUNTIF(Tableau42[[#This Row],[6.3 Quelles sont les principales difficultés rencontrées par les habitants de l’ile pour accéder aux services de santé ? (3 choix maximum)]],"*distance*"),"1","0")</f>
        <v>0</v>
      </c>
      <c r="DN20" s="86" t="str">
        <f>IF(COUNTIF(Tableau42[[#This Row],[6.3 Quelles sont les principales difficultés rencontrées par les habitants de l’ile pour accéder aux services de santé ? (3 choix maximum)]],"*prixtransport*"),"1","0")</f>
        <v>0</v>
      </c>
      <c r="DO20" s="86" t="str">
        <f>IF(COUNTIF(Tableau42[[#This Row],[6.3 Quelles sont les principales difficultés rencontrées par les habitants de l’ile pour accéder aux services de santé ? (3 choix maximum)]],"*pasdetransport*"),"1","0")</f>
        <v>0</v>
      </c>
      <c r="DP20" s="86" t="str">
        <f>IF(COUNTIF(Tableau42[[#This Row],[6.3 Quelles sont les principales difficultés rencontrées par les habitants de l’ile pour accéder aux services de santé ? (3 choix maximum)]],"*manquepersonnel*"),"1","0")</f>
        <v>0</v>
      </c>
      <c r="DQ20" s="86" t="str">
        <f>IF(COUNTIF(Tableau42[[#This Row],[6.3 Quelles sont les principales difficultés rencontrées par les habitants de l’ile pour accéder aux services de santé ? (3 choix maximum)]],"*manquemateriel*"),"1","0")</f>
        <v>0</v>
      </c>
      <c r="DR20" s="86" t="str">
        <f>IF(COUNTIF(Tableau42[[#This Row],[6.3 Quelles sont les principales difficultés rencontrées par les habitants de l’ile pour accéder aux services de santé ? (3 choix maximum)]],"*manquemedics*"),"1","0")</f>
        <v>0</v>
      </c>
      <c r="DS20" s="86" t="s">
        <v>695</v>
      </c>
      <c r="DT20" s="86" t="str">
        <f>IF(COUNTIF(Tableau42[[#This Row],[6.4 Quels sont les problèmes de santé les plus fréquents rencontrés par les habitants de l’ile dans les DEUX dernieres semaines ? (3 choix maximum)]],"*aucun*"),"1","0")</f>
        <v>0</v>
      </c>
      <c r="DU20" s="86" t="str">
        <f>IF(COUNTIF(Tableau42[[#This Row],[6.4 Quels sont les problèmes de santé les plus fréquents rencontrés par les habitants de l’ile dans les DEUX dernieres semaines ? (3 choix maximum)]],"*fievre*"),"1","0")</f>
        <v>1</v>
      </c>
      <c r="DV20" s="86" t="str">
        <f>IF(COUNTIF(Tableau42[[#This Row],[6.4 Quels sont les problèmes de santé les plus fréquents rencontrés par les habitants de l’ile dans les DEUX dernieres semaines ? (3 choix maximum)]],"*diarrhee*"),"1","0")</f>
        <v>1</v>
      </c>
      <c r="DW20" s="86" t="str">
        <f>IF(COUNTIF(Tableau42[[#This Row],[6.4 Quels sont les problèmes de santé les plus fréquents rencontrés par les habitants de l’ile dans les DEUX dernieres semaines ? (3 choix maximum)]],"*peau*"),"1","0")</f>
        <v>0</v>
      </c>
      <c r="DX20" s="86" t="str">
        <f>IF(COUNTIF(Tableau42[[#This Row],[6.4 Quels sont les problèmes de santé les plus fréquents rencontrés par les habitants de l’ile dans les DEUX dernieres semaines ? (3 choix maximum)]],"*contagieux*"),"1","0")</f>
        <v>0</v>
      </c>
      <c r="DY20" s="86" t="str">
        <f>IF(COUNTIF(Tableau42[[#This Row],[6.4 Quels sont les problèmes de santé les plus fréquents rencontrés par les habitants de l’ile dans les DEUX dernieres semaines ? (3 choix maximum)]],"*chronique*"),"1","0")</f>
        <v>1</v>
      </c>
      <c r="DZ20" s="86" t="str">
        <f>IF(COUNTIF(Tableau42[[#This Row],[6.4 Quels sont les problèmes de santé les plus fréquents rencontrés par les habitants de l’ile dans les DEUX dernieres semaines ? (3 choix maximum)]],"*maternel*"),"1","0")</f>
        <v>0</v>
      </c>
      <c r="EA20" s="86" t="str">
        <f>IF(COUNTIF(Tableau42[[#This Row],[6.4 Quels sont les problèmes de santé les plus fréquents rencontrés par les habitants de l’ile dans les DEUX dernieres semaines ? (3 choix maximum)]],"*blessures*"),"1","0")</f>
        <v>0</v>
      </c>
      <c r="EB20" s="86" t="str">
        <f>IF(COUNTIF(Tableau42[[#This Row],[6.4 Quels sont les problèmes de santé les plus fréquents rencontrés par les habitants de l’ile dans les DEUX dernieres semaines ? (3 choix maximum)]],"*infections*"),"1","0")</f>
        <v>0</v>
      </c>
      <c r="EC20" s="86" t="str">
        <f>IF(COUNTIF(Tableau42[[#This Row],[6.4 Quels sont les problèmes de santé les plus fréquents rencontrés par les habitants de l’ile dans les DEUX dernieres semaines ? (3 choix maximum)]],"*malnutrition*"),"1","0")</f>
        <v>0</v>
      </c>
      <c r="ED20" s="86" t="s">
        <v>194</v>
      </c>
      <c r="EE20" s="86" t="s">
        <v>199</v>
      </c>
      <c r="EF20" s="86" t="s">
        <v>197</v>
      </c>
      <c r="EG20" s="86" t="s">
        <v>201</v>
      </c>
      <c r="EH20" s="86" t="s">
        <v>3</v>
      </c>
      <c r="EI20" s="86" t="s">
        <v>182</v>
      </c>
      <c r="EJ20" s="96" t="s">
        <v>194</v>
      </c>
      <c r="EK20" s="96"/>
      <c r="EL20" s="96" t="s">
        <v>5</v>
      </c>
      <c r="EM20" s="96" t="s">
        <v>3</v>
      </c>
      <c r="EN20" s="96" t="s">
        <v>3</v>
      </c>
      <c r="EO20" s="96" t="s">
        <v>3</v>
      </c>
      <c r="EP20" s="96" t="s">
        <v>3</v>
      </c>
      <c r="EQ20" s="96"/>
      <c r="ER20" s="96"/>
      <c r="ES20" s="96" t="s">
        <v>188</v>
      </c>
      <c r="ET20" s="96" t="s">
        <v>187</v>
      </c>
      <c r="EU20" s="96" t="s">
        <v>819</v>
      </c>
      <c r="EV20" s="96" t="str">
        <f>IF(COUNTIF(Tableau42[[#This Row],[8.5 Quelles sont les principales barrières d''accès à l''école primaire pour les enfants, ACTUELLEMENT? (3 choix maximum)]],"*ecole_non_fonc*"),"1","0")</f>
        <v>0</v>
      </c>
      <c r="EW20" s="96" t="str">
        <f>IF(COUNTIF(Tableau42[[#This Row],[8.5 Quelles sont les principales barrières d''accès à l''école primaire pour les enfants, ACTUELLEMENT? (3 choix maximum)]],"*frais_inscription*"),"1","0")</f>
        <v>1</v>
      </c>
      <c r="EX20" s="96" t="str">
        <f>IF(COUNTIF(Tableau42[[#This Row],[8.5 Quelles sont les principales barrières d''accès à l''école primaire pour les enfants, ACTUELLEMENT? (3 choix maximum)]],"*pas_fournitures*"),"1","0")</f>
        <v>1</v>
      </c>
      <c r="EY20" s="96" t="str">
        <f>IF(COUNTIF(Tableau42[[#This Row],[8.5 Quelles sont les principales barrières d''accès à l''école primaire pour les enfants, ACTUELLEMENT? (3 choix maximum)]],"*ecole_loin*"),"1","0")</f>
        <v>0</v>
      </c>
      <c r="EZ20" s="96" t="str">
        <f>IF(COUNTIF(Tableau42[[#This Row],[8.5 Quelles sont les principales barrières d''accès à l''école primaire pour les enfants, ACTUELLEMENT? (3 choix maximum)]],"*route_dangereuse*"),"1","0")</f>
        <v>0</v>
      </c>
      <c r="FA20" s="96" t="str">
        <f>IF(COUNTIF(Tableau42[[#This Row],[8.5 Quelles sont les principales barrières d''accès à l''école primaire pour les enfants, ACTUELLEMENT? (3 choix maximum)]],"*travail*"),"1","0")</f>
        <v>0</v>
      </c>
      <c r="FB20" s="96" t="s">
        <v>194</v>
      </c>
      <c r="FC20" s="96"/>
      <c r="FD20" s="96" t="s">
        <v>3</v>
      </c>
      <c r="FE20" s="96" t="s">
        <v>3</v>
      </c>
      <c r="FF20" s="96" t="s">
        <v>3</v>
      </c>
      <c r="FG20" s="96" t="s">
        <v>3</v>
      </c>
      <c r="FH20" s="96" t="s">
        <v>3</v>
      </c>
      <c r="FI20" s="96" t="s">
        <v>3</v>
      </c>
      <c r="FJ20" s="96" t="s">
        <v>3</v>
      </c>
      <c r="FK20" s="96" t="s">
        <v>3</v>
      </c>
      <c r="FL20" s="96"/>
      <c r="FM20" s="96" t="s">
        <v>204</v>
      </c>
      <c r="FN20" s="96" t="s">
        <v>5</v>
      </c>
      <c r="FO20" s="97" t="s">
        <v>614</v>
      </c>
      <c r="FP20" s="96" t="s">
        <v>5</v>
      </c>
      <c r="FQ20" s="114" t="s">
        <v>820</v>
      </c>
    </row>
    <row r="21" spans="1:173" s="98" customFormat="1" ht="19.95" customHeight="1" x14ac:dyDescent="0.3">
      <c r="A21" s="114" t="s">
        <v>821</v>
      </c>
      <c r="B21" s="115">
        <v>43192.516817129632</v>
      </c>
      <c r="C21" s="115">
        <v>43192.526643518519</v>
      </c>
      <c r="D21" s="116">
        <v>43192</v>
      </c>
      <c r="E21" s="114"/>
      <c r="F21" s="116">
        <v>43192</v>
      </c>
      <c r="G21" s="92" t="s">
        <v>0</v>
      </c>
      <c r="H21" s="92" t="s">
        <v>18</v>
      </c>
      <c r="I21" s="92" t="s">
        <v>19</v>
      </c>
      <c r="J21" s="92" t="s">
        <v>822</v>
      </c>
      <c r="K21" s="92" t="s">
        <v>685</v>
      </c>
      <c r="L21" s="86">
        <v>500</v>
      </c>
      <c r="M21" s="86">
        <v>520</v>
      </c>
      <c r="N21" s="86" t="s">
        <v>187</v>
      </c>
      <c r="O21" s="86" t="s">
        <v>2</v>
      </c>
      <c r="P21" s="86" t="s">
        <v>0</v>
      </c>
      <c r="Q21" s="86" t="s">
        <v>18</v>
      </c>
      <c r="R21" s="86" t="s">
        <v>19</v>
      </c>
      <c r="S21" s="94" t="s">
        <v>810</v>
      </c>
      <c r="T21" s="86" t="s">
        <v>3</v>
      </c>
      <c r="U21" s="86" t="s">
        <v>184</v>
      </c>
      <c r="V21" s="86" t="s">
        <v>4</v>
      </c>
      <c r="W21" s="86" t="str">
        <f>IF(COUNTIF(Tableau42[[#This Row],[1.7 Quelles sont les raisons qui ont poussé la population á quitter l''ile? (3 choix maximum)]],"*insecurite*"),"1","0")</f>
        <v>1</v>
      </c>
      <c r="X21" s="86" t="str">
        <f>IF(COUNTIF(Tableau42[[#This Row],[1.7 Quelles sont les raisons qui ont poussé la population á quitter l''ile? (3 choix maximum)]],"*mesure_securitaire*"),"1","0")</f>
        <v>0</v>
      </c>
      <c r="Y21" s="86" t="str">
        <f>IF(COUNTIF(Tableau42[[#This Row],[1.7 Quelles sont les raisons qui ont poussé la population á quitter l''ile? (3 choix maximum)]],"*moyens*"),"1","0")</f>
        <v>0</v>
      </c>
      <c r="Z21" s="86" t="str">
        <f>IF(COUNTIF(Tableau42[[#This Row],[1.7 Quelles sont les raisons qui ont poussé la population á quitter l''ile? (3 choix maximum)]],"*nourriture*"),"1","0")</f>
        <v>0</v>
      </c>
      <c r="AA21" s="86" t="str">
        <f>IF(COUNTIF(Tableau42[[#This Row],[1.7 Quelles sont les raisons qui ont poussé la population á quitter l''ile? (3 choix maximum)]],"*services*"),"1","0")</f>
        <v>0</v>
      </c>
      <c r="AB21" s="86" t="str">
        <f>IF(COUNTIF(Tableau42[[#This Row],[1.7 Quelles sont les raisons qui ont poussé la population á quitter l''ile? (3 choix maximum)]],"*migration*"),"1","0")</f>
        <v>0</v>
      </c>
      <c r="AC21" s="86" t="str">
        <f>IF(COUNTIF(Tableau42[[#This Row],[1.7 Quelles sont les raisons qui ont poussé la population á quitter l''ile? (3 choix maximum)]],"*autre*"),"1","0")</f>
        <v>0</v>
      </c>
      <c r="AD21" s="86" t="s">
        <v>763</v>
      </c>
      <c r="AE21" s="86" t="str">
        <f>IF(COUNTIF(Tableau42[[#This Row],[1.8 Depuis le debut de la crise de 2015, quels sont les groupes qui sont majoritairement partis de votre ile?  (3 choix maximum)]],"*familles*"),"1","0")</f>
        <v>1</v>
      </c>
      <c r="AF21" s="86" t="str">
        <f>IF(COUNTIF(Tableau42[[#This Row],[1.8 Depuis le debut de la crise de 2015, quels sont les groupes qui sont majoritairement partis de votre ile?  (3 choix maximum)]],"*meres*"),"1","0")</f>
        <v>1</v>
      </c>
      <c r="AG21" s="86" t="str">
        <f>IF(COUNTIF(Tableau42[[#This Row],[1.8 Depuis le debut de la crise de 2015, quels sont les groupes qui sont majoritairement partis de votre ile?  (3 choix maximum)]],"*enfants*"),"1","0")</f>
        <v>0</v>
      </c>
      <c r="AH21" s="86" t="str">
        <f>IF(COUNTIF(Tableau42[[#This Row],[1.8 Depuis le debut de la crise de 2015, quels sont les groupes qui sont majoritairement partis de votre ile?  (3 choix maximum)]],"*hommes*"),"1","0")</f>
        <v>0</v>
      </c>
      <c r="AI21" s="86" t="str">
        <f>IF(COUNTIF(Tableau42[[#This Row],[1.8 Depuis le debut de la crise de 2015, quels sont les groupes qui sont majoritairement partis de votre ile?  (3 choix maximum)]],"*femmes*"),"1","0")</f>
        <v>0</v>
      </c>
      <c r="AJ21" s="86" t="str">
        <f>IF(COUNTIF(Tableau42[[#This Row],[1.8 Depuis le debut de la crise de 2015, quels sont les groupes qui sont majoritairement partis de votre ile?  (3 choix maximum)]],"*vieux*"),"1","0")</f>
        <v>1</v>
      </c>
      <c r="AK21" s="86" t="s">
        <v>5</v>
      </c>
      <c r="AL21" s="86">
        <v>520</v>
      </c>
      <c r="AM21" s="86" t="s">
        <v>2</v>
      </c>
      <c r="AN21" s="86" t="s">
        <v>0</v>
      </c>
      <c r="AO21" s="86" t="s">
        <v>18</v>
      </c>
      <c r="AP21" s="86" t="s">
        <v>19</v>
      </c>
      <c r="AQ21" s="94" t="s">
        <v>810</v>
      </c>
      <c r="AR21" s="86" t="s">
        <v>688</v>
      </c>
      <c r="AS21" s="86" t="s">
        <v>185</v>
      </c>
      <c r="AT21" s="86" t="s">
        <v>184</v>
      </c>
      <c r="AU21" s="86" t="s">
        <v>763</v>
      </c>
      <c r="AV21" s="86" t="str">
        <f>IF(COUNTIF(Tableau42[[#This Row],[2.6 Quels sonts les groupes de population qui sont majoritairement revenus vivre dans l’ile? (3 choix maximum)]],"*familles*"),"1","0")</f>
        <v>1</v>
      </c>
      <c r="AW21" s="86" t="str">
        <f>IF(COUNTIF(Tableau42[[#This Row],[2.6 Quels sonts les groupes de population qui sont majoritairement revenus vivre dans l’ile? (3 choix maximum)]],"*meres*"),"1","0")</f>
        <v>1</v>
      </c>
      <c r="AX21" s="86" t="str">
        <f>IF(COUNTIF(Tableau42[[#This Row],[2.6 Quels sonts les groupes de population qui sont majoritairement revenus vivre dans l’ile? (3 choix maximum)]],"*enfants*"),"1","0")</f>
        <v>0</v>
      </c>
      <c r="AY21" s="86" t="str">
        <f>IF(COUNTIF(Tableau42[[#This Row],[2.6 Quels sonts les groupes de population qui sont majoritairement revenus vivre dans l’ile? (3 choix maximum)]],"*hommes*"),"1","0")</f>
        <v>0</v>
      </c>
      <c r="AZ21" s="86" t="str">
        <f>IF(COUNTIF(Tableau42[[#This Row],[2.6 Quels sonts les groupes de population qui sont majoritairement revenus vivre dans l’ile? (3 choix maximum)]],"*femmes*"),"1","0")</f>
        <v>0</v>
      </c>
      <c r="BA21" s="86" t="str">
        <f>IF(COUNTIF(Tableau42[[#This Row],[2.6 Quels sonts les groupes de population qui sont majoritairement revenus vivre dans l’ile? (3 choix maximum)]],"*vieux*"),"1","0")</f>
        <v>1</v>
      </c>
      <c r="BB21" s="86" t="str">
        <f>IF(COUNTIF(Tableau42[[#This Row],[2.6 Quels sonts les groupes de population qui sont majoritairement revenus vivre dans l’ile? (3 choix maximum)]],"*nsp*"),"1","0")</f>
        <v>0</v>
      </c>
      <c r="BC21" s="86" t="s">
        <v>6</v>
      </c>
      <c r="BD21" s="86" t="str">
        <f>IF(COUNTIF(Tableau42[[#This Row],[2.7 Quelles sont les raisons principales pour lesquelles les populations ont décidé de revenir dans l’ile ? (3 choix maximum)]],"*securite*"),"1","0")</f>
        <v>1</v>
      </c>
      <c r="BE21" s="86" t="str">
        <f>IF(COUNTIF(Tableau42[[#This Row],[2.7 Quelles sont les raisons principales pour lesquelles les populations ont décidé de revenir dans l’ile ? (3 choix maximum)]],"*moyens*"),"1","0")</f>
        <v>0</v>
      </c>
      <c r="BF21" s="86" t="str">
        <f>IF(COUNTIF(Tableau42[[#This Row],[2.7 Quelles sont les raisons principales pour lesquelles les populations ont décidé de revenir dans l’ile ? (3 choix maximum)]],"*nourriture*"),"1","0")</f>
        <v>0</v>
      </c>
      <c r="BG21" s="86" t="str">
        <f>IF(COUNTIF(Tableau42[[#This Row],[2.7 Quelles sont les raisons principales pour lesquelles les populations ont décidé de revenir dans l’ile ? (3 choix maximum)]],"*services*"),"1","0")</f>
        <v>0</v>
      </c>
      <c r="BH21" s="86" t="str">
        <f>IF(COUNTIF(Tableau42[[#This Row],[2.7 Quelles sont les raisons principales pour lesquelles les populations ont décidé de revenir dans l’ile ? (3 choix maximum)]],"*migration*"),"1","0")</f>
        <v>0</v>
      </c>
      <c r="BI21" s="86" t="str">
        <f>IF(COUNTIF(Tableau42[[#This Row],[2.7 Quelles sont les raisons principales pour lesquelles les populations ont décidé de revenir dans l’ile ? (3 choix maximum)]],"*assistance*"),"1","0")</f>
        <v>0</v>
      </c>
      <c r="BJ21" s="86" t="str">
        <f>IF(COUNTIF(Tableau42[[#This Row],[2.7 Quelles sont les raisons principales pour lesquelles les populations ont décidé de revenir dans l’ile ? (3 choix maximum)]],"*autre*"),"1","0")</f>
        <v>0</v>
      </c>
      <c r="BK21" s="86" t="str">
        <f>IF(COUNTIF(Tableau42[[#This Row],[2.7 Quelles sont les raisons principales pour lesquelles les populations ont décidé de revenir dans l’ile ? (3 choix maximum)]],"*nsp*"),"1","0")</f>
        <v>0</v>
      </c>
      <c r="BL21" s="86" t="s">
        <v>7</v>
      </c>
      <c r="BM21" s="93" t="s">
        <v>2</v>
      </c>
      <c r="BN21" s="93" t="s">
        <v>0</v>
      </c>
      <c r="BO21" s="93" t="s">
        <v>18</v>
      </c>
      <c r="BP21" s="93" t="s">
        <v>19</v>
      </c>
      <c r="BQ21" s="93" t="s">
        <v>810</v>
      </c>
      <c r="BR21" s="93" t="s">
        <v>183</v>
      </c>
      <c r="BS21" s="93" t="s">
        <v>183</v>
      </c>
      <c r="BT21" s="93" t="s">
        <v>194</v>
      </c>
      <c r="BU21" s="93" t="s">
        <v>191</v>
      </c>
      <c r="BV21" s="93" t="s">
        <v>191</v>
      </c>
      <c r="BW21" s="93" t="s">
        <v>194</v>
      </c>
      <c r="BX21" s="93" t="s">
        <v>738</v>
      </c>
      <c r="BY21" s="93" t="str">
        <f>IF(COUNTIF(Tableau42[[#This Row],[5.1 Quelles sont les principales sources de nourriture des habitants de l’ile ? (3 choix maximum)]],"*Autoconsommation*"),"1","0")</f>
        <v>1</v>
      </c>
      <c r="BZ21" s="93" t="str">
        <f>IF(COUNTIF(Tableau42[[#This Row],[5.1 Quelles sont les principales sources de nourriture des habitants de l’ile ? (3 choix maximum)]],"*Argent_achat*"),"1","0")</f>
        <v>1</v>
      </c>
      <c r="CA21" s="93" t="str">
        <f>IF(COUNTIF(Tableau42[[#This Row],[5.1 Quelles sont les principales sources de nourriture des habitants de l’ile ? (3 choix maximum)]],"*Dons*"),"1","0")</f>
        <v>0</v>
      </c>
      <c r="CB21" s="93" t="str">
        <f>IF(COUNTIF(Tableau42[[#This Row],[5.1 Quelles sont les principales sources de nourriture des habitants de l’ile ? (3 choix maximum)]],"*Aide_alimentaire_ong*"),"1","0")</f>
        <v>0</v>
      </c>
      <c r="CC21" s="93" t="str">
        <f>IF(COUNTIF(Tableau42[[#This Row],[5.1 Quelles sont les principales sources de nourriture des habitants de l’ile ? (3 choix maximum)]],"*Emprunt*"),"1","0")</f>
        <v>0</v>
      </c>
      <c r="CD21" s="93" t="str">
        <f>IF(COUNTIF(Tableau42[[#This Row],[5.1 Quelles sont les principales sources de nourriture des habitants de l’ile ? (3 choix maximum)]],"*Paiement_nature*"),"1","0")</f>
        <v>0</v>
      </c>
      <c r="CE21" s="93" t="str">
        <f>IF(COUNTIF(Tableau42[[#This Row],[5.1 Quelles sont les principales sources de nourriture des habitants de l’ile ? (3 choix maximum)]],"*nsp*"),"1","0")</f>
        <v>0</v>
      </c>
      <c r="CF21" s="93" t="s">
        <v>5</v>
      </c>
      <c r="CG21" s="93" t="s">
        <v>739</v>
      </c>
      <c r="CH21" s="93" t="str">
        <f>IF(COUNTIF(Tableau42[[#This Row],[5.3 Si oui, quelles sont les principales raisons ? (3 choix maximum)]],"*marche*"),"1","0")</f>
        <v>1</v>
      </c>
      <c r="CI21" s="93" t="str">
        <f>IF(COUNTIF(Tableau42[[#This Row],[5.3 Si oui, quelles sont les principales raisons ? (3 choix maximum)]],"*securite*"),"1","0")</f>
        <v>0</v>
      </c>
      <c r="CJ21" s="93" t="str">
        <f>IF(COUNTIF(Tableau42[[#This Row],[5.3 Si oui, quelles sont les principales raisons ? (3 choix maximum)]],"*ressources*"),"1","0")</f>
        <v>1</v>
      </c>
      <c r="CK21" s="93" t="str">
        <f>IF(COUNTIF(Tableau42[[#This Row],[5.3 Si oui, quelles sont les principales raisons ? (3 choix maximum)]],"*prix*"),"1","0")</f>
        <v>0</v>
      </c>
      <c r="CL21" s="93" t="str">
        <f>IF(COUNTIF(Tableau42[[#This Row],[5.3 Si oui, quelles sont les principales raisons ? (3 choix maximum)]],"*disponibilite*"),"1","0")</f>
        <v>0</v>
      </c>
      <c r="CM21" s="93" t="str">
        <f>IF(COUNTIF(Tableau42[[#This Row],[5.3 Si oui, quelles sont les principales raisons ? (3 choix maximum)]],"*production*"),"1","0")</f>
        <v>1</v>
      </c>
      <c r="CN21" s="93" t="s">
        <v>194</v>
      </c>
      <c r="CO21" s="93" t="s">
        <v>14</v>
      </c>
      <c r="CP21" s="93" t="s">
        <v>740</v>
      </c>
      <c r="CQ21" s="93" t="str">
        <f>IF(COUNTIF(Tableau42[[#This Row],[5.6 Quelles sont les principales sources de revenu utilisées par les habitants de l’ile ACTUELLEMENT? (3 choix maximum)]],"*Agriculture*"),"1","0")</f>
        <v>1</v>
      </c>
      <c r="CR21" s="93" t="str">
        <f>IF(COUNTIF(Tableau42[[#This Row],[5.6 Quelles sont les principales sources de revenu utilisées par les habitants de l’ile ACTUELLEMENT? (3 choix maximum)]],"*Elevage*"),"1","0")</f>
        <v>1</v>
      </c>
      <c r="CS21" s="93" t="str">
        <f>IF(COUNTIF(Tableau42[[#This Row],[5.6 Quelles sont les principales sources de revenu utilisées par les habitants de l’ile ACTUELLEMENT? (3 choix maximum)]],"*peche*"),"1","0")</f>
        <v>1</v>
      </c>
      <c r="CT21" s="93" t="str">
        <f>IF(COUNTIF(Tableau42[[#This Row],[5.6 Quelles sont les principales sources de revenu utilisées par les habitants de l’ile ACTUELLEMENT? (3 choix maximum)]],"*Administration*"),"1","0")</f>
        <v>0</v>
      </c>
      <c r="CU21" s="93" t="str">
        <f>IF(COUNTIF(Tableau42[[#This Row],[5.6 Quelles sont les principales sources de revenu utilisées par les habitants de l’ile ACTUELLEMENT? (3 choix maximum)]],"*Artisanat*"),"1","0")</f>
        <v>0</v>
      </c>
      <c r="CV21" s="93" t="str">
        <f>IF(COUNTIF(Tableau42[[#This Row],[5.6 Quelles sont les principales sources de revenu utilisées par les habitants de l’ile ACTUELLEMENT? (3 choix maximum)]],"*Venteetcommerce*"),"1","0")</f>
        <v>0</v>
      </c>
      <c r="CW21" s="93" t="str">
        <f>IF(COUNTIF(Tableau42[[#This Row],[5.6 Quelles sont les principales sources de revenu utilisées par les habitants de l’ile ACTUELLEMENT? (3 choix maximum)]],"*mainoeuvre*"),"1","0")</f>
        <v>0</v>
      </c>
      <c r="CX21" s="93" t="str">
        <f>IF(COUNTIF(Tableau42[[#This Row],[5.6 Quelles sont les principales sources de revenu utilisées par les habitants de l’ile ACTUELLEMENT? (3 choix maximum)]],"*assistance*"),"1","0")</f>
        <v>0</v>
      </c>
      <c r="CY21" s="93" t="s">
        <v>194</v>
      </c>
      <c r="CZ21" s="93"/>
      <c r="DA21" s="93" t="s">
        <v>3</v>
      </c>
      <c r="DB21" s="93" t="s">
        <v>3</v>
      </c>
      <c r="DC21" s="93" t="s">
        <v>3</v>
      </c>
      <c r="DD21" s="93" t="s">
        <v>3</v>
      </c>
      <c r="DE21" s="93" t="s">
        <v>3</v>
      </c>
      <c r="DF21" s="93"/>
      <c r="DG21" s="93" t="s">
        <v>728</v>
      </c>
      <c r="DH21" s="93" t="str">
        <f>IF(COUNTIF(Tableau42[[#This Row],[6.3 Quelles sont les principales difficultés rencontrées par les habitants de l’ile pour accéder aux services de santé ? (3 choix maximum)]],"*aucune*"),"1","0")</f>
        <v>0</v>
      </c>
      <c r="DI21" s="93" t="str">
        <f>IF(COUNTIF(Tableau42[[#This Row],[6.3 Quelles sont les principales difficultés rencontrées par les habitants de l’ile pour accéder aux services de santé ? (3 choix maximum)]],"*pasdeservice*"),"1","0")</f>
        <v>1</v>
      </c>
      <c r="DJ21" s="93" t="str">
        <f>IF(COUNTIF(Tableau42[[#This Row],[6.3 Quelles sont les principales difficultés rencontrées par les habitants de l’ile pour accéder aux services de santé ? (3 choix maximum)]],"*securite*"),"1","0")</f>
        <v>0</v>
      </c>
      <c r="DK21" s="86" t="str">
        <f>IF(COUNTIF(Tableau42[[#This Row],[6.3 Quelles sont les principales difficultés rencontrées par les habitants de l’ile pour accéder aux services de santé ? (3 choix maximum)]],"*physique*"),"1","0")</f>
        <v>0</v>
      </c>
      <c r="DL21" s="86" t="str">
        <f>IF(COUNTIF(Tableau42[[#This Row],[6.3 Quelles sont les principales difficultés rencontrées par les habitants de l’ile pour accéder aux services de santé ? (3 choix maximum)]],"*prixsoins*"),"1","0")</f>
        <v>0</v>
      </c>
      <c r="DM21" s="86" t="str">
        <f>IF(COUNTIF(Tableau42[[#This Row],[6.3 Quelles sont les principales difficultés rencontrées par les habitants de l’ile pour accéder aux services de santé ? (3 choix maximum)]],"*distance*"),"1","0")</f>
        <v>1</v>
      </c>
      <c r="DN21" s="86" t="str">
        <f>IF(COUNTIF(Tableau42[[#This Row],[6.3 Quelles sont les principales difficultés rencontrées par les habitants de l’ile pour accéder aux services de santé ? (3 choix maximum)]],"*prixtransport*"),"1","0")</f>
        <v>0</v>
      </c>
      <c r="DO21" s="93" t="str">
        <f>IF(COUNTIF(Tableau42[[#This Row],[6.3 Quelles sont les principales difficultés rencontrées par les habitants de l’ile pour accéder aux services de santé ? (3 choix maximum)]],"*pasdetransport*"),"1","0")</f>
        <v>1</v>
      </c>
      <c r="DP21" s="93" t="str">
        <f>IF(COUNTIF(Tableau42[[#This Row],[6.3 Quelles sont les principales difficultés rencontrées par les habitants de l’ile pour accéder aux services de santé ? (3 choix maximum)]],"*manquepersonnel*"),"1","0")</f>
        <v>0</v>
      </c>
      <c r="DQ21" s="93" t="str">
        <f>IF(COUNTIF(Tableau42[[#This Row],[6.3 Quelles sont les principales difficultés rencontrées par les habitants de l’ile pour accéder aux services de santé ? (3 choix maximum)]],"*manquemateriel*"),"1","0")</f>
        <v>0</v>
      </c>
      <c r="DR21" s="93" t="str">
        <f>IF(COUNTIF(Tableau42[[#This Row],[6.3 Quelles sont les principales difficultés rencontrées par les habitants de l’ile pour accéder aux services de santé ? (3 choix maximum)]],"*manquemedics*"),"1","0")</f>
        <v>0</v>
      </c>
      <c r="DS21" s="93" t="s">
        <v>695</v>
      </c>
      <c r="DT21" s="93" t="str">
        <f>IF(COUNTIF(Tableau42[[#This Row],[6.4 Quels sont les problèmes de santé les plus fréquents rencontrés par les habitants de l’ile dans les DEUX dernieres semaines ? (3 choix maximum)]],"*aucun*"),"1","0")</f>
        <v>0</v>
      </c>
      <c r="DU21" s="93" t="str">
        <f>IF(COUNTIF(Tableau42[[#This Row],[6.4 Quels sont les problèmes de santé les plus fréquents rencontrés par les habitants de l’ile dans les DEUX dernieres semaines ? (3 choix maximum)]],"*fievre*"),"1","0")</f>
        <v>1</v>
      </c>
      <c r="DV21" s="93" t="str">
        <f>IF(COUNTIF(Tableau42[[#This Row],[6.4 Quels sont les problèmes de santé les plus fréquents rencontrés par les habitants de l’ile dans les DEUX dernieres semaines ? (3 choix maximum)]],"*diarrhee*"),"1","0")</f>
        <v>1</v>
      </c>
      <c r="DW21" s="93" t="str">
        <f>IF(COUNTIF(Tableau42[[#This Row],[6.4 Quels sont les problèmes de santé les plus fréquents rencontrés par les habitants de l’ile dans les DEUX dernieres semaines ? (3 choix maximum)]],"*peau*"),"1","0")</f>
        <v>0</v>
      </c>
      <c r="DX21" s="93" t="str">
        <f>IF(COUNTIF(Tableau42[[#This Row],[6.4 Quels sont les problèmes de santé les plus fréquents rencontrés par les habitants de l’ile dans les DEUX dernieres semaines ? (3 choix maximum)]],"*contagieux*"),"1","0")</f>
        <v>0</v>
      </c>
      <c r="DY21" s="93" t="str">
        <f>IF(COUNTIF(Tableau42[[#This Row],[6.4 Quels sont les problèmes de santé les plus fréquents rencontrés par les habitants de l’ile dans les DEUX dernieres semaines ? (3 choix maximum)]],"*chronique*"),"1","0")</f>
        <v>1</v>
      </c>
      <c r="DZ21" s="93" t="str">
        <f>IF(COUNTIF(Tableau42[[#This Row],[6.4 Quels sont les problèmes de santé les plus fréquents rencontrés par les habitants de l’ile dans les DEUX dernieres semaines ? (3 choix maximum)]],"*maternel*"),"1","0")</f>
        <v>0</v>
      </c>
      <c r="EA21" s="93" t="str">
        <f>IF(COUNTIF(Tableau42[[#This Row],[6.4 Quels sont les problèmes de santé les plus fréquents rencontrés par les habitants de l’ile dans les DEUX dernieres semaines ? (3 choix maximum)]],"*blessures*"),"1","0")</f>
        <v>0</v>
      </c>
      <c r="EB21" s="93" t="str">
        <f>IF(COUNTIF(Tableau42[[#This Row],[6.4 Quels sont les problèmes de santé les plus fréquents rencontrés par les habitants de l’ile dans les DEUX dernieres semaines ? (3 choix maximum)]],"*infections*"),"1","0")</f>
        <v>0</v>
      </c>
      <c r="EC21" s="93" t="str">
        <f>IF(COUNTIF(Tableau42[[#This Row],[6.4 Quels sont les problèmes de santé les plus fréquents rencontrés par les habitants de l’ile dans les DEUX dernieres semaines ? (3 choix maximum)]],"*malnutrition*"),"1","0")</f>
        <v>0</v>
      </c>
      <c r="ED21" s="93" t="s">
        <v>194</v>
      </c>
      <c r="EE21" s="93" t="s">
        <v>199</v>
      </c>
      <c r="EF21" s="93" t="s">
        <v>196</v>
      </c>
      <c r="EG21" s="93" t="s">
        <v>201</v>
      </c>
      <c r="EH21" s="93" t="s">
        <v>3</v>
      </c>
      <c r="EI21" s="93" t="s">
        <v>182</v>
      </c>
      <c r="EJ21" s="95" t="s">
        <v>194</v>
      </c>
      <c r="EK21" s="95"/>
      <c r="EL21" s="95" t="s">
        <v>3</v>
      </c>
      <c r="EM21" s="95" t="s">
        <v>3</v>
      </c>
      <c r="EN21" s="95" t="s">
        <v>3</v>
      </c>
      <c r="EO21" s="95" t="s">
        <v>3</v>
      </c>
      <c r="EP21" s="95" t="s">
        <v>3</v>
      </c>
      <c r="EQ21" s="96" t="s">
        <v>3</v>
      </c>
      <c r="ER21" s="95"/>
      <c r="ES21" s="95" t="s">
        <v>14</v>
      </c>
      <c r="ET21" s="95" t="s">
        <v>14</v>
      </c>
      <c r="EU21" s="95" t="s">
        <v>759</v>
      </c>
      <c r="EV21" s="95" t="str">
        <f>IF(COUNTIF(Tableau42[[#This Row],[8.5 Quelles sont les principales barrières d''accès à l''école primaire pour les enfants, ACTUELLEMENT? (3 choix maximum)]],"*ecole_non_fonc*"),"1","0")</f>
        <v>1</v>
      </c>
      <c r="EW21" s="95" t="str">
        <f>IF(COUNTIF(Tableau42[[#This Row],[8.5 Quelles sont les principales barrières d''accès à l''école primaire pour les enfants, ACTUELLEMENT? (3 choix maximum)]],"*frais_inscription*"),"1","0")</f>
        <v>0</v>
      </c>
      <c r="EX21" s="95" t="str">
        <f>IF(COUNTIF(Tableau42[[#This Row],[8.5 Quelles sont les principales barrières d''accès à l''école primaire pour les enfants, ACTUELLEMENT? (3 choix maximum)]],"*pas_fournitures*"),"1","0")</f>
        <v>0</v>
      </c>
      <c r="EY21" s="95" t="str">
        <f>IF(COUNTIF(Tableau42[[#This Row],[8.5 Quelles sont les principales barrières d''accès à l''école primaire pour les enfants, ACTUELLEMENT? (3 choix maximum)]],"*ecole_loin*"),"1","0")</f>
        <v>1</v>
      </c>
      <c r="EZ21" s="95" t="str">
        <f>IF(COUNTIF(Tableau42[[#This Row],[8.5 Quelles sont les principales barrières d''accès à l''école primaire pour les enfants, ACTUELLEMENT? (3 choix maximum)]],"*route_dangereuse*"),"1","0")</f>
        <v>0</v>
      </c>
      <c r="FA21" s="95" t="str">
        <f>IF(COUNTIF(Tableau42[[#This Row],[8.5 Quelles sont les principales barrières d''accès à l''école primaire pour les enfants, ACTUELLEMENT? (3 choix maximum)]],"*travail*"),"1","0")</f>
        <v>0</v>
      </c>
      <c r="FB21" s="95" t="s">
        <v>194</v>
      </c>
      <c r="FC21" s="95"/>
      <c r="FD21" s="95" t="s">
        <v>3</v>
      </c>
      <c r="FE21" s="95" t="s">
        <v>3</v>
      </c>
      <c r="FF21" s="95" t="s">
        <v>3</v>
      </c>
      <c r="FG21" s="95" t="s">
        <v>3</v>
      </c>
      <c r="FH21" s="95" t="s">
        <v>3</v>
      </c>
      <c r="FI21" s="95" t="s">
        <v>3</v>
      </c>
      <c r="FJ21" s="95" t="s">
        <v>3</v>
      </c>
      <c r="FK21" s="95" t="s">
        <v>3</v>
      </c>
      <c r="FL21" s="95" t="s">
        <v>3</v>
      </c>
      <c r="FM21" s="95" t="s">
        <v>204</v>
      </c>
      <c r="FN21" s="95" t="s">
        <v>3</v>
      </c>
      <c r="FO21" s="97" t="s">
        <v>614</v>
      </c>
      <c r="FP21" s="95" t="s">
        <v>5</v>
      </c>
      <c r="FQ21" s="114" t="s">
        <v>823</v>
      </c>
    </row>
    <row r="22" spans="1:173" s="98" customFormat="1" ht="19.95" customHeight="1" x14ac:dyDescent="0.3">
      <c r="A22" s="114" t="s">
        <v>824</v>
      </c>
      <c r="B22" s="115">
        <v>43192.612997685188</v>
      </c>
      <c r="C22" s="115">
        <v>43192.625810185185</v>
      </c>
      <c r="D22" s="116">
        <v>43192</v>
      </c>
      <c r="E22" s="114"/>
      <c r="F22" s="116">
        <v>43192</v>
      </c>
      <c r="G22" s="92" t="s">
        <v>0</v>
      </c>
      <c r="H22" s="92" t="s">
        <v>18</v>
      </c>
      <c r="I22" s="92" t="s">
        <v>19</v>
      </c>
      <c r="J22" s="92" t="s">
        <v>825</v>
      </c>
      <c r="K22" s="92" t="s">
        <v>685</v>
      </c>
      <c r="L22" s="86">
        <v>2000</v>
      </c>
      <c r="M22" s="86">
        <v>600</v>
      </c>
      <c r="N22" s="86" t="s">
        <v>189</v>
      </c>
      <c r="O22" s="86" t="s">
        <v>2</v>
      </c>
      <c r="P22" s="86" t="s">
        <v>0</v>
      </c>
      <c r="Q22" s="86" t="s">
        <v>18</v>
      </c>
      <c r="R22" s="86" t="s">
        <v>19</v>
      </c>
      <c r="S22" s="94" t="s">
        <v>798</v>
      </c>
      <c r="T22" s="86" t="s">
        <v>3</v>
      </c>
      <c r="U22" s="86" t="s">
        <v>184</v>
      </c>
      <c r="V22" s="86" t="s">
        <v>826</v>
      </c>
      <c r="W22" s="86" t="str">
        <f>IF(COUNTIF(Tableau42[[#This Row],[1.7 Quelles sont les raisons qui ont poussé la population á quitter l''ile? (3 choix maximum)]],"*insecurite*"),"1","0")</f>
        <v>1</v>
      </c>
      <c r="X22" s="86" t="str">
        <f>IF(COUNTIF(Tableau42[[#This Row],[1.7 Quelles sont les raisons qui ont poussé la population á quitter l''ile? (3 choix maximum)]],"*mesure_securitaire*"),"1","0")</f>
        <v>0</v>
      </c>
      <c r="Y22" s="86" t="str">
        <f>IF(COUNTIF(Tableau42[[#This Row],[1.7 Quelles sont les raisons qui ont poussé la population á quitter l''ile? (3 choix maximum)]],"*moyens*"),"1","0")</f>
        <v>1</v>
      </c>
      <c r="Z22" s="86" t="str">
        <f>IF(COUNTIF(Tableau42[[#This Row],[1.7 Quelles sont les raisons qui ont poussé la population á quitter l''ile? (3 choix maximum)]],"*nourriture*"),"1","0")</f>
        <v>0</v>
      </c>
      <c r="AA22" s="86" t="str">
        <f>IF(COUNTIF(Tableau42[[#This Row],[1.7 Quelles sont les raisons qui ont poussé la population á quitter l''ile? (3 choix maximum)]],"*services*"),"1","0")</f>
        <v>0</v>
      </c>
      <c r="AB22" s="86" t="str">
        <f>IF(COUNTIF(Tableau42[[#This Row],[1.7 Quelles sont les raisons qui ont poussé la population á quitter l''ile? (3 choix maximum)]],"*migration*"),"1","0")</f>
        <v>0</v>
      </c>
      <c r="AC22" s="86" t="str">
        <f>IF(COUNTIF(Tableau42[[#This Row],[1.7 Quelles sont les raisons qui ont poussé la population á quitter l''ile? (3 choix maximum)]],"*autre*"),"1","0")</f>
        <v>0</v>
      </c>
      <c r="AD22" s="86" t="s">
        <v>763</v>
      </c>
      <c r="AE22" s="86" t="str">
        <f>IF(COUNTIF(Tableau42[[#This Row],[1.8 Depuis le debut de la crise de 2015, quels sont les groupes qui sont majoritairement partis de votre ile?  (3 choix maximum)]],"*familles*"),"1","0")</f>
        <v>1</v>
      </c>
      <c r="AF22" s="86" t="str">
        <f>IF(COUNTIF(Tableau42[[#This Row],[1.8 Depuis le debut de la crise de 2015, quels sont les groupes qui sont majoritairement partis de votre ile?  (3 choix maximum)]],"*meres*"),"1","0")</f>
        <v>1</v>
      </c>
      <c r="AG22" s="86" t="str">
        <f>IF(COUNTIF(Tableau42[[#This Row],[1.8 Depuis le debut de la crise de 2015, quels sont les groupes qui sont majoritairement partis de votre ile?  (3 choix maximum)]],"*enfants*"),"1","0")</f>
        <v>0</v>
      </c>
      <c r="AH22" s="86" t="str">
        <f>IF(COUNTIF(Tableau42[[#This Row],[1.8 Depuis le debut de la crise de 2015, quels sont les groupes qui sont majoritairement partis de votre ile?  (3 choix maximum)]],"*hommes*"),"1","0")</f>
        <v>0</v>
      </c>
      <c r="AI22" s="86" t="str">
        <f>IF(COUNTIF(Tableau42[[#This Row],[1.8 Depuis le debut de la crise de 2015, quels sont les groupes qui sont majoritairement partis de votre ile?  (3 choix maximum)]],"*femmes*"),"1","0")</f>
        <v>0</v>
      </c>
      <c r="AJ22" s="86" t="str">
        <f>IF(COUNTIF(Tableau42[[#This Row],[1.8 Depuis le debut de la crise de 2015, quels sont les groupes qui sont majoritairement partis de votre ile?  (3 choix maximum)]],"*vieux*"),"1","0")</f>
        <v>1</v>
      </c>
      <c r="AK22" s="86" t="s">
        <v>3</v>
      </c>
      <c r="AL22" s="86"/>
      <c r="AM22" s="86"/>
      <c r="AN22" s="86"/>
      <c r="AO22" s="86"/>
      <c r="AP22" s="86"/>
      <c r="AQ22" s="94"/>
      <c r="AR22" s="86"/>
      <c r="AS22" s="86"/>
      <c r="AT22" s="86"/>
      <c r="AU22" s="86"/>
      <c r="AV22" s="86" t="str">
        <f>IF(COUNTIF(Tableau42[[#This Row],[2.6 Quels sonts les groupes de population qui sont majoritairement revenus vivre dans l’ile? (3 choix maximum)]],"*familles*"),"1","0")</f>
        <v>0</v>
      </c>
      <c r="AW22" s="86" t="str">
        <f>IF(COUNTIF(Tableau42[[#This Row],[2.6 Quels sonts les groupes de population qui sont majoritairement revenus vivre dans l’ile? (3 choix maximum)]],"*meres*"),"1","0")</f>
        <v>0</v>
      </c>
      <c r="AX22" s="86" t="str">
        <f>IF(COUNTIF(Tableau42[[#This Row],[2.6 Quels sonts les groupes de population qui sont majoritairement revenus vivre dans l’ile? (3 choix maximum)]],"*enfants*"),"1","0")</f>
        <v>0</v>
      </c>
      <c r="AY22" s="86" t="str">
        <f>IF(COUNTIF(Tableau42[[#This Row],[2.6 Quels sonts les groupes de population qui sont majoritairement revenus vivre dans l’ile? (3 choix maximum)]],"*hommes*"),"1","0")</f>
        <v>0</v>
      </c>
      <c r="AZ22" s="86" t="str">
        <f>IF(COUNTIF(Tableau42[[#This Row],[2.6 Quels sonts les groupes de population qui sont majoritairement revenus vivre dans l’ile? (3 choix maximum)]],"*femmes*"),"1","0")</f>
        <v>0</v>
      </c>
      <c r="BA22" s="86" t="str">
        <f>IF(COUNTIF(Tableau42[[#This Row],[2.6 Quels sonts les groupes de population qui sont majoritairement revenus vivre dans l’ile? (3 choix maximum)]],"*vieux*"),"1","0")</f>
        <v>0</v>
      </c>
      <c r="BB22" s="86" t="str">
        <f>IF(COUNTIF(Tableau42[[#This Row],[2.6 Quels sonts les groupes de population qui sont majoritairement revenus vivre dans l’ile? (3 choix maximum)]],"*nsp*"),"1","0")</f>
        <v>0</v>
      </c>
      <c r="BC22" s="86"/>
      <c r="BD22" s="86" t="str">
        <f>IF(COUNTIF(Tableau42[[#This Row],[2.7 Quelles sont les raisons principales pour lesquelles les populations ont décidé de revenir dans l’ile ? (3 choix maximum)]],"*securite*"),"1","0")</f>
        <v>0</v>
      </c>
      <c r="BE22" s="86" t="str">
        <f>IF(COUNTIF(Tableau42[[#This Row],[2.7 Quelles sont les raisons principales pour lesquelles les populations ont décidé de revenir dans l’ile ? (3 choix maximum)]],"*moyens*"),"1","0")</f>
        <v>0</v>
      </c>
      <c r="BF22" s="86" t="str">
        <f>IF(COUNTIF(Tableau42[[#This Row],[2.7 Quelles sont les raisons principales pour lesquelles les populations ont décidé de revenir dans l’ile ? (3 choix maximum)]],"*nourriture*"),"1","0")</f>
        <v>0</v>
      </c>
      <c r="BG22" s="86" t="str">
        <f>IF(COUNTIF(Tableau42[[#This Row],[2.7 Quelles sont les raisons principales pour lesquelles les populations ont décidé de revenir dans l’ile ? (3 choix maximum)]],"*services*"),"1","0")</f>
        <v>0</v>
      </c>
      <c r="BH22" s="86" t="str">
        <f>IF(COUNTIF(Tableau42[[#This Row],[2.7 Quelles sont les raisons principales pour lesquelles les populations ont décidé de revenir dans l’ile ? (3 choix maximum)]],"*migration*"),"1","0")</f>
        <v>0</v>
      </c>
      <c r="BI22" s="86" t="str">
        <f>IF(COUNTIF(Tableau42[[#This Row],[2.7 Quelles sont les raisons principales pour lesquelles les populations ont décidé de revenir dans l’ile ? (3 choix maximum)]],"*assistance*"),"1","0")</f>
        <v>0</v>
      </c>
      <c r="BJ22" s="86" t="str">
        <f>IF(COUNTIF(Tableau42[[#This Row],[2.7 Quelles sont les raisons principales pour lesquelles les populations ont décidé de revenir dans l’ile ? (3 choix maximum)]],"*autre*"),"1","0")</f>
        <v>0</v>
      </c>
      <c r="BK22" s="86" t="str">
        <f>IF(COUNTIF(Tableau42[[#This Row],[2.7 Quelles sont les raisons principales pour lesquelles les populations ont décidé de revenir dans l’ile ? (3 choix maximum)]],"*nsp*"),"1","0")</f>
        <v>0</v>
      </c>
      <c r="BL22" s="86"/>
      <c r="BM22" s="93" t="s">
        <v>2</v>
      </c>
      <c r="BN22" s="93" t="s">
        <v>17</v>
      </c>
      <c r="BO22" s="93" t="s">
        <v>20</v>
      </c>
      <c r="BP22" s="93" t="s">
        <v>186</v>
      </c>
      <c r="BQ22" s="93" t="s">
        <v>827</v>
      </c>
      <c r="BR22" s="93" t="s">
        <v>828</v>
      </c>
      <c r="BS22" s="93" t="s">
        <v>828</v>
      </c>
      <c r="BT22" s="93" t="s">
        <v>194</v>
      </c>
      <c r="BU22" s="93" t="s">
        <v>192</v>
      </c>
      <c r="BV22" s="93" t="s">
        <v>192</v>
      </c>
      <c r="BW22" s="93" t="s">
        <v>193</v>
      </c>
      <c r="BX22" s="93" t="s">
        <v>13</v>
      </c>
      <c r="BY22" s="93" t="str">
        <f>IF(COUNTIF(Tableau42[[#This Row],[5.1 Quelles sont les principales sources de nourriture des habitants de l’ile ? (3 choix maximum)]],"*Autoconsommation*"),"1","0")</f>
        <v>1</v>
      </c>
      <c r="BZ22" s="93" t="str">
        <f>IF(COUNTIF(Tableau42[[#This Row],[5.1 Quelles sont les principales sources de nourriture des habitants de l’ile ? (3 choix maximum)]],"*Argent_achat*"),"1","0")</f>
        <v>0</v>
      </c>
      <c r="CA22" s="93" t="str">
        <f>IF(COUNTIF(Tableau42[[#This Row],[5.1 Quelles sont les principales sources de nourriture des habitants de l’ile ? (3 choix maximum)]],"*Dons*"),"1","0")</f>
        <v>0</v>
      </c>
      <c r="CB22" s="93" t="str">
        <f>IF(COUNTIF(Tableau42[[#This Row],[5.1 Quelles sont les principales sources de nourriture des habitants de l’ile ? (3 choix maximum)]],"*Aide_alimentaire_ong*"),"1","0")</f>
        <v>0</v>
      </c>
      <c r="CC22" s="93" t="str">
        <f>IF(COUNTIF(Tableau42[[#This Row],[5.1 Quelles sont les principales sources de nourriture des habitants de l’ile ? (3 choix maximum)]],"*Emprunt*"),"1","0")</f>
        <v>0</v>
      </c>
      <c r="CD22" s="93" t="str">
        <f>IF(COUNTIF(Tableau42[[#This Row],[5.1 Quelles sont les principales sources de nourriture des habitants de l’ile ? (3 choix maximum)]],"*Paiement_nature*"),"1","0")</f>
        <v>0</v>
      </c>
      <c r="CE22" s="93" t="str">
        <f>IF(COUNTIF(Tableau42[[#This Row],[5.1 Quelles sont les principales sources de nourriture des habitants de l’ile ? (3 choix maximum)]],"*nsp*"),"1","0")</f>
        <v>0</v>
      </c>
      <c r="CF22" s="93" t="s">
        <v>5</v>
      </c>
      <c r="CG22" s="93" t="s">
        <v>739</v>
      </c>
      <c r="CH22" s="93" t="str">
        <f>IF(COUNTIF(Tableau42[[#This Row],[5.3 Si oui, quelles sont les principales raisons ? (3 choix maximum)]],"*marche*"),"1","0")</f>
        <v>1</v>
      </c>
      <c r="CI22" s="93" t="str">
        <f>IF(COUNTIF(Tableau42[[#This Row],[5.3 Si oui, quelles sont les principales raisons ? (3 choix maximum)]],"*securite*"),"1","0")</f>
        <v>0</v>
      </c>
      <c r="CJ22" s="93" t="str">
        <f>IF(COUNTIF(Tableau42[[#This Row],[5.3 Si oui, quelles sont les principales raisons ? (3 choix maximum)]],"*ressources*"),"1","0")</f>
        <v>1</v>
      </c>
      <c r="CK22" s="93" t="str">
        <f>IF(COUNTIF(Tableau42[[#This Row],[5.3 Si oui, quelles sont les principales raisons ? (3 choix maximum)]],"*prix*"),"1","0")</f>
        <v>0</v>
      </c>
      <c r="CL22" s="93" t="str">
        <f>IF(COUNTIF(Tableau42[[#This Row],[5.3 Si oui, quelles sont les principales raisons ? (3 choix maximum)]],"*disponibilite*"),"1","0")</f>
        <v>0</v>
      </c>
      <c r="CM22" s="93" t="str">
        <f>IF(COUNTIF(Tableau42[[#This Row],[5.3 Si oui, quelles sont les principales raisons ? (3 choix maximum)]],"*production*"),"1","0")</f>
        <v>1</v>
      </c>
      <c r="CN22" s="93" t="s">
        <v>194</v>
      </c>
      <c r="CO22" s="93" t="s">
        <v>14</v>
      </c>
      <c r="CP22" s="93" t="s">
        <v>727</v>
      </c>
      <c r="CQ22" s="93" t="str">
        <f>IF(COUNTIF(Tableau42[[#This Row],[5.6 Quelles sont les principales sources de revenu utilisées par les habitants de l’ile ACTUELLEMENT? (3 choix maximum)]],"*Agriculture*"),"1","0")</f>
        <v>0</v>
      </c>
      <c r="CR22" s="93" t="str">
        <f>IF(COUNTIF(Tableau42[[#This Row],[5.6 Quelles sont les principales sources de revenu utilisées par les habitants de l’ile ACTUELLEMENT? (3 choix maximum)]],"*Elevage*"),"1","0")</f>
        <v>1</v>
      </c>
      <c r="CS22" s="93" t="str">
        <f>IF(COUNTIF(Tableau42[[#This Row],[5.6 Quelles sont les principales sources de revenu utilisées par les habitants de l’ile ACTUELLEMENT? (3 choix maximum)]],"*peche*"),"1","0")</f>
        <v>1</v>
      </c>
      <c r="CT22" s="93" t="str">
        <f>IF(COUNTIF(Tableau42[[#This Row],[5.6 Quelles sont les principales sources de revenu utilisées par les habitants de l’ile ACTUELLEMENT? (3 choix maximum)]],"*Administration*"),"1","0")</f>
        <v>0</v>
      </c>
      <c r="CU22" s="93" t="str">
        <f>IF(COUNTIF(Tableau42[[#This Row],[5.6 Quelles sont les principales sources de revenu utilisées par les habitants de l’ile ACTUELLEMENT? (3 choix maximum)]],"*Artisanat*"),"1","0")</f>
        <v>0</v>
      </c>
      <c r="CV22" s="93" t="str">
        <f>IF(COUNTIF(Tableau42[[#This Row],[5.6 Quelles sont les principales sources de revenu utilisées par les habitants de l’ile ACTUELLEMENT? (3 choix maximum)]],"*Venteetcommerce*"),"1","0")</f>
        <v>1</v>
      </c>
      <c r="CW22" s="93" t="str">
        <f>IF(COUNTIF(Tableau42[[#This Row],[5.6 Quelles sont les principales sources de revenu utilisées par les habitants de l’ile ACTUELLEMENT? (3 choix maximum)]],"*mainoeuvre*"),"1","0")</f>
        <v>0</v>
      </c>
      <c r="CX22" s="93" t="str">
        <f>IF(COUNTIF(Tableau42[[#This Row],[5.6 Quelles sont les principales sources de revenu utilisées par les habitants de l’ile ACTUELLEMENT? (3 choix maximum)]],"*assistance*"),"1","0")</f>
        <v>0</v>
      </c>
      <c r="CY22" s="93" t="s">
        <v>194</v>
      </c>
      <c r="CZ22" s="93"/>
      <c r="DA22" s="93" t="s">
        <v>3</v>
      </c>
      <c r="DB22" s="93" t="s">
        <v>3</v>
      </c>
      <c r="DC22" s="93" t="s">
        <v>5</v>
      </c>
      <c r="DD22" s="93" t="s">
        <v>3</v>
      </c>
      <c r="DE22" s="93" t="s">
        <v>5</v>
      </c>
      <c r="DF22" s="93"/>
      <c r="DG22" s="93" t="s">
        <v>747</v>
      </c>
      <c r="DH22" s="93" t="str">
        <f>IF(COUNTIF(Tableau42[[#This Row],[6.3 Quelles sont les principales difficultés rencontrées par les habitants de l’ile pour accéder aux services de santé ? (3 choix maximum)]],"*aucune*"),"1","0")</f>
        <v>0</v>
      </c>
      <c r="DI22" s="93" t="str">
        <f>IF(COUNTIF(Tableau42[[#This Row],[6.3 Quelles sont les principales difficultés rencontrées par les habitants de l’ile pour accéder aux services de santé ? (3 choix maximum)]],"*pasdeservice*"),"1","0")</f>
        <v>0</v>
      </c>
      <c r="DJ22" s="93" t="str">
        <f>IF(COUNTIF(Tableau42[[#This Row],[6.3 Quelles sont les principales difficultés rencontrées par les habitants de l’ile pour accéder aux services de santé ? (3 choix maximum)]],"*securite*"),"1","0")</f>
        <v>0</v>
      </c>
      <c r="DK22" s="86" t="str">
        <f>IF(COUNTIF(Tableau42[[#This Row],[6.3 Quelles sont les principales difficultés rencontrées par les habitants de l’ile pour accéder aux services de santé ? (3 choix maximum)]],"*physique*"),"1","0")</f>
        <v>0</v>
      </c>
      <c r="DL22" s="86" t="str">
        <f>IF(COUNTIF(Tableau42[[#This Row],[6.3 Quelles sont les principales difficultés rencontrées par les habitants de l’ile pour accéder aux services de santé ? (3 choix maximum)]],"*prixsoins*"),"1","0")</f>
        <v>0</v>
      </c>
      <c r="DM22" s="86" t="str">
        <f>IF(COUNTIF(Tableau42[[#This Row],[6.3 Quelles sont les principales difficultés rencontrées par les habitants de l’ile pour accéder aux services de santé ? (3 choix maximum)]],"*distance*"),"1","0")</f>
        <v>0</v>
      </c>
      <c r="DN22" s="86" t="str">
        <f>IF(COUNTIF(Tableau42[[#This Row],[6.3 Quelles sont les principales difficultés rencontrées par les habitants de l’ile pour accéder aux services de santé ? (3 choix maximum)]],"*prixtransport*"),"1","0")</f>
        <v>0</v>
      </c>
      <c r="DO22" s="93" t="str">
        <f>IF(COUNTIF(Tableau42[[#This Row],[6.3 Quelles sont les principales difficultés rencontrées par les habitants de l’ile pour accéder aux services de santé ? (3 choix maximum)]],"*pasdetransport*"),"1","0")</f>
        <v>0</v>
      </c>
      <c r="DP22" s="93" t="str">
        <f>IF(COUNTIF(Tableau42[[#This Row],[6.3 Quelles sont les principales difficultés rencontrées par les habitants de l’ile pour accéder aux services de santé ? (3 choix maximum)]],"*manquepersonnel*"),"1","0")</f>
        <v>1</v>
      </c>
      <c r="DQ22" s="93" t="str">
        <f>IF(COUNTIF(Tableau42[[#This Row],[6.3 Quelles sont les principales difficultés rencontrées par les habitants de l’ile pour accéder aux services de santé ? (3 choix maximum)]],"*manquemateriel*"),"1","0")</f>
        <v>1</v>
      </c>
      <c r="DR22" s="93" t="str">
        <f>IF(COUNTIF(Tableau42[[#This Row],[6.3 Quelles sont les principales difficultés rencontrées par les habitants de l’ile pour accéder aux services de santé ? (3 choix maximum)]],"*manquemedics*"),"1","0")</f>
        <v>1</v>
      </c>
      <c r="DS22" s="93" t="s">
        <v>695</v>
      </c>
      <c r="DT22" s="93" t="str">
        <f>IF(COUNTIF(Tableau42[[#This Row],[6.4 Quels sont les problèmes de santé les plus fréquents rencontrés par les habitants de l’ile dans les DEUX dernieres semaines ? (3 choix maximum)]],"*aucun*"),"1","0")</f>
        <v>0</v>
      </c>
      <c r="DU22" s="93" t="str">
        <f>IF(COUNTIF(Tableau42[[#This Row],[6.4 Quels sont les problèmes de santé les plus fréquents rencontrés par les habitants de l’ile dans les DEUX dernieres semaines ? (3 choix maximum)]],"*fievre*"),"1","0")</f>
        <v>1</v>
      </c>
      <c r="DV22" s="93" t="str">
        <f>IF(COUNTIF(Tableau42[[#This Row],[6.4 Quels sont les problèmes de santé les plus fréquents rencontrés par les habitants de l’ile dans les DEUX dernieres semaines ? (3 choix maximum)]],"*diarrhee*"),"1","0")</f>
        <v>1</v>
      </c>
      <c r="DW22" s="93" t="str">
        <f>IF(COUNTIF(Tableau42[[#This Row],[6.4 Quels sont les problèmes de santé les plus fréquents rencontrés par les habitants de l’ile dans les DEUX dernieres semaines ? (3 choix maximum)]],"*peau*"),"1","0")</f>
        <v>0</v>
      </c>
      <c r="DX22" s="93" t="str">
        <f>IF(COUNTIF(Tableau42[[#This Row],[6.4 Quels sont les problèmes de santé les plus fréquents rencontrés par les habitants de l’ile dans les DEUX dernieres semaines ? (3 choix maximum)]],"*contagieux*"),"1","0")</f>
        <v>0</v>
      </c>
      <c r="DY22" s="93" t="str">
        <f>IF(COUNTIF(Tableau42[[#This Row],[6.4 Quels sont les problèmes de santé les plus fréquents rencontrés par les habitants de l’ile dans les DEUX dernieres semaines ? (3 choix maximum)]],"*chronique*"),"1","0")</f>
        <v>1</v>
      </c>
      <c r="DZ22" s="93" t="str">
        <f>IF(COUNTIF(Tableau42[[#This Row],[6.4 Quels sont les problèmes de santé les plus fréquents rencontrés par les habitants de l’ile dans les DEUX dernieres semaines ? (3 choix maximum)]],"*maternel*"),"1","0")</f>
        <v>0</v>
      </c>
      <c r="EA22" s="93" t="str">
        <f>IF(COUNTIF(Tableau42[[#This Row],[6.4 Quels sont les problèmes de santé les plus fréquents rencontrés par les habitants de l’ile dans les DEUX dernieres semaines ? (3 choix maximum)]],"*blessures*"),"1","0")</f>
        <v>0</v>
      </c>
      <c r="EB22" s="93" t="str">
        <f>IF(COUNTIF(Tableau42[[#This Row],[6.4 Quels sont les problèmes de santé les plus fréquents rencontrés par les habitants de l’ile dans les DEUX dernieres semaines ? (3 choix maximum)]],"*infections*"),"1","0")</f>
        <v>0</v>
      </c>
      <c r="EC22" s="93" t="str">
        <f>IF(COUNTIF(Tableau42[[#This Row],[6.4 Quels sont les problèmes de santé les plus fréquents rencontrés par les habitants de l’ile dans les DEUX dernieres semaines ? (3 choix maximum)]],"*malnutrition*"),"1","0")</f>
        <v>0</v>
      </c>
      <c r="ED22" s="93" t="s">
        <v>194</v>
      </c>
      <c r="EE22" s="93" t="s">
        <v>199</v>
      </c>
      <c r="EF22" s="93" t="s">
        <v>197</v>
      </c>
      <c r="EG22" s="93" t="s">
        <v>201</v>
      </c>
      <c r="EH22" s="93" t="s">
        <v>3</v>
      </c>
      <c r="EI22" s="93" t="s">
        <v>202</v>
      </c>
      <c r="EJ22" s="95" t="s">
        <v>194</v>
      </c>
      <c r="EK22" s="95"/>
      <c r="EL22" s="95" t="s">
        <v>3</v>
      </c>
      <c r="EM22" s="95" t="s">
        <v>3</v>
      </c>
      <c r="EN22" s="95" t="s">
        <v>3</v>
      </c>
      <c r="EO22" s="95" t="s">
        <v>3</v>
      </c>
      <c r="EP22" s="95" t="s">
        <v>3</v>
      </c>
      <c r="EQ22" s="96" t="s">
        <v>5</v>
      </c>
      <c r="ER22" s="95" t="s">
        <v>201</v>
      </c>
      <c r="ES22" s="95" t="s">
        <v>190</v>
      </c>
      <c r="ET22" s="95" t="s">
        <v>187</v>
      </c>
      <c r="EU22" s="95" t="s">
        <v>829</v>
      </c>
      <c r="EV22" s="95" t="str">
        <f>IF(COUNTIF(Tableau42[[#This Row],[8.5 Quelles sont les principales barrières d''accès à l''école primaire pour les enfants, ACTUELLEMENT? (3 choix maximum)]],"*ecole_non_fonc*"),"1","0")</f>
        <v>1</v>
      </c>
      <c r="EW22" s="95" t="str">
        <f>IF(COUNTIF(Tableau42[[#This Row],[8.5 Quelles sont les principales barrières d''accès à l''école primaire pour les enfants, ACTUELLEMENT? (3 choix maximum)]],"*frais_inscription*"),"1","0")</f>
        <v>1</v>
      </c>
      <c r="EX22" s="95" t="str">
        <f>IF(COUNTIF(Tableau42[[#This Row],[8.5 Quelles sont les principales barrières d''accès à l''école primaire pour les enfants, ACTUELLEMENT? (3 choix maximum)]],"*pas_fournitures*"),"1","0")</f>
        <v>0</v>
      </c>
      <c r="EY22" s="95" t="str">
        <f>IF(COUNTIF(Tableau42[[#This Row],[8.5 Quelles sont les principales barrières d''accès à l''école primaire pour les enfants, ACTUELLEMENT? (3 choix maximum)]],"*ecole_loin*"),"1","0")</f>
        <v>0</v>
      </c>
      <c r="EZ22" s="95" t="str">
        <f>IF(COUNTIF(Tableau42[[#This Row],[8.5 Quelles sont les principales barrières d''accès à l''école primaire pour les enfants, ACTUELLEMENT? (3 choix maximum)]],"*route_dangereuse*"),"1","0")</f>
        <v>0</v>
      </c>
      <c r="FA22" s="95" t="str">
        <f>IF(COUNTIF(Tableau42[[#This Row],[8.5 Quelles sont les principales barrières d''accès à l''école primaire pour les enfants, ACTUELLEMENT? (3 choix maximum)]],"*travail*"),"1","0")</f>
        <v>0</v>
      </c>
      <c r="FB22" s="95" t="s">
        <v>194</v>
      </c>
      <c r="FC22" s="95"/>
      <c r="FD22" s="95" t="s">
        <v>3</v>
      </c>
      <c r="FE22" s="95" t="s">
        <v>3</v>
      </c>
      <c r="FF22" s="95" t="s">
        <v>3</v>
      </c>
      <c r="FG22" s="95" t="s">
        <v>3</v>
      </c>
      <c r="FH22" s="95" t="s">
        <v>3</v>
      </c>
      <c r="FI22" s="95" t="s">
        <v>3</v>
      </c>
      <c r="FJ22" s="95" t="s">
        <v>3</v>
      </c>
      <c r="FK22" s="95" t="s">
        <v>3</v>
      </c>
      <c r="FL22" s="95" t="s">
        <v>3</v>
      </c>
      <c r="FM22" s="95" t="s">
        <v>204</v>
      </c>
      <c r="FN22" s="95" t="s">
        <v>3</v>
      </c>
      <c r="FO22" s="97" t="s">
        <v>614</v>
      </c>
      <c r="FP22" s="95" t="s">
        <v>5</v>
      </c>
      <c r="FQ22" s="114" t="s">
        <v>830</v>
      </c>
    </row>
    <row r="23" spans="1:173" s="98" customFormat="1" ht="19.95" customHeight="1" x14ac:dyDescent="0.3">
      <c r="A23" s="114" t="s">
        <v>831</v>
      </c>
      <c r="B23" s="115">
        <v>43193.350868055553</v>
      </c>
      <c r="C23" s="115">
        <v>43193.363425925927</v>
      </c>
      <c r="D23" s="116">
        <v>43193</v>
      </c>
      <c r="E23" s="114"/>
      <c r="F23" s="116">
        <v>43193</v>
      </c>
      <c r="G23" s="92" t="s">
        <v>0</v>
      </c>
      <c r="H23" s="92" t="s">
        <v>1</v>
      </c>
      <c r="I23" s="92" t="s">
        <v>1</v>
      </c>
      <c r="J23" s="92" t="s">
        <v>832</v>
      </c>
      <c r="K23" s="92" t="s">
        <v>685</v>
      </c>
      <c r="L23" s="86">
        <v>1500</v>
      </c>
      <c r="M23" s="86">
        <v>1500</v>
      </c>
      <c r="N23" s="86" t="s">
        <v>187</v>
      </c>
      <c r="O23" s="86" t="s">
        <v>2</v>
      </c>
      <c r="P23" s="86" t="s">
        <v>0</v>
      </c>
      <c r="Q23" s="86" t="s">
        <v>1</v>
      </c>
      <c r="R23" s="86" t="s">
        <v>1</v>
      </c>
      <c r="S23" s="94" t="s">
        <v>833</v>
      </c>
      <c r="T23" s="86" t="s">
        <v>3</v>
      </c>
      <c r="U23" s="86" t="s">
        <v>184</v>
      </c>
      <c r="V23" s="86" t="s">
        <v>4</v>
      </c>
      <c r="W23" s="86" t="str">
        <f>IF(COUNTIF(Tableau42[[#This Row],[1.7 Quelles sont les raisons qui ont poussé la population á quitter l''ile? (3 choix maximum)]],"*insecurite*"),"1","0")</f>
        <v>1</v>
      </c>
      <c r="X23" s="86" t="str">
        <f>IF(COUNTIF(Tableau42[[#This Row],[1.7 Quelles sont les raisons qui ont poussé la population á quitter l''ile? (3 choix maximum)]],"*mesure_securitaire*"),"1","0")</f>
        <v>0</v>
      </c>
      <c r="Y23" s="86" t="str">
        <f>IF(COUNTIF(Tableau42[[#This Row],[1.7 Quelles sont les raisons qui ont poussé la population á quitter l''ile? (3 choix maximum)]],"*moyens*"),"1","0")</f>
        <v>0</v>
      </c>
      <c r="Z23" s="86" t="str">
        <f>IF(COUNTIF(Tableau42[[#This Row],[1.7 Quelles sont les raisons qui ont poussé la population á quitter l''ile? (3 choix maximum)]],"*nourriture*"),"1","0")</f>
        <v>0</v>
      </c>
      <c r="AA23" s="86" t="str">
        <f>IF(COUNTIF(Tableau42[[#This Row],[1.7 Quelles sont les raisons qui ont poussé la population á quitter l''ile? (3 choix maximum)]],"*services*"),"1","0")</f>
        <v>0</v>
      </c>
      <c r="AB23" s="86" t="str">
        <f>IF(COUNTIF(Tableau42[[#This Row],[1.7 Quelles sont les raisons qui ont poussé la population á quitter l''ile? (3 choix maximum)]],"*migration*"),"1","0")</f>
        <v>0</v>
      </c>
      <c r="AC23" s="86" t="str">
        <f>IF(COUNTIF(Tableau42[[#This Row],[1.7 Quelles sont les raisons qui ont poussé la population á quitter l''ile? (3 choix maximum)]],"*autre*"),"1","0")</f>
        <v>0</v>
      </c>
      <c r="AD23" s="86" t="s">
        <v>763</v>
      </c>
      <c r="AE23" s="86" t="str">
        <f>IF(COUNTIF(Tableau42[[#This Row],[1.8 Depuis le debut de la crise de 2015, quels sont les groupes qui sont majoritairement partis de votre ile?  (3 choix maximum)]],"*familles*"),"1","0")</f>
        <v>1</v>
      </c>
      <c r="AF23" s="86" t="str">
        <f>IF(COUNTIF(Tableau42[[#This Row],[1.8 Depuis le debut de la crise de 2015, quels sont les groupes qui sont majoritairement partis de votre ile?  (3 choix maximum)]],"*meres*"),"1","0")</f>
        <v>1</v>
      </c>
      <c r="AG23" s="86" t="str">
        <f>IF(COUNTIF(Tableau42[[#This Row],[1.8 Depuis le debut de la crise de 2015, quels sont les groupes qui sont majoritairement partis de votre ile?  (3 choix maximum)]],"*enfants*"),"1","0")</f>
        <v>0</v>
      </c>
      <c r="AH23" s="86" t="str">
        <f>IF(COUNTIF(Tableau42[[#This Row],[1.8 Depuis le debut de la crise de 2015, quels sont les groupes qui sont majoritairement partis de votre ile?  (3 choix maximum)]],"*hommes*"),"1","0")</f>
        <v>0</v>
      </c>
      <c r="AI23" s="86" t="str">
        <f>IF(COUNTIF(Tableau42[[#This Row],[1.8 Depuis le debut de la crise de 2015, quels sont les groupes qui sont majoritairement partis de votre ile?  (3 choix maximum)]],"*femmes*"),"1","0")</f>
        <v>0</v>
      </c>
      <c r="AJ23" s="86" t="str">
        <f>IF(COUNTIF(Tableau42[[#This Row],[1.8 Depuis le debut de la crise de 2015, quels sont les groupes qui sont majoritairement partis de votre ile?  (3 choix maximum)]],"*vieux*"),"1","0")</f>
        <v>1</v>
      </c>
      <c r="AK23" s="86" t="s">
        <v>5</v>
      </c>
      <c r="AL23" s="86">
        <v>1500</v>
      </c>
      <c r="AM23" s="86" t="s">
        <v>2</v>
      </c>
      <c r="AN23" s="86" t="s">
        <v>0</v>
      </c>
      <c r="AO23" s="86" t="s">
        <v>1</v>
      </c>
      <c r="AP23" s="86" t="s">
        <v>1</v>
      </c>
      <c r="AQ23" s="94" t="s">
        <v>833</v>
      </c>
      <c r="AR23" s="86" t="s">
        <v>688</v>
      </c>
      <c r="AS23" s="86" t="s">
        <v>185</v>
      </c>
      <c r="AT23" s="86" t="s">
        <v>184</v>
      </c>
      <c r="AU23" s="86" t="s">
        <v>834</v>
      </c>
      <c r="AV23" s="86" t="str">
        <f>IF(COUNTIF(Tableau42[[#This Row],[2.6 Quels sonts les groupes de population qui sont majoritairement revenus vivre dans l’ile? (3 choix maximum)]],"*familles*"),"1","0")</f>
        <v>1</v>
      </c>
      <c r="AW23" s="86" t="str">
        <f>IF(COUNTIF(Tableau42[[#This Row],[2.6 Quels sonts les groupes de population qui sont majoritairement revenus vivre dans l’ile? (3 choix maximum)]],"*meres*"),"1","0")</f>
        <v>0</v>
      </c>
      <c r="AX23" s="86" t="str">
        <f>IF(COUNTIF(Tableau42[[#This Row],[2.6 Quels sonts les groupes de population qui sont majoritairement revenus vivre dans l’ile? (3 choix maximum)]],"*enfants*"),"1","0")</f>
        <v>0</v>
      </c>
      <c r="AY23" s="86" t="str">
        <f>IF(COUNTIF(Tableau42[[#This Row],[2.6 Quels sonts les groupes de population qui sont majoritairement revenus vivre dans l’ile? (3 choix maximum)]],"*hommes*"),"1","0")</f>
        <v>0</v>
      </c>
      <c r="AZ23" s="86" t="str">
        <f>IF(COUNTIF(Tableau42[[#This Row],[2.6 Quels sonts les groupes de population qui sont majoritairement revenus vivre dans l’ile? (3 choix maximum)]],"*femmes*"),"1","0")</f>
        <v>0</v>
      </c>
      <c r="BA23" s="86" t="str">
        <f>IF(COUNTIF(Tableau42[[#This Row],[2.6 Quels sonts les groupes de population qui sont majoritairement revenus vivre dans l’ile? (3 choix maximum)]],"*vieux*"),"1","0")</f>
        <v>1</v>
      </c>
      <c r="BB23" s="86" t="str">
        <f>IF(COUNTIF(Tableau42[[#This Row],[2.6 Quels sonts les groupes de population qui sont majoritairement revenus vivre dans l’ile? (3 choix maximum)]],"*nsp*"),"1","0")</f>
        <v>0</v>
      </c>
      <c r="BC23" s="86" t="s">
        <v>811</v>
      </c>
      <c r="BD23" s="86" t="str">
        <f>IF(COUNTIF(Tableau42[[#This Row],[2.7 Quelles sont les raisons principales pour lesquelles les populations ont décidé de revenir dans l’ile ? (3 choix maximum)]],"*securite*"),"1","0")</f>
        <v>1</v>
      </c>
      <c r="BE23" s="86" t="str">
        <f>IF(COUNTIF(Tableau42[[#This Row],[2.7 Quelles sont les raisons principales pour lesquelles les populations ont décidé de revenir dans l’ile ? (3 choix maximum)]],"*moyens*"),"1","0")</f>
        <v>0</v>
      </c>
      <c r="BF23" s="86" t="str">
        <f>IF(COUNTIF(Tableau42[[#This Row],[2.7 Quelles sont les raisons principales pour lesquelles les populations ont décidé de revenir dans l’ile ? (3 choix maximum)]],"*nourriture*"),"1","0")</f>
        <v>1</v>
      </c>
      <c r="BG23" s="86" t="str">
        <f>IF(COUNTIF(Tableau42[[#This Row],[2.7 Quelles sont les raisons principales pour lesquelles les populations ont décidé de revenir dans l’ile ? (3 choix maximum)]],"*services*"),"1","0")</f>
        <v>0</v>
      </c>
      <c r="BH23" s="86" t="str">
        <f>IF(COUNTIF(Tableau42[[#This Row],[2.7 Quelles sont les raisons principales pour lesquelles les populations ont décidé de revenir dans l’ile ? (3 choix maximum)]],"*migration*"),"1","0")</f>
        <v>0</v>
      </c>
      <c r="BI23" s="86" t="str">
        <f>IF(COUNTIF(Tableau42[[#This Row],[2.7 Quelles sont les raisons principales pour lesquelles les populations ont décidé de revenir dans l’ile ? (3 choix maximum)]],"*assistance*"),"1","0")</f>
        <v>1</v>
      </c>
      <c r="BJ23" s="86" t="str">
        <f>IF(COUNTIF(Tableau42[[#This Row],[2.7 Quelles sont les raisons principales pour lesquelles les populations ont décidé de revenir dans l’ile ? (3 choix maximum)]],"*autre*"),"1","0")</f>
        <v>0</v>
      </c>
      <c r="BK23" s="86" t="str">
        <f>IF(COUNTIF(Tableau42[[#This Row],[2.7 Quelles sont les raisons principales pour lesquelles les populations ont décidé de revenir dans l’ile ? (3 choix maximum)]],"*nsp*"),"1","0")</f>
        <v>0</v>
      </c>
      <c r="BL23" s="86" t="s">
        <v>7</v>
      </c>
      <c r="BM23" s="93" t="s">
        <v>2</v>
      </c>
      <c r="BN23" s="93" t="s">
        <v>0</v>
      </c>
      <c r="BO23" s="93" t="s">
        <v>1</v>
      </c>
      <c r="BP23" s="93" t="s">
        <v>1</v>
      </c>
      <c r="BQ23" s="93" t="s">
        <v>835</v>
      </c>
      <c r="BR23" s="93" t="s">
        <v>828</v>
      </c>
      <c r="BS23" s="93" t="s">
        <v>828</v>
      </c>
      <c r="BT23" s="93" t="s">
        <v>725</v>
      </c>
      <c r="BU23" s="93" t="s">
        <v>191</v>
      </c>
      <c r="BV23" s="93" t="s">
        <v>191</v>
      </c>
      <c r="BW23" s="93" t="s">
        <v>194</v>
      </c>
      <c r="BX23" s="93" t="s">
        <v>13</v>
      </c>
      <c r="BY23" s="93" t="str">
        <f>IF(COUNTIF(Tableau42[[#This Row],[5.1 Quelles sont les principales sources de nourriture des habitants de l’ile ? (3 choix maximum)]],"*Autoconsommation*"),"1","0")</f>
        <v>1</v>
      </c>
      <c r="BZ23" s="93" t="str">
        <f>IF(COUNTIF(Tableau42[[#This Row],[5.1 Quelles sont les principales sources de nourriture des habitants de l’ile ? (3 choix maximum)]],"*Argent_achat*"),"1","0")</f>
        <v>0</v>
      </c>
      <c r="CA23" s="93" t="str">
        <f>IF(COUNTIF(Tableau42[[#This Row],[5.1 Quelles sont les principales sources de nourriture des habitants de l’ile ? (3 choix maximum)]],"*Dons*"),"1","0")</f>
        <v>0</v>
      </c>
      <c r="CB23" s="93" t="str">
        <f>IF(COUNTIF(Tableau42[[#This Row],[5.1 Quelles sont les principales sources de nourriture des habitants de l’ile ? (3 choix maximum)]],"*Aide_alimentaire_ong*"),"1","0")</f>
        <v>0</v>
      </c>
      <c r="CC23" s="93" t="str">
        <f>IF(COUNTIF(Tableau42[[#This Row],[5.1 Quelles sont les principales sources de nourriture des habitants de l’ile ? (3 choix maximum)]],"*Emprunt*"),"1","0")</f>
        <v>0</v>
      </c>
      <c r="CD23" s="93" t="str">
        <f>IF(COUNTIF(Tableau42[[#This Row],[5.1 Quelles sont les principales sources de nourriture des habitants de l’ile ? (3 choix maximum)]],"*Paiement_nature*"),"1","0")</f>
        <v>0</v>
      </c>
      <c r="CE23" s="93" t="str">
        <f>IF(COUNTIF(Tableau42[[#This Row],[5.1 Quelles sont les principales sources de nourriture des habitants de l’ile ? (3 choix maximum)]],"*nsp*"),"1","0")</f>
        <v>0</v>
      </c>
      <c r="CF23" s="93" t="s">
        <v>5</v>
      </c>
      <c r="CG23" s="93" t="s">
        <v>716</v>
      </c>
      <c r="CH23" s="93" t="str">
        <f>IF(COUNTIF(Tableau42[[#This Row],[5.3 Si oui, quelles sont les principales raisons ? (3 choix maximum)]],"*marche*"),"1","0")</f>
        <v>0</v>
      </c>
      <c r="CI23" s="93" t="str">
        <f>IF(COUNTIF(Tableau42[[#This Row],[5.3 Si oui, quelles sont les principales raisons ? (3 choix maximum)]],"*securite*"),"1","0")</f>
        <v>0</v>
      </c>
      <c r="CJ23" s="93" t="str">
        <f>IF(COUNTIF(Tableau42[[#This Row],[5.3 Si oui, quelles sont les principales raisons ? (3 choix maximum)]],"*ressources*"),"1","0")</f>
        <v>1</v>
      </c>
      <c r="CK23" s="93" t="str">
        <f>IF(COUNTIF(Tableau42[[#This Row],[5.3 Si oui, quelles sont les principales raisons ? (3 choix maximum)]],"*prix*"),"1","0")</f>
        <v>0</v>
      </c>
      <c r="CL23" s="93" t="str">
        <f>IF(COUNTIF(Tableau42[[#This Row],[5.3 Si oui, quelles sont les principales raisons ? (3 choix maximum)]],"*disponibilite*"),"1","0")</f>
        <v>0</v>
      </c>
      <c r="CM23" s="93" t="str">
        <f>IF(COUNTIF(Tableau42[[#This Row],[5.3 Si oui, quelles sont les principales raisons ? (3 choix maximum)]],"*production*"),"1","0")</f>
        <v>1</v>
      </c>
      <c r="CN23" s="93" t="s">
        <v>194</v>
      </c>
      <c r="CO23" s="93" t="s">
        <v>14</v>
      </c>
      <c r="CP23" s="93" t="s">
        <v>836</v>
      </c>
      <c r="CQ23" s="93" t="str">
        <f>IF(COUNTIF(Tableau42[[#This Row],[5.6 Quelles sont les principales sources de revenu utilisées par les habitants de l’ile ACTUELLEMENT? (3 choix maximum)]],"*Agriculture*"),"1","0")</f>
        <v>1</v>
      </c>
      <c r="CR23" s="93" t="str">
        <f>IF(COUNTIF(Tableau42[[#This Row],[5.6 Quelles sont les principales sources de revenu utilisées par les habitants de l’ile ACTUELLEMENT? (3 choix maximum)]],"*Elevage*"),"1","0")</f>
        <v>0</v>
      </c>
      <c r="CS23" s="93" t="str">
        <f>IF(COUNTIF(Tableau42[[#This Row],[5.6 Quelles sont les principales sources de revenu utilisées par les habitants de l’ile ACTUELLEMENT? (3 choix maximum)]],"*peche*"),"1","0")</f>
        <v>1</v>
      </c>
      <c r="CT23" s="93" t="str">
        <f>IF(COUNTIF(Tableau42[[#This Row],[5.6 Quelles sont les principales sources de revenu utilisées par les habitants de l’ile ACTUELLEMENT? (3 choix maximum)]],"*Administration*"),"1","0")</f>
        <v>0</v>
      </c>
      <c r="CU23" s="93" t="str">
        <f>IF(COUNTIF(Tableau42[[#This Row],[5.6 Quelles sont les principales sources de revenu utilisées par les habitants de l’ile ACTUELLEMENT? (3 choix maximum)]],"*Artisanat*"),"1","0")</f>
        <v>0</v>
      </c>
      <c r="CV23" s="93" t="str">
        <f>IF(COUNTIF(Tableau42[[#This Row],[5.6 Quelles sont les principales sources de revenu utilisées par les habitants de l’ile ACTUELLEMENT? (3 choix maximum)]],"*Venteetcommerce*"),"1","0")</f>
        <v>0</v>
      </c>
      <c r="CW23" s="93" t="str">
        <f>IF(COUNTIF(Tableau42[[#This Row],[5.6 Quelles sont les principales sources de revenu utilisées par les habitants de l’ile ACTUELLEMENT? (3 choix maximum)]],"*mainoeuvre*"),"1","0")</f>
        <v>0</v>
      </c>
      <c r="CX23" s="93" t="str">
        <f>IF(COUNTIF(Tableau42[[#This Row],[5.6 Quelles sont les principales sources de revenu utilisées par les habitants de l’ile ACTUELLEMENT? (3 choix maximum)]],"*assistance*"),"1","0")</f>
        <v>0</v>
      </c>
      <c r="CY23" s="93" t="s">
        <v>194</v>
      </c>
      <c r="CZ23" s="93"/>
      <c r="DA23" s="93" t="s">
        <v>3</v>
      </c>
      <c r="DB23" s="93" t="s">
        <v>3</v>
      </c>
      <c r="DC23" s="93" t="s">
        <v>3</v>
      </c>
      <c r="DD23" s="93" t="s">
        <v>3</v>
      </c>
      <c r="DE23" s="93" t="s">
        <v>3</v>
      </c>
      <c r="DF23" s="93"/>
      <c r="DG23" s="93" t="s">
        <v>755</v>
      </c>
      <c r="DH23" s="93" t="str">
        <f>IF(COUNTIF(Tableau42[[#This Row],[6.3 Quelles sont les principales difficultés rencontrées par les habitants de l’ile pour accéder aux services de santé ? (3 choix maximum)]],"*aucune*"),"1","0")</f>
        <v>0</v>
      </c>
      <c r="DI23" s="93" t="str">
        <f>IF(COUNTIF(Tableau42[[#This Row],[6.3 Quelles sont les principales difficultés rencontrées par les habitants de l’ile pour accéder aux services de santé ? (3 choix maximum)]],"*pasdeservice*"),"1","0")</f>
        <v>1</v>
      </c>
      <c r="DJ23" s="93" t="str">
        <f>IF(COUNTIF(Tableau42[[#This Row],[6.3 Quelles sont les principales difficultés rencontrées par les habitants de l’ile pour accéder aux services de santé ? (3 choix maximum)]],"*securite*"),"1","0")</f>
        <v>0</v>
      </c>
      <c r="DK23" s="86" t="str">
        <f>IF(COUNTIF(Tableau42[[#This Row],[6.3 Quelles sont les principales difficultés rencontrées par les habitants de l’ile pour accéder aux services de santé ? (3 choix maximum)]],"*physique*"),"1","0")</f>
        <v>0</v>
      </c>
      <c r="DL23" s="86" t="str">
        <f>IF(COUNTIF(Tableau42[[#This Row],[6.3 Quelles sont les principales difficultés rencontrées par les habitants de l’ile pour accéder aux services de santé ? (3 choix maximum)]],"*prixsoins*"),"1","0")</f>
        <v>0</v>
      </c>
      <c r="DM23" s="86" t="str">
        <f>IF(COUNTIF(Tableau42[[#This Row],[6.3 Quelles sont les principales difficultés rencontrées par les habitants de l’ile pour accéder aux services de santé ? (3 choix maximum)]],"*distance*"),"1","0")</f>
        <v>0</v>
      </c>
      <c r="DN23" s="86" t="str">
        <f>IF(COUNTIF(Tableau42[[#This Row],[6.3 Quelles sont les principales difficultés rencontrées par les habitants de l’ile pour accéder aux services de santé ? (3 choix maximum)]],"*prixtransport*"),"1","0")</f>
        <v>0</v>
      </c>
      <c r="DO23" s="93" t="str">
        <f>IF(COUNTIF(Tableau42[[#This Row],[6.3 Quelles sont les principales difficultés rencontrées par les habitants de l’ile pour accéder aux services de santé ? (3 choix maximum)]],"*pasdetransport*"),"1","0")</f>
        <v>1</v>
      </c>
      <c r="DP23" s="93" t="str">
        <f>IF(COUNTIF(Tableau42[[#This Row],[6.3 Quelles sont les principales difficultés rencontrées par les habitants de l’ile pour accéder aux services de santé ? (3 choix maximum)]],"*manquepersonnel*"),"1","0")</f>
        <v>1</v>
      </c>
      <c r="DQ23" s="93" t="str">
        <f>IF(COUNTIF(Tableau42[[#This Row],[6.3 Quelles sont les principales difficultés rencontrées par les habitants de l’ile pour accéder aux services de santé ? (3 choix maximum)]],"*manquemateriel*"),"1","0")</f>
        <v>0</v>
      </c>
      <c r="DR23" s="93" t="str">
        <f>IF(COUNTIF(Tableau42[[#This Row],[6.3 Quelles sont les principales difficultés rencontrées par les habitants de l’ile pour accéder aux services de santé ? (3 choix maximum)]],"*manquemedics*"),"1","0")</f>
        <v>0</v>
      </c>
      <c r="DS23" s="93" t="s">
        <v>695</v>
      </c>
      <c r="DT23" s="93" t="str">
        <f>IF(COUNTIF(Tableau42[[#This Row],[6.4 Quels sont les problèmes de santé les plus fréquents rencontrés par les habitants de l’ile dans les DEUX dernieres semaines ? (3 choix maximum)]],"*aucun*"),"1","0")</f>
        <v>0</v>
      </c>
      <c r="DU23" s="93" t="str">
        <f>IF(COUNTIF(Tableau42[[#This Row],[6.4 Quels sont les problèmes de santé les plus fréquents rencontrés par les habitants de l’ile dans les DEUX dernieres semaines ? (3 choix maximum)]],"*fievre*"),"1","0")</f>
        <v>1</v>
      </c>
      <c r="DV23" s="93" t="str">
        <f>IF(COUNTIF(Tableau42[[#This Row],[6.4 Quels sont les problèmes de santé les plus fréquents rencontrés par les habitants de l’ile dans les DEUX dernieres semaines ? (3 choix maximum)]],"*diarrhee*"),"1","0")</f>
        <v>1</v>
      </c>
      <c r="DW23" s="93" t="str">
        <f>IF(COUNTIF(Tableau42[[#This Row],[6.4 Quels sont les problèmes de santé les plus fréquents rencontrés par les habitants de l’ile dans les DEUX dernieres semaines ? (3 choix maximum)]],"*peau*"),"1","0")</f>
        <v>0</v>
      </c>
      <c r="DX23" s="93" t="str">
        <f>IF(COUNTIF(Tableau42[[#This Row],[6.4 Quels sont les problèmes de santé les plus fréquents rencontrés par les habitants de l’ile dans les DEUX dernieres semaines ? (3 choix maximum)]],"*contagieux*"),"1","0")</f>
        <v>0</v>
      </c>
      <c r="DY23" s="93" t="str">
        <f>IF(COUNTIF(Tableau42[[#This Row],[6.4 Quels sont les problèmes de santé les plus fréquents rencontrés par les habitants de l’ile dans les DEUX dernieres semaines ? (3 choix maximum)]],"*chronique*"),"1","0")</f>
        <v>1</v>
      </c>
      <c r="DZ23" s="93" t="str">
        <f>IF(COUNTIF(Tableau42[[#This Row],[6.4 Quels sont les problèmes de santé les plus fréquents rencontrés par les habitants de l’ile dans les DEUX dernieres semaines ? (3 choix maximum)]],"*maternel*"),"1","0")</f>
        <v>0</v>
      </c>
      <c r="EA23" s="93" t="str">
        <f>IF(COUNTIF(Tableau42[[#This Row],[6.4 Quels sont les problèmes de santé les plus fréquents rencontrés par les habitants de l’ile dans les DEUX dernieres semaines ? (3 choix maximum)]],"*blessures*"),"1","0")</f>
        <v>0</v>
      </c>
      <c r="EB23" s="93" t="str">
        <f>IF(COUNTIF(Tableau42[[#This Row],[6.4 Quels sont les problèmes de santé les plus fréquents rencontrés par les habitants de l’ile dans les DEUX dernieres semaines ? (3 choix maximum)]],"*infections*"),"1","0")</f>
        <v>0</v>
      </c>
      <c r="EC23" s="93" t="str">
        <f>IF(COUNTIF(Tableau42[[#This Row],[6.4 Quels sont les problèmes de santé les plus fréquents rencontrés par les habitants de l’ile dans les DEUX dernieres semaines ? (3 choix maximum)]],"*malnutrition*"),"1","0")</f>
        <v>0</v>
      </c>
      <c r="ED23" s="93" t="s">
        <v>194</v>
      </c>
      <c r="EE23" s="93" t="s">
        <v>199</v>
      </c>
      <c r="EF23" s="93" t="s">
        <v>196</v>
      </c>
      <c r="EG23" s="93" t="s">
        <v>201</v>
      </c>
      <c r="EH23" s="93" t="s">
        <v>3</v>
      </c>
      <c r="EI23" s="93" t="s">
        <v>182</v>
      </c>
      <c r="EJ23" s="95" t="s">
        <v>194</v>
      </c>
      <c r="EK23" s="95"/>
      <c r="EL23" s="95" t="s">
        <v>5</v>
      </c>
      <c r="EM23" s="95" t="s">
        <v>3</v>
      </c>
      <c r="EN23" s="95" t="s">
        <v>3</v>
      </c>
      <c r="EO23" s="95" t="s">
        <v>5</v>
      </c>
      <c r="EP23" s="95" t="s">
        <v>3</v>
      </c>
      <c r="EQ23" s="96"/>
      <c r="ER23" s="95"/>
      <c r="ES23" s="95" t="s">
        <v>187</v>
      </c>
      <c r="ET23" s="95" t="s">
        <v>187</v>
      </c>
      <c r="EU23" s="95" t="s">
        <v>15</v>
      </c>
      <c r="EV23" s="95" t="str">
        <f>IF(COUNTIF(Tableau42[[#This Row],[8.5 Quelles sont les principales barrières d''accès à l''école primaire pour les enfants, ACTUELLEMENT? (3 choix maximum)]],"*ecole_non_fonc*"),"1","0")</f>
        <v>1</v>
      </c>
      <c r="EW23" s="95" t="str">
        <f>IF(COUNTIF(Tableau42[[#This Row],[8.5 Quelles sont les principales barrières d''accès à l''école primaire pour les enfants, ACTUELLEMENT? (3 choix maximum)]],"*frais_inscription*"),"1","0")</f>
        <v>0</v>
      </c>
      <c r="EX23" s="95" t="str">
        <f>IF(COUNTIF(Tableau42[[#This Row],[8.5 Quelles sont les principales barrières d''accès à l''école primaire pour les enfants, ACTUELLEMENT? (3 choix maximum)]],"*pas_fournitures*"),"1","0")</f>
        <v>0</v>
      </c>
      <c r="EY23" s="95" t="str">
        <f>IF(COUNTIF(Tableau42[[#This Row],[8.5 Quelles sont les principales barrières d''accès à l''école primaire pour les enfants, ACTUELLEMENT? (3 choix maximum)]],"*ecole_loin*"),"1","0")</f>
        <v>0</v>
      </c>
      <c r="EZ23" s="95" t="str">
        <f>IF(COUNTIF(Tableau42[[#This Row],[8.5 Quelles sont les principales barrières d''accès à l''école primaire pour les enfants, ACTUELLEMENT? (3 choix maximum)]],"*route_dangereuse*"),"1","0")</f>
        <v>0</v>
      </c>
      <c r="FA23" s="95" t="str">
        <f>IF(COUNTIF(Tableau42[[#This Row],[8.5 Quelles sont les principales barrières d''accès à l''école primaire pour les enfants, ACTUELLEMENT? (3 choix maximum)]],"*travail*"),"1","0")</f>
        <v>0</v>
      </c>
      <c r="FB23" s="95" t="s">
        <v>194</v>
      </c>
      <c r="FC23" s="95"/>
      <c r="FD23" s="95" t="s">
        <v>3</v>
      </c>
      <c r="FE23" s="95" t="s">
        <v>3</v>
      </c>
      <c r="FF23" s="95" t="s">
        <v>3</v>
      </c>
      <c r="FG23" s="95" t="s">
        <v>3</v>
      </c>
      <c r="FH23" s="95" t="s">
        <v>3</v>
      </c>
      <c r="FI23" s="95" t="s">
        <v>3</v>
      </c>
      <c r="FJ23" s="95" t="s">
        <v>3</v>
      </c>
      <c r="FK23" s="95" t="s">
        <v>3</v>
      </c>
      <c r="FL23" s="95"/>
      <c r="FM23" s="95" t="s">
        <v>204</v>
      </c>
      <c r="FN23" s="95" t="s">
        <v>3</v>
      </c>
      <c r="FO23" s="97" t="s">
        <v>614</v>
      </c>
      <c r="FP23" s="95" t="s">
        <v>5</v>
      </c>
      <c r="FQ23" s="114" t="s">
        <v>837</v>
      </c>
    </row>
    <row r="24" spans="1:173" s="98" customFormat="1" ht="19.95" customHeight="1" x14ac:dyDescent="0.3">
      <c r="A24" s="114" t="s">
        <v>838</v>
      </c>
      <c r="B24" s="115">
        <v>43193.412534722222</v>
      </c>
      <c r="C24" s="115">
        <v>43193.422222222223</v>
      </c>
      <c r="D24" s="116">
        <v>43193</v>
      </c>
      <c r="E24" s="114"/>
      <c r="F24" s="116">
        <v>43193</v>
      </c>
      <c r="G24" s="92" t="s">
        <v>0</v>
      </c>
      <c r="H24" s="92" t="s">
        <v>1</v>
      </c>
      <c r="I24" s="92" t="s">
        <v>1</v>
      </c>
      <c r="J24" s="92" t="s">
        <v>839</v>
      </c>
      <c r="K24" s="92" t="s">
        <v>685</v>
      </c>
      <c r="L24" s="86">
        <v>300</v>
      </c>
      <c r="M24" s="86">
        <v>150</v>
      </c>
      <c r="N24" s="86" t="s">
        <v>187</v>
      </c>
      <c r="O24" s="86" t="s">
        <v>2</v>
      </c>
      <c r="P24" s="86" t="s">
        <v>0</v>
      </c>
      <c r="Q24" s="86" t="s">
        <v>1</v>
      </c>
      <c r="R24" s="86" t="s">
        <v>1</v>
      </c>
      <c r="S24" s="94" t="s">
        <v>840</v>
      </c>
      <c r="T24" s="86" t="s">
        <v>3</v>
      </c>
      <c r="U24" s="86" t="s">
        <v>184</v>
      </c>
      <c r="V24" s="86" t="s">
        <v>4</v>
      </c>
      <c r="W24" s="86" t="str">
        <f>IF(COUNTIF(Tableau42[[#This Row],[1.7 Quelles sont les raisons qui ont poussé la population á quitter l''ile? (3 choix maximum)]],"*insecurite*"),"1","0")</f>
        <v>1</v>
      </c>
      <c r="X24" s="86" t="str">
        <f>IF(COUNTIF(Tableau42[[#This Row],[1.7 Quelles sont les raisons qui ont poussé la population á quitter l''ile? (3 choix maximum)]],"*mesure_securitaire*"),"1","0")</f>
        <v>0</v>
      </c>
      <c r="Y24" s="86" t="str">
        <f>IF(COUNTIF(Tableau42[[#This Row],[1.7 Quelles sont les raisons qui ont poussé la population á quitter l''ile? (3 choix maximum)]],"*moyens*"),"1","0")</f>
        <v>0</v>
      </c>
      <c r="Z24" s="86" t="str">
        <f>IF(COUNTIF(Tableau42[[#This Row],[1.7 Quelles sont les raisons qui ont poussé la population á quitter l''ile? (3 choix maximum)]],"*nourriture*"),"1","0")</f>
        <v>0</v>
      </c>
      <c r="AA24" s="86" t="str">
        <f>IF(COUNTIF(Tableau42[[#This Row],[1.7 Quelles sont les raisons qui ont poussé la population á quitter l''ile? (3 choix maximum)]],"*services*"),"1","0")</f>
        <v>0</v>
      </c>
      <c r="AB24" s="86" t="str">
        <f>IF(COUNTIF(Tableau42[[#This Row],[1.7 Quelles sont les raisons qui ont poussé la population á quitter l''ile? (3 choix maximum)]],"*migration*"),"1","0")</f>
        <v>0</v>
      </c>
      <c r="AC24" s="86" t="str">
        <f>IF(COUNTIF(Tableau42[[#This Row],[1.7 Quelles sont les raisons qui ont poussé la population á quitter l''ile? (3 choix maximum)]],"*autre*"),"1","0")</f>
        <v>0</v>
      </c>
      <c r="AD24" s="86" t="s">
        <v>763</v>
      </c>
      <c r="AE24" s="86" t="str">
        <f>IF(COUNTIF(Tableau42[[#This Row],[1.8 Depuis le debut de la crise de 2015, quels sont les groupes qui sont majoritairement partis de votre ile?  (3 choix maximum)]],"*familles*"),"1","0")</f>
        <v>1</v>
      </c>
      <c r="AF24" s="86" t="str">
        <f>IF(COUNTIF(Tableau42[[#This Row],[1.8 Depuis le debut de la crise de 2015, quels sont les groupes qui sont majoritairement partis de votre ile?  (3 choix maximum)]],"*meres*"),"1","0")</f>
        <v>1</v>
      </c>
      <c r="AG24" s="86" t="str">
        <f>IF(COUNTIF(Tableau42[[#This Row],[1.8 Depuis le debut de la crise de 2015, quels sont les groupes qui sont majoritairement partis de votre ile?  (3 choix maximum)]],"*enfants*"),"1","0")</f>
        <v>0</v>
      </c>
      <c r="AH24" s="86" t="str">
        <f>IF(COUNTIF(Tableau42[[#This Row],[1.8 Depuis le debut de la crise de 2015, quels sont les groupes qui sont majoritairement partis de votre ile?  (3 choix maximum)]],"*hommes*"),"1","0")</f>
        <v>0</v>
      </c>
      <c r="AI24" s="86" t="str">
        <f>IF(COUNTIF(Tableau42[[#This Row],[1.8 Depuis le debut de la crise de 2015, quels sont les groupes qui sont majoritairement partis de votre ile?  (3 choix maximum)]],"*femmes*"),"1","0")</f>
        <v>0</v>
      </c>
      <c r="AJ24" s="86" t="str">
        <f>IF(COUNTIF(Tableau42[[#This Row],[1.8 Depuis le debut de la crise de 2015, quels sont les groupes qui sont majoritairement partis de votre ile?  (3 choix maximum)]],"*vieux*"),"1","0")</f>
        <v>1</v>
      </c>
      <c r="AK24" s="86" t="s">
        <v>5</v>
      </c>
      <c r="AL24" s="86">
        <v>150</v>
      </c>
      <c r="AM24" s="93" t="s">
        <v>2</v>
      </c>
      <c r="AN24" s="93" t="s">
        <v>0</v>
      </c>
      <c r="AO24" s="93" t="s">
        <v>1</v>
      </c>
      <c r="AP24" s="93" t="s">
        <v>1</v>
      </c>
      <c r="AQ24" s="94" t="s">
        <v>840</v>
      </c>
      <c r="AR24" s="93" t="s">
        <v>723</v>
      </c>
      <c r="AS24" s="93" t="s">
        <v>185</v>
      </c>
      <c r="AT24" s="93" t="s">
        <v>184</v>
      </c>
      <c r="AU24" s="93" t="s">
        <v>763</v>
      </c>
      <c r="AV24" s="93" t="str">
        <f>IF(COUNTIF(Tableau42[[#This Row],[2.6 Quels sonts les groupes de population qui sont majoritairement revenus vivre dans l’ile? (3 choix maximum)]],"*familles*"),"1","0")</f>
        <v>1</v>
      </c>
      <c r="AW24" s="93" t="str">
        <f>IF(COUNTIF(Tableau42[[#This Row],[2.6 Quels sonts les groupes de population qui sont majoritairement revenus vivre dans l’ile? (3 choix maximum)]],"*meres*"),"1","0")</f>
        <v>1</v>
      </c>
      <c r="AX24" s="93" t="str">
        <f>IF(COUNTIF(Tableau42[[#This Row],[2.6 Quels sonts les groupes de population qui sont majoritairement revenus vivre dans l’ile? (3 choix maximum)]],"*enfants*"),"1","0")</f>
        <v>0</v>
      </c>
      <c r="AY24" s="93" t="str">
        <f>IF(COUNTIF(Tableau42[[#This Row],[2.6 Quels sonts les groupes de population qui sont majoritairement revenus vivre dans l’ile? (3 choix maximum)]],"*hommes*"),"1","0")</f>
        <v>0</v>
      </c>
      <c r="AZ24" s="93" t="str">
        <f>IF(COUNTIF(Tableau42[[#This Row],[2.6 Quels sonts les groupes de population qui sont majoritairement revenus vivre dans l’ile? (3 choix maximum)]],"*femmes*"),"1","0")</f>
        <v>0</v>
      </c>
      <c r="BA24" s="93" t="str">
        <f>IF(COUNTIF(Tableau42[[#This Row],[2.6 Quels sonts les groupes de population qui sont majoritairement revenus vivre dans l’ile? (3 choix maximum)]],"*vieux*"),"1","0")</f>
        <v>1</v>
      </c>
      <c r="BB24" s="93" t="str">
        <f>IF(COUNTIF(Tableau42[[#This Row],[2.6 Quels sonts les groupes de population qui sont majoritairement revenus vivre dans l’ile? (3 choix maximum)]],"*nsp*"),"1","0")</f>
        <v>0</v>
      </c>
      <c r="BC24" s="93" t="s">
        <v>811</v>
      </c>
      <c r="BD24" s="93" t="str">
        <f>IF(COUNTIF(Tableau42[[#This Row],[2.7 Quelles sont les raisons principales pour lesquelles les populations ont décidé de revenir dans l’ile ? (3 choix maximum)]],"*securite*"),"1","0")</f>
        <v>1</v>
      </c>
      <c r="BE24" s="93" t="str">
        <f>IF(COUNTIF(Tableau42[[#This Row],[2.7 Quelles sont les raisons principales pour lesquelles les populations ont décidé de revenir dans l’ile ? (3 choix maximum)]],"*moyens*"),"1","0")</f>
        <v>0</v>
      </c>
      <c r="BF24" s="93" t="str">
        <f>IF(COUNTIF(Tableau42[[#This Row],[2.7 Quelles sont les raisons principales pour lesquelles les populations ont décidé de revenir dans l’ile ? (3 choix maximum)]],"*nourriture*"),"1","0")</f>
        <v>1</v>
      </c>
      <c r="BG24" s="93" t="str">
        <f>IF(COUNTIF(Tableau42[[#This Row],[2.7 Quelles sont les raisons principales pour lesquelles les populations ont décidé de revenir dans l’ile ? (3 choix maximum)]],"*services*"),"1","0")</f>
        <v>0</v>
      </c>
      <c r="BH24" s="93" t="str">
        <f>IF(COUNTIF(Tableau42[[#This Row],[2.7 Quelles sont les raisons principales pour lesquelles les populations ont décidé de revenir dans l’ile ? (3 choix maximum)]],"*migration*"),"1","0")</f>
        <v>0</v>
      </c>
      <c r="BI24" s="93" t="str">
        <f>IF(COUNTIF(Tableau42[[#This Row],[2.7 Quelles sont les raisons principales pour lesquelles les populations ont décidé de revenir dans l’ile ? (3 choix maximum)]],"*assistance*"),"1","0")</f>
        <v>1</v>
      </c>
      <c r="BJ24" s="93" t="str">
        <f>IF(COUNTIF(Tableau42[[#This Row],[2.7 Quelles sont les raisons principales pour lesquelles les populations ont décidé de revenir dans l’ile ? (3 choix maximum)]],"*autre*"),"1","0")</f>
        <v>0</v>
      </c>
      <c r="BK24" s="93" t="str">
        <f>IF(COUNTIF(Tableau42[[#This Row],[2.7 Quelles sont les raisons principales pour lesquelles les populations ont décidé de revenir dans l’ile ? (3 choix maximum)]],"*nsp*"),"1","0")</f>
        <v>0</v>
      </c>
      <c r="BL24" s="93" t="s">
        <v>7</v>
      </c>
      <c r="BM24" s="93" t="s">
        <v>2</v>
      </c>
      <c r="BN24" s="93" t="s">
        <v>0</v>
      </c>
      <c r="BO24" s="93" t="s">
        <v>1</v>
      </c>
      <c r="BP24" s="93" t="s">
        <v>1</v>
      </c>
      <c r="BQ24" s="93" t="s">
        <v>840</v>
      </c>
      <c r="BR24" s="93" t="s">
        <v>183</v>
      </c>
      <c r="BS24" s="93" t="s">
        <v>183</v>
      </c>
      <c r="BT24" s="93" t="s">
        <v>194</v>
      </c>
      <c r="BU24" s="93" t="s">
        <v>191</v>
      </c>
      <c r="BV24" s="93" t="s">
        <v>191</v>
      </c>
      <c r="BW24" s="93" t="s">
        <v>194</v>
      </c>
      <c r="BX24" s="93" t="s">
        <v>13</v>
      </c>
      <c r="BY24" s="93" t="str">
        <f>IF(COUNTIF(Tableau42[[#This Row],[5.1 Quelles sont les principales sources de nourriture des habitants de l’ile ? (3 choix maximum)]],"*Autoconsommation*"),"1","0")</f>
        <v>1</v>
      </c>
      <c r="BZ24" s="93" t="str">
        <f>IF(COUNTIF(Tableau42[[#This Row],[5.1 Quelles sont les principales sources de nourriture des habitants de l’ile ? (3 choix maximum)]],"*Argent_achat*"),"1","0")</f>
        <v>0</v>
      </c>
      <c r="CA24" s="93" t="str">
        <f>IF(COUNTIF(Tableau42[[#This Row],[5.1 Quelles sont les principales sources de nourriture des habitants de l’ile ? (3 choix maximum)]],"*Dons*"),"1","0")</f>
        <v>0</v>
      </c>
      <c r="CB24" s="93" t="str">
        <f>IF(COUNTIF(Tableau42[[#This Row],[5.1 Quelles sont les principales sources de nourriture des habitants de l’ile ? (3 choix maximum)]],"*Aide_alimentaire_ong*"),"1","0")</f>
        <v>0</v>
      </c>
      <c r="CC24" s="93" t="str">
        <f>IF(COUNTIF(Tableau42[[#This Row],[5.1 Quelles sont les principales sources de nourriture des habitants de l’ile ? (3 choix maximum)]],"*Emprunt*"),"1","0")</f>
        <v>0</v>
      </c>
      <c r="CD24" s="93" t="str">
        <f>IF(COUNTIF(Tableau42[[#This Row],[5.1 Quelles sont les principales sources de nourriture des habitants de l’ile ? (3 choix maximum)]],"*Paiement_nature*"),"1","0")</f>
        <v>0</v>
      </c>
      <c r="CE24" s="93" t="str">
        <f>IF(COUNTIF(Tableau42[[#This Row],[5.1 Quelles sont les principales sources de nourriture des habitants de l’ile ? (3 choix maximum)]],"*nsp*"),"1","0")</f>
        <v>0</v>
      </c>
      <c r="CF24" s="93" t="s">
        <v>5</v>
      </c>
      <c r="CG24" s="93" t="s">
        <v>739</v>
      </c>
      <c r="CH24" s="93" t="str">
        <f>IF(COUNTIF(Tableau42[[#This Row],[5.3 Si oui, quelles sont les principales raisons ? (3 choix maximum)]],"*marche*"),"1","0")</f>
        <v>1</v>
      </c>
      <c r="CI24" s="93" t="str">
        <f>IF(COUNTIF(Tableau42[[#This Row],[5.3 Si oui, quelles sont les principales raisons ? (3 choix maximum)]],"*securite*"),"1","0")</f>
        <v>0</v>
      </c>
      <c r="CJ24" s="93" t="str">
        <f>IF(COUNTIF(Tableau42[[#This Row],[5.3 Si oui, quelles sont les principales raisons ? (3 choix maximum)]],"*ressources*"),"1","0")</f>
        <v>1</v>
      </c>
      <c r="CK24" s="93" t="str">
        <f>IF(COUNTIF(Tableau42[[#This Row],[5.3 Si oui, quelles sont les principales raisons ? (3 choix maximum)]],"*prix*"),"1","0")</f>
        <v>0</v>
      </c>
      <c r="CL24" s="93" t="str">
        <f>IF(COUNTIF(Tableau42[[#This Row],[5.3 Si oui, quelles sont les principales raisons ? (3 choix maximum)]],"*disponibilite*"),"1","0")</f>
        <v>0</v>
      </c>
      <c r="CM24" s="93" t="str">
        <f>IF(COUNTIF(Tableau42[[#This Row],[5.3 Si oui, quelles sont les principales raisons ? (3 choix maximum)]],"*production*"),"1","0")</f>
        <v>1</v>
      </c>
      <c r="CN24" s="93" t="s">
        <v>194</v>
      </c>
      <c r="CO24" s="93" t="s">
        <v>187</v>
      </c>
      <c r="CP24" s="93" t="s">
        <v>740</v>
      </c>
      <c r="CQ24" s="93" t="str">
        <f>IF(COUNTIF(Tableau42[[#This Row],[5.6 Quelles sont les principales sources de revenu utilisées par les habitants de l’ile ACTUELLEMENT? (3 choix maximum)]],"*Agriculture*"),"1","0")</f>
        <v>1</v>
      </c>
      <c r="CR24" s="93" t="str">
        <f>IF(COUNTIF(Tableau42[[#This Row],[5.6 Quelles sont les principales sources de revenu utilisées par les habitants de l’ile ACTUELLEMENT? (3 choix maximum)]],"*Elevage*"),"1","0")</f>
        <v>1</v>
      </c>
      <c r="CS24" s="93" t="str">
        <f>IF(COUNTIF(Tableau42[[#This Row],[5.6 Quelles sont les principales sources de revenu utilisées par les habitants de l’ile ACTUELLEMENT? (3 choix maximum)]],"*peche*"),"1","0")</f>
        <v>1</v>
      </c>
      <c r="CT24" s="93" t="str">
        <f>IF(COUNTIF(Tableau42[[#This Row],[5.6 Quelles sont les principales sources de revenu utilisées par les habitants de l’ile ACTUELLEMENT? (3 choix maximum)]],"*Administration*"),"1","0")</f>
        <v>0</v>
      </c>
      <c r="CU24" s="93" t="str">
        <f>IF(COUNTIF(Tableau42[[#This Row],[5.6 Quelles sont les principales sources de revenu utilisées par les habitants de l’ile ACTUELLEMENT? (3 choix maximum)]],"*Artisanat*"),"1","0")</f>
        <v>0</v>
      </c>
      <c r="CV24" s="93" t="str">
        <f>IF(COUNTIF(Tableau42[[#This Row],[5.6 Quelles sont les principales sources de revenu utilisées par les habitants de l’ile ACTUELLEMENT? (3 choix maximum)]],"*Venteetcommerce*"),"1","0")</f>
        <v>0</v>
      </c>
      <c r="CW24" s="93" t="str">
        <f>IF(COUNTIF(Tableau42[[#This Row],[5.6 Quelles sont les principales sources de revenu utilisées par les habitants de l’ile ACTUELLEMENT? (3 choix maximum)]],"*mainoeuvre*"),"1","0")</f>
        <v>0</v>
      </c>
      <c r="CX24" s="93" t="str">
        <f>IF(COUNTIF(Tableau42[[#This Row],[5.6 Quelles sont les principales sources de revenu utilisées par les habitants de l’ile ACTUELLEMENT? (3 choix maximum)]],"*assistance*"),"1","0")</f>
        <v>0</v>
      </c>
      <c r="CY24" s="93" t="s">
        <v>194</v>
      </c>
      <c r="CZ24" s="93"/>
      <c r="DA24" s="93" t="s">
        <v>3</v>
      </c>
      <c r="DB24" s="93" t="s">
        <v>3</v>
      </c>
      <c r="DC24" s="93" t="s">
        <v>3</v>
      </c>
      <c r="DD24" s="93" t="s">
        <v>3</v>
      </c>
      <c r="DE24" s="93" t="s">
        <v>3</v>
      </c>
      <c r="DF24" s="93"/>
      <c r="DG24" s="93" t="s">
        <v>728</v>
      </c>
      <c r="DH24" s="93" t="str">
        <f>IF(COUNTIF(Tableau42[[#This Row],[6.3 Quelles sont les principales difficultés rencontrées par les habitants de l’ile pour accéder aux services de santé ? (3 choix maximum)]],"*aucune*"),"1","0")</f>
        <v>0</v>
      </c>
      <c r="DI24" s="93" t="str">
        <f>IF(COUNTIF(Tableau42[[#This Row],[6.3 Quelles sont les principales difficultés rencontrées par les habitants de l’ile pour accéder aux services de santé ? (3 choix maximum)]],"*pasdeservice*"),"1","0")</f>
        <v>1</v>
      </c>
      <c r="DJ24" s="93" t="str">
        <f>IF(COUNTIF(Tableau42[[#This Row],[6.3 Quelles sont les principales difficultés rencontrées par les habitants de l’ile pour accéder aux services de santé ? (3 choix maximum)]],"*securite*"),"1","0")</f>
        <v>0</v>
      </c>
      <c r="DK24" s="86" t="str">
        <f>IF(COUNTIF(Tableau42[[#This Row],[6.3 Quelles sont les principales difficultés rencontrées par les habitants de l’ile pour accéder aux services de santé ? (3 choix maximum)]],"*physique*"),"1","0")</f>
        <v>0</v>
      </c>
      <c r="DL24" s="86" t="str">
        <f>IF(COUNTIF(Tableau42[[#This Row],[6.3 Quelles sont les principales difficultés rencontrées par les habitants de l’ile pour accéder aux services de santé ? (3 choix maximum)]],"*prixsoins*"),"1","0")</f>
        <v>0</v>
      </c>
      <c r="DM24" s="86" t="str">
        <f>IF(COUNTIF(Tableau42[[#This Row],[6.3 Quelles sont les principales difficultés rencontrées par les habitants de l’ile pour accéder aux services de santé ? (3 choix maximum)]],"*distance*"),"1","0")</f>
        <v>1</v>
      </c>
      <c r="DN24" s="86" t="str">
        <f>IF(COUNTIF(Tableau42[[#This Row],[6.3 Quelles sont les principales difficultés rencontrées par les habitants de l’ile pour accéder aux services de santé ? (3 choix maximum)]],"*prixtransport*"),"1","0")</f>
        <v>0</v>
      </c>
      <c r="DO24" s="93" t="str">
        <f>IF(COUNTIF(Tableau42[[#This Row],[6.3 Quelles sont les principales difficultés rencontrées par les habitants de l’ile pour accéder aux services de santé ? (3 choix maximum)]],"*pasdetransport*"),"1","0")</f>
        <v>1</v>
      </c>
      <c r="DP24" s="93" t="str">
        <f>IF(COUNTIF(Tableau42[[#This Row],[6.3 Quelles sont les principales difficultés rencontrées par les habitants de l’ile pour accéder aux services de santé ? (3 choix maximum)]],"*manquepersonnel*"),"1","0")</f>
        <v>0</v>
      </c>
      <c r="DQ24" s="93" t="str">
        <f>IF(COUNTIF(Tableau42[[#This Row],[6.3 Quelles sont les principales difficultés rencontrées par les habitants de l’ile pour accéder aux services de santé ? (3 choix maximum)]],"*manquemateriel*"),"1","0")</f>
        <v>0</v>
      </c>
      <c r="DR24" s="93" t="str">
        <f>IF(COUNTIF(Tableau42[[#This Row],[6.3 Quelles sont les principales difficultés rencontrées par les habitants de l’ile pour accéder aux services de santé ? (3 choix maximum)]],"*manquemedics*"),"1","0")</f>
        <v>0</v>
      </c>
      <c r="DS24" s="93" t="s">
        <v>695</v>
      </c>
      <c r="DT24" s="93" t="str">
        <f>IF(COUNTIF(Tableau42[[#This Row],[6.4 Quels sont les problèmes de santé les plus fréquents rencontrés par les habitants de l’ile dans les DEUX dernieres semaines ? (3 choix maximum)]],"*aucun*"),"1","0")</f>
        <v>0</v>
      </c>
      <c r="DU24" s="93" t="str">
        <f>IF(COUNTIF(Tableau42[[#This Row],[6.4 Quels sont les problèmes de santé les plus fréquents rencontrés par les habitants de l’ile dans les DEUX dernieres semaines ? (3 choix maximum)]],"*fievre*"),"1","0")</f>
        <v>1</v>
      </c>
      <c r="DV24" s="93" t="str">
        <f>IF(COUNTIF(Tableau42[[#This Row],[6.4 Quels sont les problèmes de santé les plus fréquents rencontrés par les habitants de l’ile dans les DEUX dernieres semaines ? (3 choix maximum)]],"*diarrhee*"),"1","0")</f>
        <v>1</v>
      </c>
      <c r="DW24" s="93" t="str">
        <f>IF(COUNTIF(Tableau42[[#This Row],[6.4 Quels sont les problèmes de santé les plus fréquents rencontrés par les habitants de l’ile dans les DEUX dernieres semaines ? (3 choix maximum)]],"*peau*"),"1","0")</f>
        <v>0</v>
      </c>
      <c r="DX24" s="93" t="str">
        <f>IF(COUNTIF(Tableau42[[#This Row],[6.4 Quels sont les problèmes de santé les plus fréquents rencontrés par les habitants de l’ile dans les DEUX dernieres semaines ? (3 choix maximum)]],"*contagieux*"),"1","0")</f>
        <v>0</v>
      </c>
      <c r="DY24" s="93" t="str">
        <f>IF(COUNTIF(Tableau42[[#This Row],[6.4 Quels sont les problèmes de santé les plus fréquents rencontrés par les habitants de l’ile dans les DEUX dernieres semaines ? (3 choix maximum)]],"*chronique*"),"1","0")</f>
        <v>1</v>
      </c>
      <c r="DZ24" s="93" t="str">
        <f>IF(COUNTIF(Tableau42[[#This Row],[6.4 Quels sont les problèmes de santé les plus fréquents rencontrés par les habitants de l’ile dans les DEUX dernieres semaines ? (3 choix maximum)]],"*maternel*"),"1","0")</f>
        <v>0</v>
      </c>
      <c r="EA24" s="93" t="str">
        <f>IF(COUNTIF(Tableau42[[#This Row],[6.4 Quels sont les problèmes de santé les plus fréquents rencontrés par les habitants de l’ile dans les DEUX dernieres semaines ? (3 choix maximum)]],"*blessures*"),"1","0")</f>
        <v>0</v>
      </c>
      <c r="EB24" s="93" t="str">
        <f>IF(COUNTIF(Tableau42[[#This Row],[6.4 Quels sont les problèmes de santé les plus fréquents rencontrés par les habitants de l’ile dans les DEUX dernieres semaines ? (3 choix maximum)]],"*infections*"),"1","0")</f>
        <v>0</v>
      </c>
      <c r="EC24" s="93" t="str">
        <f>IF(COUNTIF(Tableau42[[#This Row],[6.4 Quels sont les problèmes de santé les plus fréquents rencontrés par les habitants de l’ile dans les DEUX dernieres semaines ? (3 choix maximum)]],"*malnutrition*"),"1","0")</f>
        <v>0</v>
      </c>
      <c r="ED24" s="93" t="s">
        <v>194</v>
      </c>
      <c r="EE24" s="93" t="s">
        <v>199</v>
      </c>
      <c r="EF24" s="93" t="s">
        <v>197</v>
      </c>
      <c r="EG24" s="93" t="s">
        <v>201</v>
      </c>
      <c r="EH24" s="93" t="s">
        <v>3</v>
      </c>
      <c r="EI24" s="93" t="s">
        <v>182</v>
      </c>
      <c r="EJ24" s="95" t="s">
        <v>194</v>
      </c>
      <c r="EK24" s="95"/>
      <c r="EL24" s="95" t="s">
        <v>3</v>
      </c>
      <c r="EM24" s="95" t="s">
        <v>3</v>
      </c>
      <c r="EN24" s="95" t="s">
        <v>3</v>
      </c>
      <c r="EO24" s="95" t="s">
        <v>3</v>
      </c>
      <c r="EP24" s="95" t="s">
        <v>3</v>
      </c>
      <c r="EQ24" s="96" t="s">
        <v>3</v>
      </c>
      <c r="ER24" s="95"/>
      <c r="ES24" s="95" t="s">
        <v>14</v>
      </c>
      <c r="ET24" s="95" t="s">
        <v>14</v>
      </c>
      <c r="EU24" s="95" t="s">
        <v>15</v>
      </c>
      <c r="EV24" s="95" t="str">
        <f>IF(COUNTIF(Tableau42[[#This Row],[8.5 Quelles sont les principales barrières d''accès à l''école primaire pour les enfants, ACTUELLEMENT? (3 choix maximum)]],"*ecole_non_fonc*"),"1","0")</f>
        <v>1</v>
      </c>
      <c r="EW24" s="95" t="str">
        <f>IF(COUNTIF(Tableau42[[#This Row],[8.5 Quelles sont les principales barrières d''accès à l''école primaire pour les enfants, ACTUELLEMENT? (3 choix maximum)]],"*frais_inscription*"),"1","0")</f>
        <v>0</v>
      </c>
      <c r="EX24" s="95" t="str">
        <f>IF(COUNTIF(Tableau42[[#This Row],[8.5 Quelles sont les principales barrières d''accès à l''école primaire pour les enfants, ACTUELLEMENT? (3 choix maximum)]],"*pas_fournitures*"),"1","0")</f>
        <v>0</v>
      </c>
      <c r="EY24" s="95" t="str">
        <f>IF(COUNTIF(Tableau42[[#This Row],[8.5 Quelles sont les principales barrières d''accès à l''école primaire pour les enfants, ACTUELLEMENT? (3 choix maximum)]],"*ecole_loin*"),"1","0")</f>
        <v>0</v>
      </c>
      <c r="EZ24" s="95" t="str">
        <f>IF(COUNTIF(Tableau42[[#This Row],[8.5 Quelles sont les principales barrières d''accès à l''école primaire pour les enfants, ACTUELLEMENT? (3 choix maximum)]],"*route_dangereuse*"),"1","0")</f>
        <v>0</v>
      </c>
      <c r="FA24" s="95" t="str">
        <f>IF(COUNTIF(Tableau42[[#This Row],[8.5 Quelles sont les principales barrières d''accès à l''école primaire pour les enfants, ACTUELLEMENT? (3 choix maximum)]],"*travail*"),"1","0")</f>
        <v>0</v>
      </c>
      <c r="FB24" s="95" t="s">
        <v>194</v>
      </c>
      <c r="FC24" s="95"/>
      <c r="FD24" s="95" t="s">
        <v>3</v>
      </c>
      <c r="FE24" s="95" t="s">
        <v>3</v>
      </c>
      <c r="FF24" s="95" t="s">
        <v>3</v>
      </c>
      <c r="FG24" s="95" t="s">
        <v>3</v>
      </c>
      <c r="FH24" s="95" t="s">
        <v>3</v>
      </c>
      <c r="FI24" s="95" t="s">
        <v>3</v>
      </c>
      <c r="FJ24" s="95" t="s">
        <v>3</v>
      </c>
      <c r="FK24" s="95"/>
      <c r="FL24" s="95"/>
      <c r="FM24" s="95" t="s">
        <v>204</v>
      </c>
      <c r="FN24" s="95" t="s">
        <v>3</v>
      </c>
      <c r="FO24" s="97" t="s">
        <v>614</v>
      </c>
      <c r="FP24" s="95" t="s">
        <v>5</v>
      </c>
      <c r="FQ24" s="114" t="s">
        <v>841</v>
      </c>
    </row>
    <row r="25" spans="1:173" s="98" customFormat="1" ht="19.95" customHeight="1" x14ac:dyDescent="0.3">
      <c r="A25" s="114" t="s">
        <v>842</v>
      </c>
      <c r="B25" s="115">
        <v>43193.463564814818</v>
      </c>
      <c r="C25" s="115">
        <v>43193.47246527778</v>
      </c>
      <c r="D25" s="116">
        <v>43193</v>
      </c>
      <c r="E25" s="114"/>
      <c r="F25" s="116">
        <v>43193</v>
      </c>
      <c r="G25" s="92" t="s">
        <v>0</v>
      </c>
      <c r="H25" s="92" t="s">
        <v>1</v>
      </c>
      <c r="I25" s="92" t="s">
        <v>1</v>
      </c>
      <c r="J25" s="92" t="s">
        <v>843</v>
      </c>
      <c r="K25" s="92" t="s">
        <v>685</v>
      </c>
      <c r="L25" s="86">
        <v>650</v>
      </c>
      <c r="M25" s="86">
        <v>600</v>
      </c>
      <c r="N25" s="86" t="s">
        <v>187</v>
      </c>
      <c r="O25" s="86" t="s">
        <v>2</v>
      </c>
      <c r="P25" s="86" t="s">
        <v>0</v>
      </c>
      <c r="Q25" s="86" t="s">
        <v>1</v>
      </c>
      <c r="R25" s="86" t="s">
        <v>1</v>
      </c>
      <c r="S25" s="94" t="s">
        <v>17</v>
      </c>
      <c r="T25" s="86" t="s">
        <v>3</v>
      </c>
      <c r="U25" s="86" t="s">
        <v>184</v>
      </c>
      <c r="V25" s="86" t="s">
        <v>4</v>
      </c>
      <c r="W25" s="86" t="str">
        <f>IF(COUNTIF(Tableau42[[#This Row],[1.7 Quelles sont les raisons qui ont poussé la population á quitter l''ile? (3 choix maximum)]],"*insecurite*"),"1","0")</f>
        <v>1</v>
      </c>
      <c r="X25" s="86" t="str">
        <f>IF(COUNTIF(Tableau42[[#This Row],[1.7 Quelles sont les raisons qui ont poussé la population á quitter l''ile? (3 choix maximum)]],"*mesure_securitaire*"),"1","0")</f>
        <v>0</v>
      </c>
      <c r="Y25" s="86" t="str">
        <f>IF(COUNTIF(Tableau42[[#This Row],[1.7 Quelles sont les raisons qui ont poussé la population á quitter l''ile? (3 choix maximum)]],"*moyens*"),"1","0")</f>
        <v>0</v>
      </c>
      <c r="Z25" s="86" t="str">
        <f>IF(COUNTIF(Tableau42[[#This Row],[1.7 Quelles sont les raisons qui ont poussé la population á quitter l''ile? (3 choix maximum)]],"*nourriture*"),"1","0")</f>
        <v>0</v>
      </c>
      <c r="AA25" s="86" t="str">
        <f>IF(COUNTIF(Tableau42[[#This Row],[1.7 Quelles sont les raisons qui ont poussé la population á quitter l''ile? (3 choix maximum)]],"*services*"),"1","0")</f>
        <v>0</v>
      </c>
      <c r="AB25" s="86" t="str">
        <f>IF(COUNTIF(Tableau42[[#This Row],[1.7 Quelles sont les raisons qui ont poussé la population á quitter l''ile? (3 choix maximum)]],"*migration*"),"1","0")</f>
        <v>0</v>
      </c>
      <c r="AC25" s="86" t="str">
        <f>IF(COUNTIF(Tableau42[[#This Row],[1.7 Quelles sont les raisons qui ont poussé la population á quitter l''ile? (3 choix maximum)]],"*autre*"),"1","0")</f>
        <v>0</v>
      </c>
      <c r="AD25" s="86" t="s">
        <v>763</v>
      </c>
      <c r="AE25" s="86" t="str">
        <f>IF(COUNTIF(Tableau42[[#This Row],[1.8 Depuis le debut de la crise de 2015, quels sont les groupes qui sont majoritairement partis de votre ile?  (3 choix maximum)]],"*familles*"),"1","0")</f>
        <v>1</v>
      </c>
      <c r="AF25" s="86" t="str">
        <f>IF(COUNTIF(Tableau42[[#This Row],[1.8 Depuis le debut de la crise de 2015, quels sont les groupes qui sont majoritairement partis de votre ile?  (3 choix maximum)]],"*meres*"),"1","0")</f>
        <v>1</v>
      </c>
      <c r="AG25" s="86" t="str">
        <f>IF(COUNTIF(Tableau42[[#This Row],[1.8 Depuis le debut de la crise de 2015, quels sont les groupes qui sont majoritairement partis de votre ile?  (3 choix maximum)]],"*enfants*"),"1","0")</f>
        <v>0</v>
      </c>
      <c r="AH25" s="86" t="str">
        <f>IF(COUNTIF(Tableau42[[#This Row],[1.8 Depuis le debut de la crise de 2015, quels sont les groupes qui sont majoritairement partis de votre ile?  (3 choix maximum)]],"*hommes*"),"1","0")</f>
        <v>0</v>
      </c>
      <c r="AI25" s="86" t="str">
        <f>IF(COUNTIF(Tableau42[[#This Row],[1.8 Depuis le debut de la crise de 2015, quels sont les groupes qui sont majoritairement partis de votre ile?  (3 choix maximum)]],"*femmes*"),"1","0")</f>
        <v>0</v>
      </c>
      <c r="AJ25" s="86" t="str">
        <f>IF(COUNTIF(Tableau42[[#This Row],[1.8 Depuis le debut de la crise de 2015, quels sont les groupes qui sont majoritairement partis de votre ile?  (3 choix maximum)]],"*vieux*"),"1","0")</f>
        <v>1</v>
      </c>
      <c r="AK25" s="86" t="s">
        <v>5</v>
      </c>
      <c r="AL25" s="86">
        <v>600</v>
      </c>
      <c r="AM25" s="93" t="s">
        <v>2</v>
      </c>
      <c r="AN25" s="93" t="s">
        <v>0</v>
      </c>
      <c r="AO25" s="93" t="s">
        <v>1</v>
      </c>
      <c r="AP25" s="93" t="s">
        <v>1</v>
      </c>
      <c r="AQ25" s="94" t="s">
        <v>17</v>
      </c>
      <c r="AR25" s="93" t="s">
        <v>723</v>
      </c>
      <c r="AS25" s="93" t="s">
        <v>185</v>
      </c>
      <c r="AT25" s="93" t="s">
        <v>184</v>
      </c>
      <c r="AU25" s="93" t="s">
        <v>763</v>
      </c>
      <c r="AV25" s="93" t="str">
        <f>IF(COUNTIF(Tableau42[[#This Row],[2.6 Quels sonts les groupes de population qui sont majoritairement revenus vivre dans l’ile? (3 choix maximum)]],"*familles*"),"1","0")</f>
        <v>1</v>
      </c>
      <c r="AW25" s="93" t="str">
        <f>IF(COUNTIF(Tableau42[[#This Row],[2.6 Quels sonts les groupes de population qui sont majoritairement revenus vivre dans l’ile? (3 choix maximum)]],"*meres*"),"1","0")</f>
        <v>1</v>
      </c>
      <c r="AX25" s="93" t="str">
        <f>IF(COUNTIF(Tableau42[[#This Row],[2.6 Quels sonts les groupes de population qui sont majoritairement revenus vivre dans l’ile? (3 choix maximum)]],"*enfants*"),"1","0")</f>
        <v>0</v>
      </c>
      <c r="AY25" s="93" t="str">
        <f>IF(COUNTIF(Tableau42[[#This Row],[2.6 Quels sonts les groupes de population qui sont majoritairement revenus vivre dans l’ile? (3 choix maximum)]],"*hommes*"),"1","0")</f>
        <v>0</v>
      </c>
      <c r="AZ25" s="93" t="str">
        <f>IF(COUNTIF(Tableau42[[#This Row],[2.6 Quels sonts les groupes de population qui sont majoritairement revenus vivre dans l’ile? (3 choix maximum)]],"*femmes*"),"1","0")</f>
        <v>0</v>
      </c>
      <c r="BA25" s="93" t="str">
        <f>IF(COUNTIF(Tableau42[[#This Row],[2.6 Quels sonts les groupes de population qui sont majoritairement revenus vivre dans l’ile? (3 choix maximum)]],"*vieux*"),"1","0")</f>
        <v>1</v>
      </c>
      <c r="BB25" s="93" t="str">
        <f>IF(COUNTIF(Tableau42[[#This Row],[2.6 Quels sonts les groupes de population qui sont majoritairement revenus vivre dans l’ile? (3 choix maximum)]],"*nsp*"),"1","0")</f>
        <v>0</v>
      </c>
      <c r="BC25" s="93" t="s">
        <v>790</v>
      </c>
      <c r="BD25" s="93" t="str">
        <f>IF(COUNTIF(Tableau42[[#This Row],[2.7 Quelles sont les raisons principales pour lesquelles les populations ont décidé de revenir dans l’ile ? (3 choix maximum)]],"*securite*"),"1","0")</f>
        <v>1</v>
      </c>
      <c r="BE25" s="93" t="str">
        <f>IF(COUNTIF(Tableau42[[#This Row],[2.7 Quelles sont les raisons principales pour lesquelles les populations ont décidé de revenir dans l’ile ? (3 choix maximum)]],"*moyens*"),"1","0")</f>
        <v>0</v>
      </c>
      <c r="BF25" s="93" t="str">
        <f>IF(COUNTIF(Tableau42[[#This Row],[2.7 Quelles sont les raisons principales pour lesquelles les populations ont décidé de revenir dans l’ile ? (3 choix maximum)]],"*nourriture*"),"1","0")</f>
        <v>0</v>
      </c>
      <c r="BG25" s="93" t="str">
        <f>IF(COUNTIF(Tableau42[[#This Row],[2.7 Quelles sont les raisons principales pour lesquelles les populations ont décidé de revenir dans l’ile ? (3 choix maximum)]],"*services*"),"1","0")</f>
        <v>0</v>
      </c>
      <c r="BH25" s="93" t="str">
        <f>IF(COUNTIF(Tableau42[[#This Row],[2.7 Quelles sont les raisons principales pour lesquelles les populations ont décidé de revenir dans l’ile ? (3 choix maximum)]],"*migration*"),"1","0")</f>
        <v>0</v>
      </c>
      <c r="BI25" s="93" t="str">
        <f>IF(COUNTIF(Tableau42[[#This Row],[2.7 Quelles sont les raisons principales pour lesquelles les populations ont décidé de revenir dans l’ile ? (3 choix maximum)]],"*assistance*"),"1","0")</f>
        <v>1</v>
      </c>
      <c r="BJ25" s="93" t="str">
        <f>IF(COUNTIF(Tableau42[[#This Row],[2.7 Quelles sont les raisons principales pour lesquelles les populations ont décidé de revenir dans l’ile ? (3 choix maximum)]],"*autre*"),"1","0")</f>
        <v>0</v>
      </c>
      <c r="BK25" s="93" t="str">
        <f>IF(COUNTIF(Tableau42[[#This Row],[2.7 Quelles sont les raisons principales pour lesquelles les populations ont décidé de revenir dans l’ile ? (3 choix maximum)]],"*nsp*"),"1","0")</f>
        <v>0</v>
      </c>
      <c r="BL25" s="93" t="s">
        <v>7</v>
      </c>
      <c r="BM25" s="93" t="s">
        <v>2</v>
      </c>
      <c r="BN25" s="93" t="s">
        <v>0</v>
      </c>
      <c r="BO25" s="93" t="s">
        <v>1</v>
      </c>
      <c r="BP25" s="93" t="s">
        <v>1</v>
      </c>
      <c r="BQ25" s="93" t="s">
        <v>844</v>
      </c>
      <c r="BR25" s="93" t="s">
        <v>183</v>
      </c>
      <c r="BS25" s="93" t="s">
        <v>183</v>
      </c>
      <c r="BT25" s="93" t="s">
        <v>194</v>
      </c>
      <c r="BU25" s="93" t="s">
        <v>192</v>
      </c>
      <c r="BV25" s="93" t="s">
        <v>192</v>
      </c>
      <c r="BW25" s="93" t="s">
        <v>194</v>
      </c>
      <c r="BX25" s="93" t="s">
        <v>13</v>
      </c>
      <c r="BY25" s="93" t="str">
        <f>IF(COUNTIF(Tableau42[[#This Row],[5.1 Quelles sont les principales sources de nourriture des habitants de l’ile ? (3 choix maximum)]],"*Autoconsommation*"),"1","0")</f>
        <v>1</v>
      </c>
      <c r="BZ25" s="93" t="str">
        <f>IF(COUNTIF(Tableau42[[#This Row],[5.1 Quelles sont les principales sources de nourriture des habitants de l’ile ? (3 choix maximum)]],"*Argent_achat*"),"1","0")</f>
        <v>0</v>
      </c>
      <c r="CA25" s="93" t="str">
        <f>IF(COUNTIF(Tableau42[[#This Row],[5.1 Quelles sont les principales sources de nourriture des habitants de l’ile ? (3 choix maximum)]],"*Dons*"),"1","0")</f>
        <v>0</v>
      </c>
      <c r="CB25" s="93" t="str">
        <f>IF(COUNTIF(Tableau42[[#This Row],[5.1 Quelles sont les principales sources de nourriture des habitants de l’ile ? (3 choix maximum)]],"*Aide_alimentaire_ong*"),"1","0")</f>
        <v>0</v>
      </c>
      <c r="CC25" s="93" t="str">
        <f>IF(COUNTIF(Tableau42[[#This Row],[5.1 Quelles sont les principales sources de nourriture des habitants de l’ile ? (3 choix maximum)]],"*Emprunt*"),"1","0")</f>
        <v>0</v>
      </c>
      <c r="CD25" s="93" t="str">
        <f>IF(COUNTIF(Tableau42[[#This Row],[5.1 Quelles sont les principales sources de nourriture des habitants de l’ile ? (3 choix maximum)]],"*Paiement_nature*"),"1","0")</f>
        <v>0</v>
      </c>
      <c r="CE25" s="93" t="str">
        <f>IF(COUNTIF(Tableau42[[#This Row],[5.1 Quelles sont les principales sources de nourriture des habitants de l’ile ? (3 choix maximum)]],"*nsp*"),"1","0")</f>
        <v>0</v>
      </c>
      <c r="CF25" s="93" t="s">
        <v>5</v>
      </c>
      <c r="CG25" s="93" t="s">
        <v>739</v>
      </c>
      <c r="CH25" s="93" t="str">
        <f>IF(COUNTIF(Tableau42[[#This Row],[5.3 Si oui, quelles sont les principales raisons ? (3 choix maximum)]],"*marche*"),"1","0")</f>
        <v>1</v>
      </c>
      <c r="CI25" s="93" t="str">
        <f>IF(COUNTIF(Tableau42[[#This Row],[5.3 Si oui, quelles sont les principales raisons ? (3 choix maximum)]],"*securite*"),"1","0")</f>
        <v>0</v>
      </c>
      <c r="CJ25" s="93" t="str">
        <f>IF(COUNTIF(Tableau42[[#This Row],[5.3 Si oui, quelles sont les principales raisons ? (3 choix maximum)]],"*ressources*"),"1","0")</f>
        <v>1</v>
      </c>
      <c r="CK25" s="93" t="str">
        <f>IF(COUNTIF(Tableau42[[#This Row],[5.3 Si oui, quelles sont les principales raisons ? (3 choix maximum)]],"*prix*"),"1","0")</f>
        <v>0</v>
      </c>
      <c r="CL25" s="93" t="str">
        <f>IF(COUNTIF(Tableau42[[#This Row],[5.3 Si oui, quelles sont les principales raisons ? (3 choix maximum)]],"*disponibilite*"),"1","0")</f>
        <v>0</v>
      </c>
      <c r="CM25" s="93" t="str">
        <f>IF(COUNTIF(Tableau42[[#This Row],[5.3 Si oui, quelles sont les principales raisons ? (3 choix maximum)]],"*production*"),"1","0")</f>
        <v>1</v>
      </c>
      <c r="CN25" s="93" t="s">
        <v>194</v>
      </c>
      <c r="CO25" s="93" t="s">
        <v>187</v>
      </c>
      <c r="CP25" s="93" t="s">
        <v>845</v>
      </c>
      <c r="CQ25" s="93" t="str">
        <f>IF(COUNTIF(Tableau42[[#This Row],[5.6 Quelles sont les principales sources de revenu utilisées par les habitants de l’ile ACTUELLEMENT? (3 choix maximum)]],"*Agriculture*"),"1","0")</f>
        <v>0</v>
      </c>
      <c r="CR25" s="93" t="str">
        <f>IF(COUNTIF(Tableau42[[#This Row],[5.6 Quelles sont les principales sources de revenu utilisées par les habitants de l’ile ACTUELLEMENT? (3 choix maximum)]],"*Elevage*"),"1","0")</f>
        <v>0</v>
      </c>
      <c r="CS25" s="93" t="str">
        <f>IF(COUNTIF(Tableau42[[#This Row],[5.6 Quelles sont les principales sources de revenu utilisées par les habitants de l’ile ACTUELLEMENT? (3 choix maximum)]],"*peche*"),"1","0")</f>
        <v>1</v>
      </c>
      <c r="CT25" s="93" t="str">
        <f>IF(COUNTIF(Tableau42[[#This Row],[5.6 Quelles sont les principales sources de revenu utilisées par les habitants de l’ile ACTUELLEMENT? (3 choix maximum)]],"*Administration*"),"1","0")</f>
        <v>0</v>
      </c>
      <c r="CU25" s="93" t="str">
        <f>IF(COUNTIF(Tableau42[[#This Row],[5.6 Quelles sont les principales sources de revenu utilisées par les habitants de l’ile ACTUELLEMENT? (3 choix maximum)]],"*Artisanat*"),"1","0")</f>
        <v>1</v>
      </c>
      <c r="CV25" s="93" t="str">
        <f>IF(COUNTIF(Tableau42[[#This Row],[5.6 Quelles sont les principales sources de revenu utilisées par les habitants de l’ile ACTUELLEMENT? (3 choix maximum)]],"*Venteetcommerce*"),"1","0")</f>
        <v>0</v>
      </c>
      <c r="CW25" s="93" t="str">
        <f>IF(COUNTIF(Tableau42[[#This Row],[5.6 Quelles sont les principales sources de revenu utilisées par les habitants de l’ile ACTUELLEMENT? (3 choix maximum)]],"*mainoeuvre*"),"1","0")</f>
        <v>0</v>
      </c>
      <c r="CX25" s="93" t="str">
        <f>IF(COUNTIF(Tableau42[[#This Row],[5.6 Quelles sont les principales sources de revenu utilisées par les habitants de l’ile ACTUELLEMENT? (3 choix maximum)]],"*assistance*"),"1","0")</f>
        <v>0</v>
      </c>
      <c r="CY25" s="93" t="s">
        <v>194</v>
      </c>
      <c r="CZ25" s="93"/>
      <c r="DA25" s="93" t="s">
        <v>3</v>
      </c>
      <c r="DB25" s="93" t="s">
        <v>3</v>
      </c>
      <c r="DC25" s="93" t="s">
        <v>3</v>
      </c>
      <c r="DD25" s="93" t="s">
        <v>3</v>
      </c>
      <c r="DE25" s="93" t="s">
        <v>3</v>
      </c>
      <c r="DF25" s="93"/>
      <c r="DG25" s="93" t="s">
        <v>8</v>
      </c>
      <c r="DH25" s="93" t="str">
        <f>IF(COUNTIF(Tableau42[[#This Row],[6.3 Quelles sont les principales difficultés rencontrées par les habitants de l’ile pour accéder aux services de santé ? (3 choix maximum)]],"*aucune*"),"1","0")</f>
        <v>0</v>
      </c>
      <c r="DI25" s="93" t="str">
        <f>IF(COUNTIF(Tableau42[[#This Row],[6.3 Quelles sont les principales difficultés rencontrées par les habitants de l’ile pour accéder aux services de santé ? (3 choix maximum)]],"*pasdeservice*"),"1","0")</f>
        <v>1</v>
      </c>
      <c r="DJ25" s="93" t="str">
        <f>IF(COUNTIF(Tableau42[[#This Row],[6.3 Quelles sont les principales difficultés rencontrées par les habitants de l’ile pour accéder aux services de santé ? (3 choix maximum)]],"*securite*"),"1","0")</f>
        <v>0</v>
      </c>
      <c r="DK25" s="86" t="str">
        <f>IF(COUNTIF(Tableau42[[#This Row],[6.3 Quelles sont les principales difficultés rencontrées par les habitants de l’ile pour accéder aux services de santé ? (3 choix maximum)]],"*physique*"),"1","0")</f>
        <v>0</v>
      </c>
      <c r="DL25" s="86" t="str">
        <f>IF(COUNTIF(Tableau42[[#This Row],[6.3 Quelles sont les principales difficultés rencontrées par les habitants de l’ile pour accéder aux services de santé ? (3 choix maximum)]],"*prixsoins*"),"1","0")</f>
        <v>0</v>
      </c>
      <c r="DM25" s="86" t="str">
        <f>IF(COUNTIF(Tableau42[[#This Row],[6.3 Quelles sont les principales difficultés rencontrées par les habitants de l’ile pour accéder aux services de santé ? (3 choix maximum)]],"*distance*"),"1","0")</f>
        <v>0</v>
      </c>
      <c r="DN25" s="86" t="str">
        <f>IF(COUNTIF(Tableau42[[#This Row],[6.3 Quelles sont les principales difficultés rencontrées par les habitants de l’ile pour accéder aux services de santé ? (3 choix maximum)]],"*prixtransport*"),"1","0")</f>
        <v>0</v>
      </c>
      <c r="DO25" s="93" t="str">
        <f>IF(COUNTIF(Tableau42[[#This Row],[6.3 Quelles sont les principales difficultés rencontrées par les habitants de l’ile pour accéder aux services de santé ? (3 choix maximum)]],"*pasdetransport*"),"1","0")</f>
        <v>0</v>
      </c>
      <c r="DP25" s="93" t="str">
        <f>IF(COUNTIF(Tableau42[[#This Row],[6.3 Quelles sont les principales difficultés rencontrées par les habitants de l’ile pour accéder aux services de santé ? (3 choix maximum)]],"*manquepersonnel*"),"1","0")</f>
        <v>0</v>
      </c>
      <c r="DQ25" s="93" t="str">
        <f>IF(COUNTIF(Tableau42[[#This Row],[6.3 Quelles sont les principales difficultés rencontrées par les habitants de l’ile pour accéder aux services de santé ? (3 choix maximum)]],"*manquemateriel*"),"1","0")</f>
        <v>0</v>
      </c>
      <c r="DR25" s="93" t="str">
        <f>IF(COUNTIF(Tableau42[[#This Row],[6.3 Quelles sont les principales difficultés rencontrées par les habitants de l’ile pour accéder aux services de santé ? (3 choix maximum)]],"*manquemedics*"),"1","0")</f>
        <v>0</v>
      </c>
      <c r="DS25" s="93" t="s">
        <v>695</v>
      </c>
      <c r="DT25" s="93" t="str">
        <f>IF(COUNTIF(Tableau42[[#This Row],[6.4 Quels sont les problèmes de santé les plus fréquents rencontrés par les habitants de l’ile dans les DEUX dernieres semaines ? (3 choix maximum)]],"*aucun*"),"1","0")</f>
        <v>0</v>
      </c>
      <c r="DU25" s="93" t="str">
        <f>IF(COUNTIF(Tableau42[[#This Row],[6.4 Quels sont les problèmes de santé les plus fréquents rencontrés par les habitants de l’ile dans les DEUX dernieres semaines ? (3 choix maximum)]],"*fievre*"),"1","0")</f>
        <v>1</v>
      </c>
      <c r="DV25" s="93" t="str">
        <f>IF(COUNTIF(Tableau42[[#This Row],[6.4 Quels sont les problèmes de santé les plus fréquents rencontrés par les habitants de l’ile dans les DEUX dernieres semaines ? (3 choix maximum)]],"*diarrhee*"),"1","0")</f>
        <v>1</v>
      </c>
      <c r="DW25" s="93" t="str">
        <f>IF(COUNTIF(Tableau42[[#This Row],[6.4 Quels sont les problèmes de santé les plus fréquents rencontrés par les habitants de l’ile dans les DEUX dernieres semaines ? (3 choix maximum)]],"*peau*"),"1","0")</f>
        <v>0</v>
      </c>
      <c r="DX25" s="93" t="str">
        <f>IF(COUNTIF(Tableau42[[#This Row],[6.4 Quels sont les problèmes de santé les plus fréquents rencontrés par les habitants de l’ile dans les DEUX dernieres semaines ? (3 choix maximum)]],"*contagieux*"),"1","0")</f>
        <v>0</v>
      </c>
      <c r="DY25" s="93" t="str">
        <f>IF(COUNTIF(Tableau42[[#This Row],[6.4 Quels sont les problèmes de santé les plus fréquents rencontrés par les habitants de l’ile dans les DEUX dernieres semaines ? (3 choix maximum)]],"*chronique*"),"1","0")</f>
        <v>1</v>
      </c>
      <c r="DZ25" s="93" t="str">
        <f>IF(COUNTIF(Tableau42[[#This Row],[6.4 Quels sont les problèmes de santé les plus fréquents rencontrés par les habitants de l’ile dans les DEUX dernieres semaines ? (3 choix maximum)]],"*maternel*"),"1","0")</f>
        <v>0</v>
      </c>
      <c r="EA25" s="93" t="str">
        <f>IF(COUNTIF(Tableau42[[#This Row],[6.4 Quels sont les problèmes de santé les plus fréquents rencontrés par les habitants de l’ile dans les DEUX dernieres semaines ? (3 choix maximum)]],"*blessures*"),"1","0")</f>
        <v>0</v>
      </c>
      <c r="EB25" s="93" t="str">
        <f>IF(COUNTIF(Tableau42[[#This Row],[6.4 Quels sont les problèmes de santé les plus fréquents rencontrés par les habitants de l’ile dans les DEUX dernieres semaines ? (3 choix maximum)]],"*infections*"),"1","0")</f>
        <v>0</v>
      </c>
      <c r="EC25" s="93" t="str">
        <f>IF(COUNTIF(Tableau42[[#This Row],[6.4 Quels sont les problèmes de santé les plus fréquents rencontrés par les habitants de l’ile dans les DEUX dernieres semaines ? (3 choix maximum)]],"*malnutrition*"),"1","0")</f>
        <v>0</v>
      </c>
      <c r="ED25" s="93" t="s">
        <v>194</v>
      </c>
      <c r="EE25" s="93" t="s">
        <v>199</v>
      </c>
      <c r="EF25" s="93" t="s">
        <v>197</v>
      </c>
      <c r="EG25" s="93" t="s">
        <v>201</v>
      </c>
      <c r="EH25" s="93" t="s">
        <v>3</v>
      </c>
      <c r="EI25" s="93" t="s">
        <v>182</v>
      </c>
      <c r="EJ25" s="95" t="s">
        <v>194</v>
      </c>
      <c r="EK25" s="95"/>
      <c r="EL25" s="95" t="s">
        <v>3</v>
      </c>
      <c r="EM25" s="95" t="s">
        <v>3</v>
      </c>
      <c r="EN25" s="95" t="s">
        <v>3</v>
      </c>
      <c r="EO25" s="95" t="s">
        <v>3</v>
      </c>
      <c r="EP25" s="95" t="s">
        <v>3</v>
      </c>
      <c r="EQ25" s="96" t="s">
        <v>3</v>
      </c>
      <c r="ER25" s="95"/>
      <c r="ES25" s="95" t="s">
        <v>14</v>
      </c>
      <c r="ET25" s="95" t="s">
        <v>14</v>
      </c>
      <c r="EU25" s="95" t="s">
        <v>765</v>
      </c>
      <c r="EV25" s="95" t="str">
        <f>IF(COUNTIF(Tableau42[[#This Row],[8.5 Quelles sont les principales barrières d''accès à l''école primaire pour les enfants, ACTUELLEMENT? (3 choix maximum)]],"*ecole_non_fonc*"),"1","0")</f>
        <v>1</v>
      </c>
      <c r="EW25" s="95" t="str">
        <f>IF(COUNTIF(Tableau42[[#This Row],[8.5 Quelles sont les principales barrières d''accès à l''école primaire pour les enfants, ACTUELLEMENT? (3 choix maximum)]],"*frais_inscription*"),"1","0")</f>
        <v>0</v>
      </c>
      <c r="EX25" s="95" t="str">
        <f>IF(COUNTIF(Tableau42[[#This Row],[8.5 Quelles sont les principales barrières d''accès à l''école primaire pour les enfants, ACTUELLEMENT? (3 choix maximum)]],"*pas_fournitures*"),"1","0")</f>
        <v>0</v>
      </c>
      <c r="EY25" s="95" t="str">
        <f>IF(COUNTIF(Tableau42[[#This Row],[8.5 Quelles sont les principales barrières d''accès à l''école primaire pour les enfants, ACTUELLEMENT? (3 choix maximum)]],"*ecole_loin*"),"1","0")</f>
        <v>1</v>
      </c>
      <c r="EZ25" s="95" t="str">
        <f>IF(COUNTIF(Tableau42[[#This Row],[8.5 Quelles sont les principales barrières d''accès à l''école primaire pour les enfants, ACTUELLEMENT? (3 choix maximum)]],"*route_dangereuse*"),"1","0")</f>
        <v>0</v>
      </c>
      <c r="FA25" s="95" t="str">
        <f>IF(COUNTIF(Tableau42[[#This Row],[8.5 Quelles sont les principales barrières d''accès à l''école primaire pour les enfants, ACTUELLEMENT? (3 choix maximum)]],"*travail*"),"1","0")</f>
        <v>0</v>
      </c>
      <c r="FB25" s="95" t="s">
        <v>194</v>
      </c>
      <c r="FC25" s="95"/>
      <c r="FD25" s="95" t="s">
        <v>3</v>
      </c>
      <c r="FE25" s="95" t="s">
        <v>3</v>
      </c>
      <c r="FF25" s="95" t="s">
        <v>3</v>
      </c>
      <c r="FG25" s="95" t="s">
        <v>3</v>
      </c>
      <c r="FH25" s="95" t="s">
        <v>3</v>
      </c>
      <c r="FI25" s="95" t="s">
        <v>3</v>
      </c>
      <c r="FJ25" s="95" t="s">
        <v>3</v>
      </c>
      <c r="FK25" s="95" t="s">
        <v>3</v>
      </c>
      <c r="FL25" s="95" t="s">
        <v>3</v>
      </c>
      <c r="FM25" s="95" t="s">
        <v>204</v>
      </c>
      <c r="FN25" s="95" t="s">
        <v>3</v>
      </c>
      <c r="FO25" s="97" t="s">
        <v>614</v>
      </c>
      <c r="FP25" s="95" t="s">
        <v>5</v>
      </c>
      <c r="FQ25" s="114" t="s">
        <v>846</v>
      </c>
    </row>
    <row r="26" spans="1:173" s="98" customFormat="1" ht="19.95" customHeight="1" x14ac:dyDescent="0.3">
      <c r="A26" s="114" t="s">
        <v>847</v>
      </c>
      <c r="B26" s="115">
        <v>43193.528009259258</v>
      </c>
      <c r="C26" s="115">
        <v>43193.536874999998</v>
      </c>
      <c r="D26" s="116">
        <v>43193</v>
      </c>
      <c r="E26" s="114"/>
      <c r="F26" s="116">
        <v>43193</v>
      </c>
      <c r="G26" s="92" t="s">
        <v>0</v>
      </c>
      <c r="H26" s="92" t="s">
        <v>1</v>
      </c>
      <c r="I26" s="92" t="s">
        <v>1</v>
      </c>
      <c r="J26" s="92" t="s">
        <v>848</v>
      </c>
      <c r="K26" s="92" t="s">
        <v>685</v>
      </c>
      <c r="L26" s="86">
        <v>200</v>
      </c>
      <c r="M26" s="86">
        <v>150</v>
      </c>
      <c r="N26" s="86" t="s">
        <v>187</v>
      </c>
      <c r="O26" s="86" t="s">
        <v>2</v>
      </c>
      <c r="P26" s="86" t="s">
        <v>0</v>
      </c>
      <c r="Q26" s="86" t="s">
        <v>1</v>
      </c>
      <c r="R26" s="86" t="s">
        <v>1</v>
      </c>
      <c r="S26" s="94" t="s">
        <v>849</v>
      </c>
      <c r="T26" s="86" t="s">
        <v>3</v>
      </c>
      <c r="U26" s="86" t="s">
        <v>184</v>
      </c>
      <c r="V26" s="86" t="s">
        <v>4</v>
      </c>
      <c r="W26" s="86" t="str">
        <f>IF(COUNTIF(Tableau42[[#This Row],[1.7 Quelles sont les raisons qui ont poussé la population á quitter l''ile? (3 choix maximum)]],"*insecurite*"),"1","0")</f>
        <v>1</v>
      </c>
      <c r="X26" s="86" t="str">
        <f>IF(COUNTIF(Tableau42[[#This Row],[1.7 Quelles sont les raisons qui ont poussé la population á quitter l''ile? (3 choix maximum)]],"*mesure_securitaire*"),"1","0")</f>
        <v>0</v>
      </c>
      <c r="Y26" s="86" t="str">
        <f>IF(COUNTIF(Tableau42[[#This Row],[1.7 Quelles sont les raisons qui ont poussé la population á quitter l''ile? (3 choix maximum)]],"*moyens*"),"1","0")</f>
        <v>0</v>
      </c>
      <c r="Z26" s="86" t="str">
        <f>IF(COUNTIF(Tableau42[[#This Row],[1.7 Quelles sont les raisons qui ont poussé la population á quitter l''ile? (3 choix maximum)]],"*nourriture*"),"1","0")</f>
        <v>0</v>
      </c>
      <c r="AA26" s="86" t="str">
        <f>IF(COUNTIF(Tableau42[[#This Row],[1.7 Quelles sont les raisons qui ont poussé la population á quitter l''ile? (3 choix maximum)]],"*services*"),"1","0")</f>
        <v>0</v>
      </c>
      <c r="AB26" s="86" t="str">
        <f>IF(COUNTIF(Tableau42[[#This Row],[1.7 Quelles sont les raisons qui ont poussé la population á quitter l''ile? (3 choix maximum)]],"*migration*"),"1","0")</f>
        <v>0</v>
      </c>
      <c r="AC26" s="86" t="str">
        <f>IF(COUNTIF(Tableau42[[#This Row],[1.7 Quelles sont les raisons qui ont poussé la population á quitter l''ile? (3 choix maximum)]],"*autre*"),"1","0")</f>
        <v>0</v>
      </c>
      <c r="AD26" s="86" t="s">
        <v>763</v>
      </c>
      <c r="AE26" s="86" t="str">
        <f>IF(COUNTIF(Tableau42[[#This Row],[1.8 Depuis le debut de la crise de 2015, quels sont les groupes qui sont majoritairement partis de votre ile?  (3 choix maximum)]],"*familles*"),"1","0")</f>
        <v>1</v>
      </c>
      <c r="AF26" s="86" t="str">
        <f>IF(COUNTIF(Tableau42[[#This Row],[1.8 Depuis le debut de la crise de 2015, quels sont les groupes qui sont majoritairement partis de votre ile?  (3 choix maximum)]],"*meres*"),"1","0")</f>
        <v>1</v>
      </c>
      <c r="AG26" s="86" t="str">
        <f>IF(COUNTIF(Tableau42[[#This Row],[1.8 Depuis le debut de la crise de 2015, quels sont les groupes qui sont majoritairement partis de votre ile?  (3 choix maximum)]],"*enfants*"),"1","0")</f>
        <v>0</v>
      </c>
      <c r="AH26" s="86" t="str">
        <f>IF(COUNTIF(Tableau42[[#This Row],[1.8 Depuis le debut de la crise de 2015, quels sont les groupes qui sont majoritairement partis de votre ile?  (3 choix maximum)]],"*hommes*"),"1","0")</f>
        <v>0</v>
      </c>
      <c r="AI26" s="86" t="str">
        <f>IF(COUNTIF(Tableau42[[#This Row],[1.8 Depuis le debut de la crise de 2015, quels sont les groupes qui sont majoritairement partis de votre ile?  (3 choix maximum)]],"*femmes*"),"1","0")</f>
        <v>0</v>
      </c>
      <c r="AJ26" s="86" t="str">
        <f>IF(COUNTIF(Tableau42[[#This Row],[1.8 Depuis le debut de la crise de 2015, quels sont les groupes qui sont majoritairement partis de votre ile?  (3 choix maximum)]],"*vieux*"),"1","0")</f>
        <v>1</v>
      </c>
      <c r="AK26" s="86" t="s">
        <v>5</v>
      </c>
      <c r="AL26" s="86">
        <v>150</v>
      </c>
      <c r="AM26" s="93" t="s">
        <v>2</v>
      </c>
      <c r="AN26" s="93" t="s">
        <v>0</v>
      </c>
      <c r="AO26" s="93" t="s">
        <v>1</v>
      </c>
      <c r="AP26" s="93" t="s">
        <v>1</v>
      </c>
      <c r="AQ26" s="94" t="s">
        <v>849</v>
      </c>
      <c r="AR26" s="93" t="s">
        <v>723</v>
      </c>
      <c r="AS26" s="93" t="s">
        <v>185</v>
      </c>
      <c r="AT26" s="93" t="s">
        <v>184</v>
      </c>
      <c r="AU26" s="93" t="s">
        <v>763</v>
      </c>
      <c r="AV26" s="93" t="str">
        <f>IF(COUNTIF(Tableau42[[#This Row],[2.6 Quels sonts les groupes de population qui sont majoritairement revenus vivre dans l’ile? (3 choix maximum)]],"*familles*"),"1","0")</f>
        <v>1</v>
      </c>
      <c r="AW26" s="93" t="str">
        <f>IF(COUNTIF(Tableau42[[#This Row],[2.6 Quels sonts les groupes de population qui sont majoritairement revenus vivre dans l’ile? (3 choix maximum)]],"*meres*"),"1","0")</f>
        <v>1</v>
      </c>
      <c r="AX26" s="93" t="str">
        <f>IF(COUNTIF(Tableau42[[#This Row],[2.6 Quels sonts les groupes de population qui sont majoritairement revenus vivre dans l’ile? (3 choix maximum)]],"*enfants*"),"1","0")</f>
        <v>0</v>
      </c>
      <c r="AY26" s="93" t="str">
        <f>IF(COUNTIF(Tableau42[[#This Row],[2.6 Quels sonts les groupes de population qui sont majoritairement revenus vivre dans l’ile? (3 choix maximum)]],"*hommes*"),"1","0")</f>
        <v>0</v>
      </c>
      <c r="AZ26" s="93" t="str">
        <f>IF(COUNTIF(Tableau42[[#This Row],[2.6 Quels sonts les groupes de population qui sont majoritairement revenus vivre dans l’ile? (3 choix maximum)]],"*femmes*"),"1","0")</f>
        <v>0</v>
      </c>
      <c r="BA26" s="93" t="str">
        <f>IF(COUNTIF(Tableau42[[#This Row],[2.6 Quels sonts les groupes de population qui sont majoritairement revenus vivre dans l’ile? (3 choix maximum)]],"*vieux*"),"1","0")</f>
        <v>1</v>
      </c>
      <c r="BB26" s="93" t="str">
        <f>IF(COUNTIF(Tableau42[[#This Row],[2.6 Quels sonts les groupes de population qui sont majoritairement revenus vivre dans l’ile? (3 choix maximum)]],"*nsp*"),"1","0")</f>
        <v>0</v>
      </c>
      <c r="BC26" s="93" t="s">
        <v>790</v>
      </c>
      <c r="BD26" s="93" t="str">
        <f>IF(COUNTIF(Tableau42[[#This Row],[2.7 Quelles sont les raisons principales pour lesquelles les populations ont décidé de revenir dans l’ile ? (3 choix maximum)]],"*securite*"),"1","0")</f>
        <v>1</v>
      </c>
      <c r="BE26" s="93" t="str">
        <f>IF(COUNTIF(Tableau42[[#This Row],[2.7 Quelles sont les raisons principales pour lesquelles les populations ont décidé de revenir dans l’ile ? (3 choix maximum)]],"*moyens*"),"1","0")</f>
        <v>0</v>
      </c>
      <c r="BF26" s="93" t="str">
        <f>IF(COUNTIF(Tableau42[[#This Row],[2.7 Quelles sont les raisons principales pour lesquelles les populations ont décidé de revenir dans l’ile ? (3 choix maximum)]],"*nourriture*"),"1","0")</f>
        <v>0</v>
      </c>
      <c r="BG26" s="93" t="str">
        <f>IF(COUNTIF(Tableau42[[#This Row],[2.7 Quelles sont les raisons principales pour lesquelles les populations ont décidé de revenir dans l’ile ? (3 choix maximum)]],"*services*"),"1","0")</f>
        <v>0</v>
      </c>
      <c r="BH26" s="93" t="str">
        <f>IF(COUNTIF(Tableau42[[#This Row],[2.7 Quelles sont les raisons principales pour lesquelles les populations ont décidé de revenir dans l’ile ? (3 choix maximum)]],"*migration*"),"1","0")</f>
        <v>0</v>
      </c>
      <c r="BI26" s="93" t="str">
        <f>IF(COUNTIF(Tableau42[[#This Row],[2.7 Quelles sont les raisons principales pour lesquelles les populations ont décidé de revenir dans l’ile ? (3 choix maximum)]],"*assistance*"),"1","0")</f>
        <v>1</v>
      </c>
      <c r="BJ26" s="93" t="str">
        <f>IF(COUNTIF(Tableau42[[#This Row],[2.7 Quelles sont les raisons principales pour lesquelles les populations ont décidé de revenir dans l’ile ? (3 choix maximum)]],"*autre*"),"1","0")</f>
        <v>0</v>
      </c>
      <c r="BK26" s="93" t="str">
        <f>IF(COUNTIF(Tableau42[[#This Row],[2.7 Quelles sont les raisons principales pour lesquelles les populations ont décidé de revenir dans l’ile ? (3 choix maximum)]],"*nsp*"),"1","0")</f>
        <v>0</v>
      </c>
      <c r="BL26" s="93" t="s">
        <v>7</v>
      </c>
      <c r="BM26" s="93" t="s">
        <v>2</v>
      </c>
      <c r="BN26" s="93" t="s">
        <v>0</v>
      </c>
      <c r="BO26" s="93" t="s">
        <v>1</v>
      </c>
      <c r="BP26" s="93" t="s">
        <v>1</v>
      </c>
      <c r="BQ26" s="93" t="s">
        <v>712</v>
      </c>
      <c r="BR26" s="93" t="s">
        <v>183</v>
      </c>
      <c r="BS26" s="93" t="s">
        <v>183</v>
      </c>
      <c r="BT26" s="93" t="s">
        <v>194</v>
      </c>
      <c r="BU26" s="93" t="s">
        <v>191</v>
      </c>
      <c r="BV26" s="93" t="s">
        <v>191</v>
      </c>
      <c r="BW26" s="93" t="s">
        <v>194</v>
      </c>
      <c r="BX26" s="93" t="s">
        <v>691</v>
      </c>
      <c r="BY26" s="93" t="str">
        <f>IF(COUNTIF(Tableau42[[#This Row],[5.1 Quelles sont les principales sources de nourriture des habitants de l’ile ? (3 choix maximum)]],"*Autoconsommation*"),"1","0")</f>
        <v>1</v>
      </c>
      <c r="BZ26" s="93" t="str">
        <f>IF(COUNTIF(Tableau42[[#This Row],[5.1 Quelles sont les principales sources de nourriture des habitants de l’ile ? (3 choix maximum)]],"*Argent_achat*"),"1","0")</f>
        <v>0</v>
      </c>
      <c r="CA26" s="93" t="str">
        <f>IF(COUNTIF(Tableau42[[#This Row],[5.1 Quelles sont les principales sources de nourriture des habitants de l’ile ? (3 choix maximum)]],"*Dons*"),"1","0")</f>
        <v>0</v>
      </c>
      <c r="CB26" s="93" t="str">
        <f>IF(COUNTIF(Tableau42[[#This Row],[5.1 Quelles sont les principales sources de nourriture des habitants de l’ile ? (3 choix maximum)]],"*Aide_alimentaire_ong*"),"1","0")</f>
        <v>1</v>
      </c>
      <c r="CC26" s="93" t="str">
        <f>IF(COUNTIF(Tableau42[[#This Row],[5.1 Quelles sont les principales sources de nourriture des habitants de l’ile ? (3 choix maximum)]],"*Emprunt*"),"1","0")</f>
        <v>0</v>
      </c>
      <c r="CD26" s="93" t="str">
        <f>IF(COUNTIF(Tableau42[[#This Row],[5.1 Quelles sont les principales sources de nourriture des habitants de l’ile ? (3 choix maximum)]],"*Paiement_nature*"),"1","0")</f>
        <v>0</v>
      </c>
      <c r="CE26" s="93" t="str">
        <f>IF(COUNTIF(Tableau42[[#This Row],[5.1 Quelles sont les principales sources de nourriture des habitants de l’ile ? (3 choix maximum)]],"*nsp*"),"1","0")</f>
        <v>0</v>
      </c>
      <c r="CF26" s="93" t="s">
        <v>5</v>
      </c>
      <c r="CG26" s="93" t="s">
        <v>739</v>
      </c>
      <c r="CH26" s="93" t="str">
        <f>IF(COUNTIF(Tableau42[[#This Row],[5.3 Si oui, quelles sont les principales raisons ? (3 choix maximum)]],"*marche*"),"1","0")</f>
        <v>1</v>
      </c>
      <c r="CI26" s="93" t="str">
        <f>IF(COUNTIF(Tableau42[[#This Row],[5.3 Si oui, quelles sont les principales raisons ? (3 choix maximum)]],"*securite*"),"1","0")</f>
        <v>0</v>
      </c>
      <c r="CJ26" s="93" t="str">
        <f>IF(COUNTIF(Tableau42[[#This Row],[5.3 Si oui, quelles sont les principales raisons ? (3 choix maximum)]],"*ressources*"),"1","0")</f>
        <v>1</v>
      </c>
      <c r="CK26" s="93" t="str">
        <f>IF(COUNTIF(Tableau42[[#This Row],[5.3 Si oui, quelles sont les principales raisons ? (3 choix maximum)]],"*prix*"),"1","0")</f>
        <v>0</v>
      </c>
      <c r="CL26" s="93" t="str">
        <f>IF(COUNTIF(Tableau42[[#This Row],[5.3 Si oui, quelles sont les principales raisons ? (3 choix maximum)]],"*disponibilite*"),"1","0")</f>
        <v>0</v>
      </c>
      <c r="CM26" s="93" t="str">
        <f>IF(COUNTIF(Tableau42[[#This Row],[5.3 Si oui, quelles sont les principales raisons ? (3 choix maximum)]],"*production*"),"1","0")</f>
        <v>1</v>
      </c>
      <c r="CN26" s="93" t="s">
        <v>194</v>
      </c>
      <c r="CO26" s="93" t="s">
        <v>14</v>
      </c>
      <c r="CP26" s="93" t="s">
        <v>845</v>
      </c>
      <c r="CQ26" s="93" t="str">
        <f>IF(COUNTIF(Tableau42[[#This Row],[5.6 Quelles sont les principales sources de revenu utilisées par les habitants de l’ile ACTUELLEMENT? (3 choix maximum)]],"*Agriculture*"),"1","0")</f>
        <v>0</v>
      </c>
      <c r="CR26" s="93" t="str">
        <f>IF(COUNTIF(Tableau42[[#This Row],[5.6 Quelles sont les principales sources de revenu utilisées par les habitants de l’ile ACTUELLEMENT? (3 choix maximum)]],"*Elevage*"),"1","0")</f>
        <v>0</v>
      </c>
      <c r="CS26" s="93" t="str">
        <f>IF(COUNTIF(Tableau42[[#This Row],[5.6 Quelles sont les principales sources de revenu utilisées par les habitants de l’ile ACTUELLEMENT? (3 choix maximum)]],"*peche*"),"1","0")</f>
        <v>1</v>
      </c>
      <c r="CT26" s="93" t="str">
        <f>IF(COUNTIF(Tableau42[[#This Row],[5.6 Quelles sont les principales sources de revenu utilisées par les habitants de l’ile ACTUELLEMENT? (3 choix maximum)]],"*Administration*"),"1","0")</f>
        <v>0</v>
      </c>
      <c r="CU26" s="93" t="str">
        <f>IF(COUNTIF(Tableau42[[#This Row],[5.6 Quelles sont les principales sources de revenu utilisées par les habitants de l’ile ACTUELLEMENT? (3 choix maximum)]],"*Artisanat*"),"1","0")</f>
        <v>1</v>
      </c>
      <c r="CV26" s="93" t="str">
        <f>IF(COUNTIF(Tableau42[[#This Row],[5.6 Quelles sont les principales sources de revenu utilisées par les habitants de l’ile ACTUELLEMENT? (3 choix maximum)]],"*Venteetcommerce*"),"1","0")</f>
        <v>0</v>
      </c>
      <c r="CW26" s="93" t="str">
        <f>IF(COUNTIF(Tableau42[[#This Row],[5.6 Quelles sont les principales sources de revenu utilisées par les habitants de l’ile ACTUELLEMENT? (3 choix maximum)]],"*mainoeuvre*"),"1","0")</f>
        <v>0</v>
      </c>
      <c r="CX26" s="93" t="str">
        <f>IF(COUNTIF(Tableau42[[#This Row],[5.6 Quelles sont les principales sources de revenu utilisées par les habitants de l’ile ACTUELLEMENT? (3 choix maximum)]],"*assistance*"),"1","0")</f>
        <v>0</v>
      </c>
      <c r="CY26" s="93" t="s">
        <v>194</v>
      </c>
      <c r="CZ26" s="93"/>
      <c r="DA26" s="93" t="s">
        <v>3</v>
      </c>
      <c r="DB26" s="93" t="s">
        <v>3</v>
      </c>
      <c r="DC26" s="93" t="s">
        <v>3</v>
      </c>
      <c r="DD26" s="93" t="s">
        <v>3</v>
      </c>
      <c r="DE26" s="93" t="s">
        <v>3</v>
      </c>
      <c r="DF26" s="93"/>
      <c r="DG26" s="93" t="s">
        <v>728</v>
      </c>
      <c r="DH26" s="93" t="str">
        <f>IF(COUNTIF(Tableau42[[#This Row],[6.3 Quelles sont les principales difficultés rencontrées par les habitants de l’ile pour accéder aux services de santé ? (3 choix maximum)]],"*aucune*"),"1","0")</f>
        <v>0</v>
      </c>
      <c r="DI26" s="93" t="str">
        <f>IF(COUNTIF(Tableau42[[#This Row],[6.3 Quelles sont les principales difficultés rencontrées par les habitants de l’ile pour accéder aux services de santé ? (3 choix maximum)]],"*pasdeservice*"),"1","0")</f>
        <v>1</v>
      </c>
      <c r="DJ26" s="93" t="str">
        <f>IF(COUNTIF(Tableau42[[#This Row],[6.3 Quelles sont les principales difficultés rencontrées par les habitants de l’ile pour accéder aux services de santé ? (3 choix maximum)]],"*securite*"),"1","0")</f>
        <v>0</v>
      </c>
      <c r="DK26" s="86" t="str">
        <f>IF(COUNTIF(Tableau42[[#This Row],[6.3 Quelles sont les principales difficultés rencontrées par les habitants de l’ile pour accéder aux services de santé ? (3 choix maximum)]],"*physique*"),"1","0")</f>
        <v>0</v>
      </c>
      <c r="DL26" s="86" t="str">
        <f>IF(COUNTIF(Tableau42[[#This Row],[6.3 Quelles sont les principales difficultés rencontrées par les habitants de l’ile pour accéder aux services de santé ? (3 choix maximum)]],"*prixsoins*"),"1","0")</f>
        <v>0</v>
      </c>
      <c r="DM26" s="86" t="str">
        <f>IF(COUNTIF(Tableau42[[#This Row],[6.3 Quelles sont les principales difficultés rencontrées par les habitants de l’ile pour accéder aux services de santé ? (3 choix maximum)]],"*distance*"),"1","0")</f>
        <v>1</v>
      </c>
      <c r="DN26" s="86" t="str">
        <f>IF(COUNTIF(Tableau42[[#This Row],[6.3 Quelles sont les principales difficultés rencontrées par les habitants de l’ile pour accéder aux services de santé ? (3 choix maximum)]],"*prixtransport*"),"1","0")</f>
        <v>0</v>
      </c>
      <c r="DO26" s="93" t="str">
        <f>IF(COUNTIF(Tableau42[[#This Row],[6.3 Quelles sont les principales difficultés rencontrées par les habitants de l’ile pour accéder aux services de santé ? (3 choix maximum)]],"*pasdetransport*"),"1","0")</f>
        <v>1</v>
      </c>
      <c r="DP26" s="93" t="str">
        <f>IF(COUNTIF(Tableau42[[#This Row],[6.3 Quelles sont les principales difficultés rencontrées par les habitants de l’ile pour accéder aux services de santé ? (3 choix maximum)]],"*manquepersonnel*"),"1","0")</f>
        <v>0</v>
      </c>
      <c r="DQ26" s="93" t="str">
        <f>IF(COUNTIF(Tableau42[[#This Row],[6.3 Quelles sont les principales difficultés rencontrées par les habitants de l’ile pour accéder aux services de santé ? (3 choix maximum)]],"*manquemateriel*"),"1","0")</f>
        <v>0</v>
      </c>
      <c r="DR26" s="93" t="str">
        <f>IF(COUNTIF(Tableau42[[#This Row],[6.3 Quelles sont les principales difficultés rencontrées par les habitants de l’ile pour accéder aux services de santé ? (3 choix maximum)]],"*manquemedics*"),"1","0")</f>
        <v>0</v>
      </c>
      <c r="DS26" s="93" t="s">
        <v>695</v>
      </c>
      <c r="DT26" s="93" t="str">
        <f>IF(COUNTIF(Tableau42[[#This Row],[6.4 Quels sont les problèmes de santé les plus fréquents rencontrés par les habitants de l’ile dans les DEUX dernieres semaines ? (3 choix maximum)]],"*aucun*"),"1","0")</f>
        <v>0</v>
      </c>
      <c r="DU26" s="93" t="str">
        <f>IF(COUNTIF(Tableau42[[#This Row],[6.4 Quels sont les problèmes de santé les plus fréquents rencontrés par les habitants de l’ile dans les DEUX dernieres semaines ? (3 choix maximum)]],"*fievre*"),"1","0")</f>
        <v>1</v>
      </c>
      <c r="DV26" s="93" t="str">
        <f>IF(COUNTIF(Tableau42[[#This Row],[6.4 Quels sont les problèmes de santé les plus fréquents rencontrés par les habitants de l’ile dans les DEUX dernieres semaines ? (3 choix maximum)]],"*diarrhee*"),"1","0")</f>
        <v>1</v>
      </c>
      <c r="DW26" s="93" t="str">
        <f>IF(COUNTIF(Tableau42[[#This Row],[6.4 Quels sont les problèmes de santé les plus fréquents rencontrés par les habitants de l’ile dans les DEUX dernieres semaines ? (3 choix maximum)]],"*peau*"),"1","0")</f>
        <v>0</v>
      </c>
      <c r="DX26" s="93" t="str">
        <f>IF(COUNTIF(Tableau42[[#This Row],[6.4 Quels sont les problèmes de santé les plus fréquents rencontrés par les habitants de l’ile dans les DEUX dernieres semaines ? (3 choix maximum)]],"*contagieux*"),"1","0")</f>
        <v>0</v>
      </c>
      <c r="DY26" s="93" t="str">
        <f>IF(COUNTIF(Tableau42[[#This Row],[6.4 Quels sont les problèmes de santé les plus fréquents rencontrés par les habitants de l’ile dans les DEUX dernieres semaines ? (3 choix maximum)]],"*chronique*"),"1","0")</f>
        <v>1</v>
      </c>
      <c r="DZ26" s="93" t="str">
        <f>IF(COUNTIF(Tableau42[[#This Row],[6.4 Quels sont les problèmes de santé les plus fréquents rencontrés par les habitants de l’ile dans les DEUX dernieres semaines ? (3 choix maximum)]],"*maternel*"),"1","0")</f>
        <v>0</v>
      </c>
      <c r="EA26" s="93" t="str">
        <f>IF(COUNTIF(Tableau42[[#This Row],[6.4 Quels sont les problèmes de santé les plus fréquents rencontrés par les habitants de l’ile dans les DEUX dernieres semaines ? (3 choix maximum)]],"*blessures*"),"1","0")</f>
        <v>0</v>
      </c>
      <c r="EB26" s="93" t="str">
        <f>IF(COUNTIF(Tableau42[[#This Row],[6.4 Quels sont les problèmes de santé les plus fréquents rencontrés par les habitants de l’ile dans les DEUX dernieres semaines ? (3 choix maximum)]],"*infections*"),"1","0")</f>
        <v>0</v>
      </c>
      <c r="EC26" s="93" t="str">
        <f>IF(COUNTIF(Tableau42[[#This Row],[6.4 Quels sont les problèmes de santé les plus fréquents rencontrés par les habitants de l’ile dans les DEUX dernieres semaines ? (3 choix maximum)]],"*malnutrition*"),"1","0")</f>
        <v>0</v>
      </c>
      <c r="ED26" s="93" t="s">
        <v>194</v>
      </c>
      <c r="EE26" s="93" t="s">
        <v>199</v>
      </c>
      <c r="EF26" s="93" t="s">
        <v>197</v>
      </c>
      <c r="EG26" s="93" t="s">
        <v>201</v>
      </c>
      <c r="EH26" s="93" t="s">
        <v>3</v>
      </c>
      <c r="EI26" s="93" t="s">
        <v>182</v>
      </c>
      <c r="EJ26" s="95" t="s">
        <v>194</v>
      </c>
      <c r="EK26" s="95"/>
      <c r="EL26" s="95" t="s">
        <v>3</v>
      </c>
      <c r="EM26" s="95" t="s">
        <v>3</v>
      </c>
      <c r="EN26" s="95" t="s">
        <v>3</v>
      </c>
      <c r="EO26" s="95" t="s">
        <v>3</v>
      </c>
      <c r="EP26" s="95" t="s">
        <v>3</v>
      </c>
      <c r="EQ26" s="96" t="s">
        <v>3</v>
      </c>
      <c r="ER26" s="95"/>
      <c r="ES26" s="95" t="s">
        <v>14</v>
      </c>
      <c r="ET26" s="95" t="s">
        <v>14</v>
      </c>
      <c r="EU26" s="95" t="s">
        <v>15</v>
      </c>
      <c r="EV26" s="95" t="str">
        <f>IF(COUNTIF(Tableau42[[#This Row],[8.5 Quelles sont les principales barrières d''accès à l''école primaire pour les enfants, ACTUELLEMENT? (3 choix maximum)]],"*ecole_non_fonc*"),"1","0")</f>
        <v>1</v>
      </c>
      <c r="EW26" s="95" t="str">
        <f>IF(COUNTIF(Tableau42[[#This Row],[8.5 Quelles sont les principales barrières d''accès à l''école primaire pour les enfants, ACTUELLEMENT? (3 choix maximum)]],"*frais_inscription*"),"1","0")</f>
        <v>0</v>
      </c>
      <c r="EX26" s="95" t="str">
        <f>IF(COUNTIF(Tableau42[[#This Row],[8.5 Quelles sont les principales barrières d''accès à l''école primaire pour les enfants, ACTUELLEMENT? (3 choix maximum)]],"*pas_fournitures*"),"1","0")</f>
        <v>0</v>
      </c>
      <c r="EY26" s="95" t="str">
        <f>IF(COUNTIF(Tableau42[[#This Row],[8.5 Quelles sont les principales barrières d''accès à l''école primaire pour les enfants, ACTUELLEMENT? (3 choix maximum)]],"*ecole_loin*"),"1","0")</f>
        <v>0</v>
      </c>
      <c r="EZ26" s="95" t="str">
        <f>IF(COUNTIF(Tableau42[[#This Row],[8.5 Quelles sont les principales barrières d''accès à l''école primaire pour les enfants, ACTUELLEMENT? (3 choix maximum)]],"*route_dangereuse*"),"1","0")</f>
        <v>0</v>
      </c>
      <c r="FA26" s="95" t="str">
        <f>IF(COUNTIF(Tableau42[[#This Row],[8.5 Quelles sont les principales barrières d''accès à l''école primaire pour les enfants, ACTUELLEMENT? (3 choix maximum)]],"*travail*"),"1","0")</f>
        <v>0</v>
      </c>
      <c r="FB26" s="95" t="s">
        <v>194</v>
      </c>
      <c r="FC26" s="95"/>
      <c r="FD26" s="95" t="s">
        <v>3</v>
      </c>
      <c r="FE26" s="95" t="s">
        <v>3</v>
      </c>
      <c r="FF26" s="95" t="s">
        <v>3</v>
      </c>
      <c r="FG26" s="95" t="s">
        <v>3</v>
      </c>
      <c r="FH26" s="95" t="s">
        <v>3</v>
      </c>
      <c r="FI26" s="95" t="s">
        <v>3</v>
      </c>
      <c r="FJ26" s="95" t="s">
        <v>3</v>
      </c>
      <c r="FK26" s="95" t="s">
        <v>3</v>
      </c>
      <c r="FL26" s="95" t="s">
        <v>3</v>
      </c>
      <c r="FM26" s="95" t="s">
        <v>204</v>
      </c>
      <c r="FN26" s="95" t="s">
        <v>3</v>
      </c>
      <c r="FO26" s="97" t="s">
        <v>614</v>
      </c>
      <c r="FP26" s="95" t="s">
        <v>5</v>
      </c>
      <c r="FQ26" s="114" t="s">
        <v>850</v>
      </c>
    </row>
    <row r="27" spans="1:173" s="98" customFormat="1" ht="19.95" customHeight="1" x14ac:dyDescent="0.3">
      <c r="A27" s="114" t="s">
        <v>851</v>
      </c>
      <c r="B27" s="115">
        <v>43193.553078703706</v>
      </c>
      <c r="C27" s="115">
        <v>43193.562916666669</v>
      </c>
      <c r="D27" s="116">
        <v>43193</v>
      </c>
      <c r="E27" s="114"/>
      <c r="F27" s="116">
        <v>43193</v>
      </c>
      <c r="G27" s="92" t="s">
        <v>0</v>
      </c>
      <c r="H27" s="92" t="s">
        <v>1</v>
      </c>
      <c r="I27" s="92" t="s">
        <v>1</v>
      </c>
      <c r="J27" s="92" t="s">
        <v>852</v>
      </c>
      <c r="K27" s="92" t="s">
        <v>685</v>
      </c>
      <c r="L27" s="86">
        <v>200</v>
      </c>
      <c r="M27" s="86">
        <v>150</v>
      </c>
      <c r="N27" s="86" t="s">
        <v>187</v>
      </c>
      <c r="O27" s="86" t="s">
        <v>2</v>
      </c>
      <c r="P27" s="86" t="s">
        <v>0</v>
      </c>
      <c r="Q27" s="86" t="s">
        <v>1</v>
      </c>
      <c r="R27" s="86" t="s">
        <v>1</v>
      </c>
      <c r="S27" s="94" t="s">
        <v>17</v>
      </c>
      <c r="T27" s="86" t="s">
        <v>3</v>
      </c>
      <c r="U27" s="86" t="s">
        <v>184</v>
      </c>
      <c r="V27" s="86" t="s">
        <v>4</v>
      </c>
      <c r="W27" s="86" t="str">
        <f>IF(COUNTIF(Tableau42[[#This Row],[1.7 Quelles sont les raisons qui ont poussé la population á quitter l''ile? (3 choix maximum)]],"*insecurite*"),"1","0")</f>
        <v>1</v>
      </c>
      <c r="X27" s="86" t="str">
        <f>IF(COUNTIF(Tableau42[[#This Row],[1.7 Quelles sont les raisons qui ont poussé la population á quitter l''ile? (3 choix maximum)]],"*mesure_securitaire*"),"1","0")</f>
        <v>0</v>
      </c>
      <c r="Y27" s="86" t="str">
        <f>IF(COUNTIF(Tableau42[[#This Row],[1.7 Quelles sont les raisons qui ont poussé la population á quitter l''ile? (3 choix maximum)]],"*moyens*"),"1","0")</f>
        <v>0</v>
      </c>
      <c r="Z27" s="86" t="str">
        <f>IF(COUNTIF(Tableau42[[#This Row],[1.7 Quelles sont les raisons qui ont poussé la population á quitter l''ile? (3 choix maximum)]],"*nourriture*"),"1","0")</f>
        <v>0</v>
      </c>
      <c r="AA27" s="86" t="str">
        <f>IF(COUNTIF(Tableau42[[#This Row],[1.7 Quelles sont les raisons qui ont poussé la population á quitter l''ile? (3 choix maximum)]],"*services*"),"1","0")</f>
        <v>0</v>
      </c>
      <c r="AB27" s="86" t="str">
        <f>IF(COUNTIF(Tableau42[[#This Row],[1.7 Quelles sont les raisons qui ont poussé la population á quitter l''ile? (3 choix maximum)]],"*migration*"),"1","0")</f>
        <v>0</v>
      </c>
      <c r="AC27" s="86" t="str">
        <f>IF(COUNTIF(Tableau42[[#This Row],[1.7 Quelles sont les raisons qui ont poussé la population á quitter l''ile? (3 choix maximum)]],"*autre*"),"1","0")</f>
        <v>0</v>
      </c>
      <c r="AD27" s="86" t="s">
        <v>763</v>
      </c>
      <c r="AE27" s="86" t="str">
        <f>IF(COUNTIF(Tableau42[[#This Row],[1.8 Depuis le debut de la crise de 2015, quels sont les groupes qui sont majoritairement partis de votre ile?  (3 choix maximum)]],"*familles*"),"1","0")</f>
        <v>1</v>
      </c>
      <c r="AF27" s="86" t="str">
        <f>IF(COUNTIF(Tableau42[[#This Row],[1.8 Depuis le debut de la crise de 2015, quels sont les groupes qui sont majoritairement partis de votre ile?  (3 choix maximum)]],"*meres*"),"1","0")</f>
        <v>1</v>
      </c>
      <c r="AG27" s="86" t="str">
        <f>IF(COUNTIF(Tableau42[[#This Row],[1.8 Depuis le debut de la crise de 2015, quels sont les groupes qui sont majoritairement partis de votre ile?  (3 choix maximum)]],"*enfants*"),"1","0")</f>
        <v>0</v>
      </c>
      <c r="AH27" s="86" t="str">
        <f>IF(COUNTIF(Tableau42[[#This Row],[1.8 Depuis le debut de la crise de 2015, quels sont les groupes qui sont majoritairement partis de votre ile?  (3 choix maximum)]],"*hommes*"),"1","0")</f>
        <v>0</v>
      </c>
      <c r="AI27" s="86" t="str">
        <f>IF(COUNTIF(Tableau42[[#This Row],[1.8 Depuis le debut de la crise de 2015, quels sont les groupes qui sont majoritairement partis de votre ile?  (3 choix maximum)]],"*femmes*"),"1","0")</f>
        <v>0</v>
      </c>
      <c r="AJ27" s="86" t="str">
        <f>IF(COUNTIF(Tableau42[[#This Row],[1.8 Depuis le debut de la crise de 2015, quels sont les groupes qui sont majoritairement partis de votre ile?  (3 choix maximum)]],"*vieux*"),"1","0")</f>
        <v>1</v>
      </c>
      <c r="AK27" s="86" t="s">
        <v>5</v>
      </c>
      <c r="AL27" s="86">
        <v>150</v>
      </c>
      <c r="AM27" s="93" t="s">
        <v>2</v>
      </c>
      <c r="AN27" s="93" t="s">
        <v>0</v>
      </c>
      <c r="AO27" s="93" t="s">
        <v>1</v>
      </c>
      <c r="AP27" s="93" t="s">
        <v>1</v>
      </c>
      <c r="AQ27" s="94" t="s">
        <v>17</v>
      </c>
      <c r="AR27" s="93" t="s">
        <v>723</v>
      </c>
      <c r="AS27" s="93" t="s">
        <v>185</v>
      </c>
      <c r="AT27" s="93" t="s">
        <v>184</v>
      </c>
      <c r="AU27" s="93" t="s">
        <v>763</v>
      </c>
      <c r="AV27" s="93" t="str">
        <f>IF(COUNTIF(Tableau42[[#This Row],[2.6 Quels sonts les groupes de population qui sont majoritairement revenus vivre dans l’ile? (3 choix maximum)]],"*familles*"),"1","0")</f>
        <v>1</v>
      </c>
      <c r="AW27" s="93" t="str">
        <f>IF(COUNTIF(Tableau42[[#This Row],[2.6 Quels sonts les groupes de population qui sont majoritairement revenus vivre dans l’ile? (3 choix maximum)]],"*meres*"),"1","0")</f>
        <v>1</v>
      </c>
      <c r="AX27" s="93" t="str">
        <f>IF(COUNTIF(Tableau42[[#This Row],[2.6 Quels sonts les groupes de population qui sont majoritairement revenus vivre dans l’ile? (3 choix maximum)]],"*enfants*"),"1","0")</f>
        <v>0</v>
      </c>
      <c r="AY27" s="93" t="str">
        <f>IF(COUNTIF(Tableau42[[#This Row],[2.6 Quels sonts les groupes de population qui sont majoritairement revenus vivre dans l’ile? (3 choix maximum)]],"*hommes*"),"1","0")</f>
        <v>0</v>
      </c>
      <c r="AZ27" s="93" t="str">
        <f>IF(COUNTIF(Tableau42[[#This Row],[2.6 Quels sonts les groupes de population qui sont majoritairement revenus vivre dans l’ile? (3 choix maximum)]],"*femmes*"),"1","0")</f>
        <v>0</v>
      </c>
      <c r="BA27" s="93" t="str">
        <f>IF(COUNTIF(Tableau42[[#This Row],[2.6 Quels sonts les groupes de population qui sont majoritairement revenus vivre dans l’ile? (3 choix maximum)]],"*vieux*"),"1","0")</f>
        <v>1</v>
      </c>
      <c r="BB27" s="93" t="str">
        <f>IF(COUNTIF(Tableau42[[#This Row],[2.6 Quels sonts les groupes de population qui sont majoritairement revenus vivre dans l’ile? (3 choix maximum)]],"*nsp*"),"1","0")</f>
        <v>0</v>
      </c>
      <c r="BC27" s="93" t="s">
        <v>790</v>
      </c>
      <c r="BD27" s="93" t="str">
        <f>IF(COUNTIF(Tableau42[[#This Row],[2.7 Quelles sont les raisons principales pour lesquelles les populations ont décidé de revenir dans l’ile ? (3 choix maximum)]],"*securite*"),"1","0")</f>
        <v>1</v>
      </c>
      <c r="BE27" s="93" t="str">
        <f>IF(COUNTIF(Tableau42[[#This Row],[2.7 Quelles sont les raisons principales pour lesquelles les populations ont décidé de revenir dans l’ile ? (3 choix maximum)]],"*moyens*"),"1","0")</f>
        <v>0</v>
      </c>
      <c r="BF27" s="93" t="str">
        <f>IF(COUNTIF(Tableau42[[#This Row],[2.7 Quelles sont les raisons principales pour lesquelles les populations ont décidé de revenir dans l’ile ? (3 choix maximum)]],"*nourriture*"),"1","0")</f>
        <v>0</v>
      </c>
      <c r="BG27" s="93" t="str">
        <f>IF(COUNTIF(Tableau42[[#This Row],[2.7 Quelles sont les raisons principales pour lesquelles les populations ont décidé de revenir dans l’ile ? (3 choix maximum)]],"*services*"),"1","0")</f>
        <v>0</v>
      </c>
      <c r="BH27" s="93" t="str">
        <f>IF(COUNTIF(Tableau42[[#This Row],[2.7 Quelles sont les raisons principales pour lesquelles les populations ont décidé de revenir dans l’ile ? (3 choix maximum)]],"*migration*"),"1","0")</f>
        <v>0</v>
      </c>
      <c r="BI27" s="93" t="str">
        <f>IF(COUNTIF(Tableau42[[#This Row],[2.7 Quelles sont les raisons principales pour lesquelles les populations ont décidé de revenir dans l’ile ? (3 choix maximum)]],"*assistance*"),"1","0")</f>
        <v>1</v>
      </c>
      <c r="BJ27" s="93" t="str">
        <f>IF(COUNTIF(Tableau42[[#This Row],[2.7 Quelles sont les raisons principales pour lesquelles les populations ont décidé de revenir dans l’ile ? (3 choix maximum)]],"*autre*"),"1","0")</f>
        <v>0</v>
      </c>
      <c r="BK27" s="93" t="str">
        <f>IF(COUNTIF(Tableau42[[#This Row],[2.7 Quelles sont les raisons principales pour lesquelles les populations ont décidé de revenir dans l’ile ? (3 choix maximum)]],"*nsp*"),"1","0")</f>
        <v>0</v>
      </c>
      <c r="BL27" s="93" t="s">
        <v>7</v>
      </c>
      <c r="BM27" s="93" t="s">
        <v>2</v>
      </c>
      <c r="BN27" s="93" t="s">
        <v>0</v>
      </c>
      <c r="BO27" s="93" t="s">
        <v>1</v>
      </c>
      <c r="BP27" s="93" t="s">
        <v>1</v>
      </c>
      <c r="BQ27" s="93" t="s">
        <v>17</v>
      </c>
      <c r="BR27" s="93" t="s">
        <v>737</v>
      </c>
      <c r="BS27" s="93" t="s">
        <v>737</v>
      </c>
      <c r="BT27" s="93" t="s">
        <v>194</v>
      </c>
      <c r="BU27" s="93" t="s">
        <v>191</v>
      </c>
      <c r="BV27" s="93" t="s">
        <v>191</v>
      </c>
      <c r="BW27" s="93" t="s">
        <v>194</v>
      </c>
      <c r="BX27" s="93" t="s">
        <v>13</v>
      </c>
      <c r="BY27" s="93" t="str">
        <f>IF(COUNTIF(Tableau42[[#This Row],[5.1 Quelles sont les principales sources de nourriture des habitants de l’ile ? (3 choix maximum)]],"*Autoconsommation*"),"1","0")</f>
        <v>1</v>
      </c>
      <c r="BZ27" s="93" t="str">
        <f>IF(COUNTIF(Tableau42[[#This Row],[5.1 Quelles sont les principales sources de nourriture des habitants de l’ile ? (3 choix maximum)]],"*Argent_achat*"),"1","0")</f>
        <v>0</v>
      </c>
      <c r="CA27" s="93" t="str">
        <f>IF(COUNTIF(Tableau42[[#This Row],[5.1 Quelles sont les principales sources de nourriture des habitants de l’ile ? (3 choix maximum)]],"*Dons*"),"1","0")</f>
        <v>0</v>
      </c>
      <c r="CB27" s="93" t="str">
        <f>IF(COUNTIF(Tableau42[[#This Row],[5.1 Quelles sont les principales sources de nourriture des habitants de l’ile ? (3 choix maximum)]],"*Aide_alimentaire_ong*"),"1","0")</f>
        <v>0</v>
      </c>
      <c r="CC27" s="93" t="str">
        <f>IF(COUNTIF(Tableau42[[#This Row],[5.1 Quelles sont les principales sources de nourriture des habitants de l’ile ? (3 choix maximum)]],"*Emprunt*"),"1","0")</f>
        <v>0</v>
      </c>
      <c r="CD27" s="93" t="str">
        <f>IF(COUNTIF(Tableau42[[#This Row],[5.1 Quelles sont les principales sources de nourriture des habitants de l’ile ? (3 choix maximum)]],"*Paiement_nature*"),"1","0")</f>
        <v>0</v>
      </c>
      <c r="CE27" s="93" t="str">
        <f>IF(COUNTIF(Tableau42[[#This Row],[5.1 Quelles sont les principales sources de nourriture des habitants de l’ile ? (3 choix maximum)]],"*nsp*"),"1","0")</f>
        <v>0</v>
      </c>
      <c r="CF27" s="93" t="s">
        <v>5</v>
      </c>
      <c r="CG27" s="93" t="s">
        <v>739</v>
      </c>
      <c r="CH27" s="93" t="str">
        <f>IF(COUNTIF(Tableau42[[#This Row],[5.3 Si oui, quelles sont les principales raisons ? (3 choix maximum)]],"*marche*"),"1","0")</f>
        <v>1</v>
      </c>
      <c r="CI27" s="93" t="str">
        <f>IF(COUNTIF(Tableau42[[#This Row],[5.3 Si oui, quelles sont les principales raisons ? (3 choix maximum)]],"*securite*"),"1","0")</f>
        <v>0</v>
      </c>
      <c r="CJ27" s="93" t="str">
        <f>IF(COUNTIF(Tableau42[[#This Row],[5.3 Si oui, quelles sont les principales raisons ? (3 choix maximum)]],"*ressources*"),"1","0")</f>
        <v>1</v>
      </c>
      <c r="CK27" s="93" t="str">
        <f>IF(COUNTIF(Tableau42[[#This Row],[5.3 Si oui, quelles sont les principales raisons ? (3 choix maximum)]],"*prix*"),"1","0")</f>
        <v>0</v>
      </c>
      <c r="CL27" s="93" t="str">
        <f>IF(COUNTIF(Tableau42[[#This Row],[5.3 Si oui, quelles sont les principales raisons ? (3 choix maximum)]],"*disponibilite*"),"1","0")</f>
        <v>0</v>
      </c>
      <c r="CM27" s="93" t="str">
        <f>IF(COUNTIF(Tableau42[[#This Row],[5.3 Si oui, quelles sont les principales raisons ? (3 choix maximum)]],"*production*"),"1","0")</f>
        <v>1</v>
      </c>
      <c r="CN27" s="93" t="s">
        <v>194</v>
      </c>
      <c r="CO27" s="93" t="s">
        <v>187</v>
      </c>
      <c r="CP27" s="93" t="s">
        <v>206</v>
      </c>
      <c r="CQ27" s="93" t="str">
        <f>IF(COUNTIF(Tableau42[[#This Row],[5.6 Quelles sont les principales sources de revenu utilisées par les habitants de l’ile ACTUELLEMENT? (3 choix maximum)]],"*Agriculture*"),"1","0")</f>
        <v>0</v>
      </c>
      <c r="CR27" s="93" t="str">
        <f>IF(COUNTIF(Tableau42[[#This Row],[5.6 Quelles sont les principales sources de revenu utilisées par les habitants de l’ile ACTUELLEMENT? (3 choix maximum)]],"*Elevage*"),"1","0")</f>
        <v>0</v>
      </c>
      <c r="CS27" s="93" t="str">
        <f>IF(COUNTIF(Tableau42[[#This Row],[5.6 Quelles sont les principales sources de revenu utilisées par les habitants de l’ile ACTUELLEMENT? (3 choix maximum)]],"*peche*"),"1","0")</f>
        <v>1</v>
      </c>
      <c r="CT27" s="93" t="str">
        <f>IF(COUNTIF(Tableau42[[#This Row],[5.6 Quelles sont les principales sources de revenu utilisées par les habitants de l’ile ACTUELLEMENT? (3 choix maximum)]],"*Administration*"),"1","0")</f>
        <v>0</v>
      </c>
      <c r="CU27" s="93" t="str">
        <f>IF(COUNTIF(Tableau42[[#This Row],[5.6 Quelles sont les principales sources de revenu utilisées par les habitants de l’ile ACTUELLEMENT? (3 choix maximum)]],"*Artisanat*"),"1","0")</f>
        <v>0</v>
      </c>
      <c r="CV27" s="93" t="str">
        <f>IF(COUNTIF(Tableau42[[#This Row],[5.6 Quelles sont les principales sources de revenu utilisées par les habitants de l’ile ACTUELLEMENT? (3 choix maximum)]],"*Venteetcommerce*"),"1","0")</f>
        <v>0</v>
      </c>
      <c r="CW27" s="93" t="str">
        <f>IF(COUNTIF(Tableau42[[#This Row],[5.6 Quelles sont les principales sources de revenu utilisées par les habitants de l’ile ACTUELLEMENT? (3 choix maximum)]],"*mainoeuvre*"),"1","0")</f>
        <v>0</v>
      </c>
      <c r="CX27" s="93" t="str">
        <f>IF(COUNTIF(Tableau42[[#This Row],[5.6 Quelles sont les principales sources de revenu utilisées par les habitants de l’ile ACTUELLEMENT? (3 choix maximum)]],"*assistance*"),"1","0")</f>
        <v>0</v>
      </c>
      <c r="CY27" s="93" t="s">
        <v>194</v>
      </c>
      <c r="CZ27" s="93"/>
      <c r="DA27" s="93" t="s">
        <v>3</v>
      </c>
      <c r="DB27" s="93" t="s">
        <v>3</v>
      </c>
      <c r="DC27" s="93" t="s">
        <v>3</v>
      </c>
      <c r="DD27" s="93" t="s">
        <v>3</v>
      </c>
      <c r="DE27" s="93" t="s">
        <v>3</v>
      </c>
      <c r="DF27" s="93"/>
      <c r="DG27" s="93" t="s">
        <v>718</v>
      </c>
      <c r="DH27" s="93" t="str">
        <f>IF(COUNTIF(Tableau42[[#This Row],[6.3 Quelles sont les principales difficultés rencontrées par les habitants de l’ile pour accéder aux services de santé ? (3 choix maximum)]],"*aucune*"),"1","0")</f>
        <v>0</v>
      </c>
      <c r="DI27" s="93" t="str">
        <f>IF(COUNTIF(Tableau42[[#This Row],[6.3 Quelles sont les principales difficultés rencontrées par les habitants de l’ile pour accéder aux services de santé ? (3 choix maximum)]],"*pasdeservice*"),"1","0")</f>
        <v>1</v>
      </c>
      <c r="DJ27" s="93" t="str">
        <f>IF(COUNTIF(Tableau42[[#This Row],[6.3 Quelles sont les principales difficultés rencontrées par les habitants de l’ile pour accéder aux services de santé ? (3 choix maximum)]],"*securite*"),"1","0")</f>
        <v>0</v>
      </c>
      <c r="DK27" s="86" t="str">
        <f>IF(COUNTIF(Tableau42[[#This Row],[6.3 Quelles sont les principales difficultés rencontrées par les habitants de l’ile pour accéder aux services de santé ? (3 choix maximum)]],"*physique*"),"1","0")</f>
        <v>0</v>
      </c>
      <c r="DL27" s="86" t="str">
        <f>IF(COUNTIF(Tableau42[[#This Row],[6.3 Quelles sont les principales difficultés rencontrées par les habitants de l’ile pour accéder aux services de santé ? (3 choix maximum)]],"*prixsoins*"),"1","0")</f>
        <v>0</v>
      </c>
      <c r="DM27" s="86" t="str">
        <f>IF(COUNTIF(Tableau42[[#This Row],[6.3 Quelles sont les principales difficultés rencontrées par les habitants de l’ile pour accéder aux services de santé ? (3 choix maximum)]],"*distance*"),"1","0")</f>
        <v>0</v>
      </c>
      <c r="DN27" s="86" t="str">
        <f>IF(COUNTIF(Tableau42[[#This Row],[6.3 Quelles sont les principales difficultés rencontrées par les habitants de l’ile pour accéder aux services de santé ? (3 choix maximum)]],"*prixtransport*"),"1","0")</f>
        <v>1</v>
      </c>
      <c r="DO27" s="93" t="str">
        <f>IF(COUNTIF(Tableau42[[#This Row],[6.3 Quelles sont les principales difficultés rencontrées par les habitants de l’ile pour accéder aux services de santé ? (3 choix maximum)]],"*pasdetransport*"),"1","0")</f>
        <v>1</v>
      </c>
      <c r="DP27" s="93" t="str">
        <f>IF(COUNTIF(Tableau42[[#This Row],[6.3 Quelles sont les principales difficultés rencontrées par les habitants de l’ile pour accéder aux services de santé ? (3 choix maximum)]],"*manquepersonnel*"),"1","0")</f>
        <v>0</v>
      </c>
      <c r="DQ27" s="93" t="str">
        <f>IF(COUNTIF(Tableau42[[#This Row],[6.3 Quelles sont les principales difficultés rencontrées par les habitants de l’ile pour accéder aux services de santé ? (3 choix maximum)]],"*manquemateriel*"),"1","0")</f>
        <v>0</v>
      </c>
      <c r="DR27" s="93" t="str">
        <f>IF(COUNTIF(Tableau42[[#This Row],[6.3 Quelles sont les principales difficultés rencontrées par les habitants de l’ile pour accéder aux services de santé ? (3 choix maximum)]],"*manquemedics*"),"1","0")</f>
        <v>0</v>
      </c>
      <c r="DS27" s="93" t="s">
        <v>695</v>
      </c>
      <c r="DT27" s="93" t="str">
        <f>IF(COUNTIF(Tableau42[[#This Row],[6.4 Quels sont les problèmes de santé les plus fréquents rencontrés par les habitants de l’ile dans les DEUX dernieres semaines ? (3 choix maximum)]],"*aucun*"),"1","0")</f>
        <v>0</v>
      </c>
      <c r="DU27" s="93" t="str">
        <f>IF(COUNTIF(Tableau42[[#This Row],[6.4 Quels sont les problèmes de santé les plus fréquents rencontrés par les habitants de l’ile dans les DEUX dernieres semaines ? (3 choix maximum)]],"*fievre*"),"1","0")</f>
        <v>1</v>
      </c>
      <c r="DV27" s="93" t="str">
        <f>IF(COUNTIF(Tableau42[[#This Row],[6.4 Quels sont les problèmes de santé les plus fréquents rencontrés par les habitants de l’ile dans les DEUX dernieres semaines ? (3 choix maximum)]],"*diarrhee*"),"1","0")</f>
        <v>1</v>
      </c>
      <c r="DW27" s="93" t="str">
        <f>IF(COUNTIF(Tableau42[[#This Row],[6.4 Quels sont les problèmes de santé les plus fréquents rencontrés par les habitants de l’ile dans les DEUX dernieres semaines ? (3 choix maximum)]],"*peau*"),"1","0")</f>
        <v>0</v>
      </c>
      <c r="DX27" s="93" t="str">
        <f>IF(COUNTIF(Tableau42[[#This Row],[6.4 Quels sont les problèmes de santé les plus fréquents rencontrés par les habitants de l’ile dans les DEUX dernieres semaines ? (3 choix maximum)]],"*contagieux*"),"1","0")</f>
        <v>0</v>
      </c>
      <c r="DY27" s="93" t="str">
        <f>IF(COUNTIF(Tableau42[[#This Row],[6.4 Quels sont les problèmes de santé les plus fréquents rencontrés par les habitants de l’ile dans les DEUX dernieres semaines ? (3 choix maximum)]],"*chronique*"),"1","0")</f>
        <v>1</v>
      </c>
      <c r="DZ27" s="93" t="str">
        <f>IF(COUNTIF(Tableau42[[#This Row],[6.4 Quels sont les problèmes de santé les plus fréquents rencontrés par les habitants de l’ile dans les DEUX dernieres semaines ? (3 choix maximum)]],"*maternel*"),"1","0")</f>
        <v>0</v>
      </c>
      <c r="EA27" s="93" t="str">
        <f>IF(COUNTIF(Tableau42[[#This Row],[6.4 Quels sont les problèmes de santé les plus fréquents rencontrés par les habitants de l’ile dans les DEUX dernieres semaines ? (3 choix maximum)]],"*blessures*"),"1","0")</f>
        <v>0</v>
      </c>
      <c r="EB27" s="93" t="str">
        <f>IF(COUNTIF(Tableau42[[#This Row],[6.4 Quels sont les problèmes de santé les plus fréquents rencontrés par les habitants de l’ile dans les DEUX dernieres semaines ? (3 choix maximum)]],"*infections*"),"1","0")</f>
        <v>0</v>
      </c>
      <c r="EC27" s="93" t="str">
        <f>IF(COUNTIF(Tableau42[[#This Row],[6.4 Quels sont les problèmes de santé les plus fréquents rencontrés par les habitants de l’ile dans les DEUX dernieres semaines ? (3 choix maximum)]],"*malnutrition*"),"1","0")</f>
        <v>0</v>
      </c>
      <c r="ED27" s="93" t="s">
        <v>194</v>
      </c>
      <c r="EE27" s="93" t="s">
        <v>199</v>
      </c>
      <c r="EF27" s="93" t="s">
        <v>197</v>
      </c>
      <c r="EG27" s="93" t="s">
        <v>201</v>
      </c>
      <c r="EH27" s="93" t="s">
        <v>3</v>
      </c>
      <c r="EI27" s="93" t="s">
        <v>182</v>
      </c>
      <c r="EJ27" s="95" t="s">
        <v>194</v>
      </c>
      <c r="EK27" s="95"/>
      <c r="EL27" s="95" t="s">
        <v>3</v>
      </c>
      <c r="EM27" s="95" t="s">
        <v>3</v>
      </c>
      <c r="EN27" s="95" t="s">
        <v>3</v>
      </c>
      <c r="EO27" s="95" t="s">
        <v>3</v>
      </c>
      <c r="EP27" s="95" t="s">
        <v>3</v>
      </c>
      <c r="EQ27" s="96" t="s">
        <v>3</v>
      </c>
      <c r="ER27" s="95"/>
      <c r="ES27" s="95" t="s">
        <v>14</v>
      </c>
      <c r="ET27" s="95" t="s">
        <v>14</v>
      </c>
      <c r="EU27" s="95" t="s">
        <v>759</v>
      </c>
      <c r="EV27" s="95" t="str">
        <f>IF(COUNTIF(Tableau42[[#This Row],[8.5 Quelles sont les principales barrières d''accès à l''école primaire pour les enfants, ACTUELLEMENT? (3 choix maximum)]],"*ecole_non_fonc*"),"1","0")</f>
        <v>1</v>
      </c>
      <c r="EW27" s="95" t="str">
        <f>IF(COUNTIF(Tableau42[[#This Row],[8.5 Quelles sont les principales barrières d''accès à l''école primaire pour les enfants, ACTUELLEMENT? (3 choix maximum)]],"*frais_inscription*"),"1","0")</f>
        <v>0</v>
      </c>
      <c r="EX27" s="95" t="str">
        <f>IF(COUNTIF(Tableau42[[#This Row],[8.5 Quelles sont les principales barrières d''accès à l''école primaire pour les enfants, ACTUELLEMENT? (3 choix maximum)]],"*pas_fournitures*"),"1","0")</f>
        <v>0</v>
      </c>
      <c r="EY27" s="95" t="str">
        <f>IF(COUNTIF(Tableau42[[#This Row],[8.5 Quelles sont les principales barrières d''accès à l''école primaire pour les enfants, ACTUELLEMENT? (3 choix maximum)]],"*ecole_loin*"),"1","0")</f>
        <v>1</v>
      </c>
      <c r="EZ27" s="95" t="str">
        <f>IF(COUNTIF(Tableau42[[#This Row],[8.5 Quelles sont les principales barrières d''accès à l''école primaire pour les enfants, ACTUELLEMENT? (3 choix maximum)]],"*route_dangereuse*"),"1","0")</f>
        <v>0</v>
      </c>
      <c r="FA27" s="95" t="str">
        <f>IF(COUNTIF(Tableau42[[#This Row],[8.5 Quelles sont les principales barrières d''accès à l''école primaire pour les enfants, ACTUELLEMENT? (3 choix maximum)]],"*travail*"),"1","0")</f>
        <v>0</v>
      </c>
      <c r="FB27" s="95" t="s">
        <v>194</v>
      </c>
      <c r="FC27" s="95"/>
      <c r="FD27" s="95" t="s">
        <v>3</v>
      </c>
      <c r="FE27" s="95" t="s">
        <v>3</v>
      </c>
      <c r="FF27" s="95" t="s">
        <v>3</v>
      </c>
      <c r="FG27" s="95" t="s">
        <v>3</v>
      </c>
      <c r="FH27" s="95" t="s">
        <v>3</v>
      </c>
      <c r="FI27" s="95" t="s">
        <v>3</v>
      </c>
      <c r="FJ27" s="95" t="s">
        <v>3</v>
      </c>
      <c r="FK27" s="95" t="s">
        <v>3</v>
      </c>
      <c r="FL27" s="95" t="s">
        <v>3</v>
      </c>
      <c r="FM27" s="95" t="s">
        <v>204</v>
      </c>
      <c r="FN27" s="95" t="s">
        <v>3</v>
      </c>
      <c r="FO27" s="97" t="s">
        <v>614</v>
      </c>
      <c r="FP27" s="95" t="s">
        <v>5</v>
      </c>
      <c r="FQ27" s="114" t="s">
        <v>853</v>
      </c>
    </row>
    <row r="28" spans="1:173" s="98" customFormat="1" ht="19.95" customHeight="1" x14ac:dyDescent="0.3">
      <c r="A28" s="114" t="s">
        <v>854</v>
      </c>
      <c r="B28" s="115">
        <v>43194.390636574077</v>
      </c>
      <c r="C28" s="115">
        <v>43194.402094907404</v>
      </c>
      <c r="D28" s="116">
        <v>43194</v>
      </c>
      <c r="E28" s="114"/>
      <c r="F28" s="116">
        <v>43194</v>
      </c>
      <c r="G28" s="92" t="s">
        <v>0</v>
      </c>
      <c r="H28" s="92" t="s">
        <v>1</v>
      </c>
      <c r="I28" s="92" t="s">
        <v>1</v>
      </c>
      <c r="J28" s="92" t="s">
        <v>712</v>
      </c>
      <c r="K28" s="92" t="s">
        <v>213</v>
      </c>
      <c r="L28" s="86">
        <v>5000</v>
      </c>
      <c r="M28" s="86">
        <v>4000</v>
      </c>
      <c r="N28" s="86" t="s">
        <v>14</v>
      </c>
      <c r="O28" s="86"/>
      <c r="P28" s="86"/>
      <c r="Q28" s="86"/>
      <c r="R28" s="86"/>
      <c r="S28" s="94"/>
      <c r="T28" s="86"/>
      <c r="U28" s="86"/>
      <c r="V28" s="86"/>
      <c r="W28" s="86" t="str">
        <f>IF(COUNTIF(Tableau42[[#This Row],[1.7 Quelles sont les raisons qui ont poussé la population á quitter l''ile? (3 choix maximum)]],"*insecurite*"),"1","0")</f>
        <v>0</v>
      </c>
      <c r="X28" s="86" t="str">
        <f>IF(COUNTIF(Tableau42[[#This Row],[1.7 Quelles sont les raisons qui ont poussé la population á quitter l''ile? (3 choix maximum)]],"*mesure_securitaire*"),"1","0")</f>
        <v>0</v>
      </c>
      <c r="Y28" s="86" t="str">
        <f>IF(COUNTIF(Tableau42[[#This Row],[1.7 Quelles sont les raisons qui ont poussé la population á quitter l''ile? (3 choix maximum)]],"*moyens*"),"1","0")</f>
        <v>0</v>
      </c>
      <c r="Z28" s="86" t="str">
        <f>IF(COUNTIF(Tableau42[[#This Row],[1.7 Quelles sont les raisons qui ont poussé la population á quitter l''ile? (3 choix maximum)]],"*nourriture*"),"1","0")</f>
        <v>0</v>
      </c>
      <c r="AA28" s="86" t="str">
        <f>IF(COUNTIF(Tableau42[[#This Row],[1.7 Quelles sont les raisons qui ont poussé la population á quitter l''ile? (3 choix maximum)]],"*services*"),"1","0")</f>
        <v>0</v>
      </c>
      <c r="AB28" s="86" t="str">
        <f>IF(COUNTIF(Tableau42[[#This Row],[1.7 Quelles sont les raisons qui ont poussé la population á quitter l''ile? (3 choix maximum)]],"*migration*"),"1","0")</f>
        <v>0</v>
      </c>
      <c r="AC28" s="86" t="str">
        <f>IF(COUNTIF(Tableau42[[#This Row],[1.7 Quelles sont les raisons qui ont poussé la population á quitter l''ile? (3 choix maximum)]],"*autre*"),"1","0")</f>
        <v>0</v>
      </c>
      <c r="AD28" s="86"/>
      <c r="AE28" s="86" t="str">
        <f>IF(COUNTIF(Tableau42[[#This Row],[1.8 Depuis le debut de la crise de 2015, quels sont les groupes qui sont majoritairement partis de votre ile?  (3 choix maximum)]],"*familles*"),"1","0")</f>
        <v>0</v>
      </c>
      <c r="AF28" s="86" t="str">
        <f>IF(COUNTIF(Tableau42[[#This Row],[1.8 Depuis le debut de la crise de 2015, quels sont les groupes qui sont majoritairement partis de votre ile?  (3 choix maximum)]],"*meres*"),"1","0")</f>
        <v>0</v>
      </c>
      <c r="AG28" s="86" t="str">
        <f>IF(COUNTIF(Tableau42[[#This Row],[1.8 Depuis le debut de la crise de 2015, quels sont les groupes qui sont majoritairement partis de votre ile?  (3 choix maximum)]],"*enfants*"),"1","0")</f>
        <v>0</v>
      </c>
      <c r="AH28" s="86" t="str">
        <f>IF(COUNTIF(Tableau42[[#This Row],[1.8 Depuis le debut de la crise de 2015, quels sont les groupes qui sont majoritairement partis de votre ile?  (3 choix maximum)]],"*hommes*"),"1","0")</f>
        <v>0</v>
      </c>
      <c r="AI28" s="86" t="str">
        <f>IF(COUNTIF(Tableau42[[#This Row],[1.8 Depuis le debut de la crise de 2015, quels sont les groupes qui sont majoritairement partis de votre ile?  (3 choix maximum)]],"*femmes*"),"1","0")</f>
        <v>0</v>
      </c>
      <c r="AJ28" s="86" t="str">
        <f>IF(COUNTIF(Tableau42[[#This Row],[1.8 Depuis le debut de la crise de 2015, quels sont les groupes qui sont majoritairement partis de votre ile?  (3 choix maximum)]],"*vieux*"),"1","0")</f>
        <v>0</v>
      </c>
      <c r="AK28" s="86" t="s">
        <v>5</v>
      </c>
      <c r="AL28" s="86">
        <v>3000</v>
      </c>
      <c r="AM28" s="93" t="s">
        <v>2</v>
      </c>
      <c r="AN28" s="93" t="s">
        <v>0</v>
      </c>
      <c r="AO28" s="93" t="s">
        <v>1</v>
      </c>
      <c r="AP28" s="93" t="s">
        <v>1</v>
      </c>
      <c r="AQ28" s="94" t="s">
        <v>855</v>
      </c>
      <c r="AR28" s="93" t="s">
        <v>723</v>
      </c>
      <c r="AS28" s="93" t="s">
        <v>185</v>
      </c>
      <c r="AT28" s="93" t="s">
        <v>184</v>
      </c>
      <c r="AU28" s="93" t="s">
        <v>763</v>
      </c>
      <c r="AV28" s="93" t="str">
        <f>IF(COUNTIF(Tableau42[[#This Row],[2.6 Quels sonts les groupes de population qui sont majoritairement revenus vivre dans l’ile? (3 choix maximum)]],"*familles*"),"1","0")</f>
        <v>1</v>
      </c>
      <c r="AW28" s="93" t="str">
        <f>IF(COUNTIF(Tableau42[[#This Row],[2.6 Quels sonts les groupes de population qui sont majoritairement revenus vivre dans l’ile? (3 choix maximum)]],"*meres*"),"1","0")</f>
        <v>1</v>
      </c>
      <c r="AX28" s="93" t="str">
        <f>IF(COUNTIF(Tableau42[[#This Row],[2.6 Quels sonts les groupes de population qui sont majoritairement revenus vivre dans l’ile? (3 choix maximum)]],"*enfants*"),"1","0")</f>
        <v>0</v>
      </c>
      <c r="AY28" s="93" t="str">
        <f>IF(COUNTIF(Tableau42[[#This Row],[2.6 Quels sonts les groupes de population qui sont majoritairement revenus vivre dans l’ile? (3 choix maximum)]],"*hommes*"),"1","0")</f>
        <v>0</v>
      </c>
      <c r="AZ28" s="93" t="str">
        <f>IF(COUNTIF(Tableau42[[#This Row],[2.6 Quels sonts les groupes de population qui sont majoritairement revenus vivre dans l’ile? (3 choix maximum)]],"*femmes*"),"1","0")</f>
        <v>0</v>
      </c>
      <c r="BA28" s="93" t="str">
        <f>IF(COUNTIF(Tableau42[[#This Row],[2.6 Quels sonts les groupes de population qui sont majoritairement revenus vivre dans l’ile? (3 choix maximum)]],"*vieux*"),"1","0")</f>
        <v>1</v>
      </c>
      <c r="BB28" s="93" t="str">
        <f>IF(COUNTIF(Tableau42[[#This Row],[2.6 Quels sonts les groupes de population qui sont majoritairement revenus vivre dans l’ile? (3 choix maximum)]],"*nsp*"),"1","0")</f>
        <v>0</v>
      </c>
      <c r="BC28" s="93" t="s">
        <v>856</v>
      </c>
      <c r="BD28" s="93" t="str">
        <f>IF(COUNTIF(Tableau42[[#This Row],[2.7 Quelles sont les raisons principales pour lesquelles les populations ont décidé de revenir dans l’ile ? (3 choix maximum)]],"*securite*"),"1","0")</f>
        <v>1</v>
      </c>
      <c r="BE28" s="93" t="str">
        <f>IF(COUNTIF(Tableau42[[#This Row],[2.7 Quelles sont les raisons principales pour lesquelles les populations ont décidé de revenir dans l’ile ? (3 choix maximum)]],"*moyens*"),"1","0")</f>
        <v>0</v>
      </c>
      <c r="BF28" s="93" t="str">
        <f>IF(COUNTIF(Tableau42[[#This Row],[2.7 Quelles sont les raisons principales pour lesquelles les populations ont décidé de revenir dans l’ile ? (3 choix maximum)]],"*nourriture*"),"1","0")</f>
        <v>0</v>
      </c>
      <c r="BG28" s="93" t="str">
        <f>IF(COUNTIF(Tableau42[[#This Row],[2.7 Quelles sont les raisons principales pour lesquelles les populations ont décidé de revenir dans l’ile ? (3 choix maximum)]],"*services*"),"1","0")</f>
        <v>0</v>
      </c>
      <c r="BH28" s="93" t="str">
        <f>IF(COUNTIF(Tableau42[[#This Row],[2.7 Quelles sont les raisons principales pour lesquelles les populations ont décidé de revenir dans l’ile ? (3 choix maximum)]],"*migration*"),"1","0")</f>
        <v>1</v>
      </c>
      <c r="BI28" s="93" t="str">
        <f>IF(COUNTIF(Tableau42[[#This Row],[2.7 Quelles sont les raisons principales pour lesquelles les populations ont décidé de revenir dans l’ile ? (3 choix maximum)]],"*assistance*"),"1","0")</f>
        <v>0</v>
      </c>
      <c r="BJ28" s="93" t="str">
        <f>IF(COUNTIF(Tableau42[[#This Row],[2.7 Quelles sont les raisons principales pour lesquelles les populations ont décidé de revenir dans l’ile ? (3 choix maximum)]],"*autre*"),"1","0")</f>
        <v>0</v>
      </c>
      <c r="BK28" s="93" t="str">
        <f>IF(COUNTIF(Tableau42[[#This Row],[2.7 Quelles sont les raisons principales pour lesquelles les populations ont décidé de revenir dans l’ile ? (3 choix maximum)]],"*nsp*"),"1","0")</f>
        <v>0</v>
      </c>
      <c r="BL28" s="93" t="s">
        <v>210</v>
      </c>
      <c r="BM28" s="93" t="s">
        <v>2</v>
      </c>
      <c r="BN28" s="93" t="s">
        <v>0</v>
      </c>
      <c r="BO28" s="93" t="s">
        <v>1</v>
      </c>
      <c r="BP28" s="93" t="s">
        <v>1</v>
      </c>
      <c r="BQ28" s="93" t="s">
        <v>712</v>
      </c>
      <c r="BR28" s="93" t="s">
        <v>737</v>
      </c>
      <c r="BS28" s="93" t="s">
        <v>737</v>
      </c>
      <c r="BT28" s="93" t="s">
        <v>725</v>
      </c>
      <c r="BU28" s="93" t="s">
        <v>212</v>
      </c>
      <c r="BV28" s="93" t="s">
        <v>212</v>
      </c>
      <c r="BW28" s="93" t="s">
        <v>194</v>
      </c>
      <c r="BX28" s="93" t="s">
        <v>738</v>
      </c>
      <c r="BY28" s="93" t="str">
        <f>IF(COUNTIF(Tableau42[[#This Row],[5.1 Quelles sont les principales sources de nourriture des habitants de l’ile ? (3 choix maximum)]],"*Autoconsommation*"),"1","0")</f>
        <v>1</v>
      </c>
      <c r="BZ28" s="93" t="str">
        <f>IF(COUNTIF(Tableau42[[#This Row],[5.1 Quelles sont les principales sources de nourriture des habitants de l’ile ? (3 choix maximum)]],"*Argent_achat*"),"1","0")</f>
        <v>1</v>
      </c>
      <c r="CA28" s="93" t="str">
        <f>IF(COUNTIF(Tableau42[[#This Row],[5.1 Quelles sont les principales sources de nourriture des habitants de l’ile ? (3 choix maximum)]],"*Dons*"),"1","0")</f>
        <v>0</v>
      </c>
      <c r="CB28" s="93" t="str">
        <f>IF(COUNTIF(Tableau42[[#This Row],[5.1 Quelles sont les principales sources de nourriture des habitants de l’ile ? (3 choix maximum)]],"*Aide_alimentaire_ong*"),"1","0")</f>
        <v>0</v>
      </c>
      <c r="CC28" s="93" t="str">
        <f>IF(COUNTIF(Tableau42[[#This Row],[5.1 Quelles sont les principales sources de nourriture des habitants de l’ile ? (3 choix maximum)]],"*Emprunt*"),"1","0")</f>
        <v>0</v>
      </c>
      <c r="CD28" s="93" t="str">
        <f>IF(COUNTIF(Tableau42[[#This Row],[5.1 Quelles sont les principales sources de nourriture des habitants de l’ile ? (3 choix maximum)]],"*Paiement_nature*"),"1","0")</f>
        <v>0</v>
      </c>
      <c r="CE28" s="93" t="str">
        <f>IF(COUNTIF(Tableau42[[#This Row],[5.1 Quelles sont les principales sources de nourriture des habitants de l’ile ? (3 choix maximum)]],"*nsp*"),"1","0")</f>
        <v>0</v>
      </c>
      <c r="CF28" s="93" t="s">
        <v>5</v>
      </c>
      <c r="CG28" s="93" t="s">
        <v>692</v>
      </c>
      <c r="CH28" s="93" t="str">
        <f>IF(COUNTIF(Tableau42[[#This Row],[5.3 Si oui, quelles sont les principales raisons ? (3 choix maximum)]],"*marche*"),"1","0")</f>
        <v>0</v>
      </c>
      <c r="CI28" s="93" t="str">
        <f>IF(COUNTIF(Tableau42[[#This Row],[5.3 Si oui, quelles sont les principales raisons ? (3 choix maximum)]],"*securite*"),"1","0")</f>
        <v>0</v>
      </c>
      <c r="CJ28" s="93" t="str">
        <f>IF(COUNTIF(Tableau42[[#This Row],[5.3 Si oui, quelles sont les principales raisons ? (3 choix maximum)]],"*ressources*"),"1","0")</f>
        <v>1</v>
      </c>
      <c r="CK28" s="93" t="str">
        <f>IF(COUNTIF(Tableau42[[#This Row],[5.3 Si oui, quelles sont les principales raisons ? (3 choix maximum)]],"*prix*"),"1","0")</f>
        <v>1</v>
      </c>
      <c r="CL28" s="93" t="str">
        <f>IF(COUNTIF(Tableau42[[#This Row],[5.3 Si oui, quelles sont les principales raisons ? (3 choix maximum)]],"*disponibilite*"),"1","0")</f>
        <v>0</v>
      </c>
      <c r="CM28" s="93" t="str">
        <f>IF(COUNTIF(Tableau42[[#This Row],[5.3 Si oui, quelles sont les principales raisons ? (3 choix maximum)]],"*production*"),"1","0")</f>
        <v>1</v>
      </c>
      <c r="CN28" s="93" t="s">
        <v>194</v>
      </c>
      <c r="CO28" s="93" t="s">
        <v>203</v>
      </c>
      <c r="CP28" s="93" t="s">
        <v>740</v>
      </c>
      <c r="CQ28" s="93" t="str">
        <f>IF(COUNTIF(Tableau42[[#This Row],[5.6 Quelles sont les principales sources de revenu utilisées par les habitants de l’ile ACTUELLEMENT? (3 choix maximum)]],"*Agriculture*"),"1","0")</f>
        <v>1</v>
      </c>
      <c r="CR28" s="93" t="str">
        <f>IF(COUNTIF(Tableau42[[#This Row],[5.6 Quelles sont les principales sources de revenu utilisées par les habitants de l’ile ACTUELLEMENT? (3 choix maximum)]],"*Elevage*"),"1","0")</f>
        <v>1</v>
      </c>
      <c r="CS28" s="93" t="str">
        <f>IF(COUNTIF(Tableau42[[#This Row],[5.6 Quelles sont les principales sources de revenu utilisées par les habitants de l’ile ACTUELLEMENT? (3 choix maximum)]],"*peche*"),"1","0")</f>
        <v>1</v>
      </c>
      <c r="CT28" s="93" t="str">
        <f>IF(COUNTIF(Tableau42[[#This Row],[5.6 Quelles sont les principales sources de revenu utilisées par les habitants de l’ile ACTUELLEMENT? (3 choix maximum)]],"*Administration*"),"1","0")</f>
        <v>0</v>
      </c>
      <c r="CU28" s="93" t="str">
        <f>IF(COUNTIF(Tableau42[[#This Row],[5.6 Quelles sont les principales sources de revenu utilisées par les habitants de l’ile ACTUELLEMENT? (3 choix maximum)]],"*Artisanat*"),"1","0")</f>
        <v>0</v>
      </c>
      <c r="CV28" s="93" t="str">
        <f>IF(COUNTIF(Tableau42[[#This Row],[5.6 Quelles sont les principales sources de revenu utilisées par les habitants de l’ile ACTUELLEMENT? (3 choix maximum)]],"*Venteetcommerce*"),"1","0")</f>
        <v>0</v>
      </c>
      <c r="CW28" s="93" t="str">
        <f>IF(COUNTIF(Tableau42[[#This Row],[5.6 Quelles sont les principales sources de revenu utilisées par les habitants de l’ile ACTUELLEMENT? (3 choix maximum)]],"*mainoeuvre*"),"1","0")</f>
        <v>0</v>
      </c>
      <c r="CX28" s="93" t="str">
        <f>IF(COUNTIF(Tableau42[[#This Row],[5.6 Quelles sont les principales sources de revenu utilisées par les habitants de l’ile ACTUELLEMENT? (3 choix maximum)]],"*assistance*"),"1","0")</f>
        <v>0</v>
      </c>
      <c r="CY28" s="93" t="s">
        <v>194</v>
      </c>
      <c r="CZ28" s="93"/>
      <c r="DA28" s="93" t="s">
        <v>3</v>
      </c>
      <c r="DB28" s="93" t="s">
        <v>857</v>
      </c>
      <c r="DC28" s="93" t="s">
        <v>3</v>
      </c>
      <c r="DD28" s="93" t="s">
        <v>3</v>
      </c>
      <c r="DE28" s="93" t="s">
        <v>3</v>
      </c>
      <c r="DF28" s="93"/>
      <c r="DG28" s="93" t="s">
        <v>858</v>
      </c>
      <c r="DH28" s="93" t="str">
        <f>IF(COUNTIF(Tableau42[[#This Row],[6.3 Quelles sont les principales difficultés rencontrées par les habitants de l’ile pour accéder aux services de santé ? (3 choix maximum)]],"*aucune*"),"1","0")</f>
        <v>0</v>
      </c>
      <c r="DI28" s="93" t="str">
        <f>IF(COUNTIF(Tableau42[[#This Row],[6.3 Quelles sont les principales difficultés rencontrées par les habitants de l’ile pour accéder aux services de santé ? (3 choix maximum)]],"*pasdeservice*"),"1","0")</f>
        <v>1</v>
      </c>
      <c r="DJ28" s="93" t="str">
        <f>IF(COUNTIF(Tableau42[[#This Row],[6.3 Quelles sont les principales difficultés rencontrées par les habitants de l’ile pour accéder aux services de santé ? (3 choix maximum)]],"*securite*"),"1","0")</f>
        <v>0</v>
      </c>
      <c r="DK28" s="86" t="str">
        <f>IF(COUNTIF(Tableau42[[#This Row],[6.3 Quelles sont les principales difficultés rencontrées par les habitants de l’ile pour accéder aux services de santé ? (3 choix maximum)]],"*physique*"),"1","0")</f>
        <v>0</v>
      </c>
      <c r="DL28" s="86" t="str">
        <f>IF(COUNTIF(Tableau42[[#This Row],[6.3 Quelles sont les principales difficultés rencontrées par les habitants de l’ile pour accéder aux services de santé ? (3 choix maximum)]],"*prixsoins*"),"1","0")</f>
        <v>0</v>
      </c>
      <c r="DM28" s="86" t="str">
        <f>IF(COUNTIF(Tableau42[[#This Row],[6.3 Quelles sont les principales difficultés rencontrées par les habitants de l’ile pour accéder aux services de santé ? (3 choix maximum)]],"*distance*"),"1","0")</f>
        <v>0</v>
      </c>
      <c r="DN28" s="86" t="str">
        <f>IF(COUNTIF(Tableau42[[#This Row],[6.3 Quelles sont les principales difficultés rencontrées par les habitants de l’ile pour accéder aux services de santé ? (3 choix maximum)]],"*prixtransport*"),"1","0")</f>
        <v>0</v>
      </c>
      <c r="DO28" s="93" t="str">
        <f>IF(COUNTIF(Tableau42[[#This Row],[6.3 Quelles sont les principales difficultés rencontrées par les habitants de l’ile pour accéder aux services de santé ? (3 choix maximum)]],"*pasdetransport*"),"1","0")</f>
        <v>0</v>
      </c>
      <c r="DP28" s="93" t="str">
        <f>IF(COUNTIF(Tableau42[[#This Row],[6.3 Quelles sont les principales difficultés rencontrées par les habitants de l’ile pour accéder aux services de santé ? (3 choix maximum)]],"*manquepersonnel*"),"1","0")</f>
        <v>1</v>
      </c>
      <c r="DQ28" s="93" t="str">
        <f>IF(COUNTIF(Tableau42[[#This Row],[6.3 Quelles sont les principales difficultés rencontrées par les habitants de l’ile pour accéder aux services de santé ? (3 choix maximum)]],"*manquemateriel*"),"1","0")</f>
        <v>0</v>
      </c>
      <c r="DR28" s="93" t="str">
        <f>IF(COUNTIF(Tableau42[[#This Row],[6.3 Quelles sont les principales difficultés rencontrées par les habitants de l’ile pour accéder aux services de santé ? (3 choix maximum)]],"*manquemedics*"),"1","0")</f>
        <v>1</v>
      </c>
      <c r="DS28" s="93" t="s">
        <v>859</v>
      </c>
      <c r="DT28" s="93" t="str">
        <f>IF(COUNTIF(Tableau42[[#This Row],[6.4 Quels sont les problèmes de santé les plus fréquents rencontrés par les habitants de l’ile dans les DEUX dernieres semaines ? (3 choix maximum)]],"*aucun*"),"1","0")</f>
        <v>0</v>
      </c>
      <c r="DU28" s="93" t="str">
        <f>IF(COUNTIF(Tableau42[[#This Row],[6.4 Quels sont les problèmes de santé les plus fréquents rencontrés par les habitants de l’ile dans les DEUX dernieres semaines ? (3 choix maximum)]],"*fievre*"),"1","0")</f>
        <v>1</v>
      </c>
      <c r="DV28" s="93" t="str">
        <f>IF(COUNTIF(Tableau42[[#This Row],[6.4 Quels sont les problèmes de santé les plus fréquents rencontrés par les habitants de l’ile dans les DEUX dernieres semaines ? (3 choix maximum)]],"*diarrhee*"),"1","0")</f>
        <v>1</v>
      </c>
      <c r="DW28" s="93" t="str">
        <f>IF(COUNTIF(Tableau42[[#This Row],[6.4 Quels sont les problèmes de santé les plus fréquents rencontrés par les habitants de l’ile dans les DEUX dernieres semaines ? (3 choix maximum)]],"*peau*"),"1","0")</f>
        <v>0</v>
      </c>
      <c r="DX28" s="93" t="str">
        <f>IF(COUNTIF(Tableau42[[#This Row],[6.4 Quels sont les problèmes de santé les plus fréquents rencontrés par les habitants de l’ile dans les DEUX dernieres semaines ? (3 choix maximum)]],"*contagieux*"),"1","0")</f>
        <v>0</v>
      </c>
      <c r="DY28" s="93" t="str">
        <f>IF(COUNTIF(Tableau42[[#This Row],[6.4 Quels sont les problèmes de santé les plus fréquents rencontrés par les habitants de l’ile dans les DEUX dernieres semaines ? (3 choix maximum)]],"*chronique*"),"1","0")</f>
        <v>0</v>
      </c>
      <c r="DZ28" s="93" t="str">
        <f>IF(COUNTIF(Tableau42[[#This Row],[6.4 Quels sont les problèmes de santé les plus fréquents rencontrés par les habitants de l’ile dans les DEUX dernieres semaines ? (3 choix maximum)]],"*maternel*"),"1","0")</f>
        <v>0</v>
      </c>
      <c r="EA28" s="93" t="str">
        <f>IF(COUNTIF(Tableau42[[#This Row],[6.4 Quels sont les problèmes de santé les plus fréquents rencontrés par les habitants de l’ile dans les DEUX dernieres semaines ? (3 choix maximum)]],"*blessures*"),"1","0")</f>
        <v>0</v>
      </c>
      <c r="EB28" s="93" t="str">
        <f>IF(COUNTIF(Tableau42[[#This Row],[6.4 Quels sont les problèmes de santé les plus fréquents rencontrés par les habitants de l’ile dans les DEUX dernieres semaines ? (3 choix maximum)]],"*infections*"),"1","0")</f>
        <v>0</v>
      </c>
      <c r="EC28" s="93" t="str">
        <f>IF(COUNTIF(Tableau42[[#This Row],[6.4 Quels sont les problèmes de santé les plus fréquents rencontrés par les habitants de l’ile dans les DEUX dernieres semaines ? (3 choix maximum)]],"*malnutrition*"),"1","0")</f>
        <v>1</v>
      </c>
      <c r="ED28" s="93" t="s">
        <v>194</v>
      </c>
      <c r="EE28" s="93" t="s">
        <v>200</v>
      </c>
      <c r="EF28" s="93" t="s">
        <v>196</v>
      </c>
      <c r="EG28" s="93" t="s">
        <v>201</v>
      </c>
      <c r="EH28" s="93" t="s">
        <v>3</v>
      </c>
      <c r="EI28" s="93" t="s">
        <v>182</v>
      </c>
      <c r="EJ28" s="95" t="s">
        <v>194</v>
      </c>
      <c r="EK28" s="95"/>
      <c r="EL28" s="95" t="s">
        <v>5</v>
      </c>
      <c r="EM28" s="95" t="s">
        <v>3</v>
      </c>
      <c r="EN28" s="95" t="s">
        <v>3</v>
      </c>
      <c r="EO28" s="95" t="s">
        <v>3</v>
      </c>
      <c r="EP28" s="95" t="s">
        <v>3</v>
      </c>
      <c r="EQ28" s="96"/>
      <c r="ER28" s="95"/>
      <c r="ES28" s="95" t="s">
        <v>187</v>
      </c>
      <c r="ET28" s="95" t="s">
        <v>187</v>
      </c>
      <c r="EU28" s="95" t="s">
        <v>9</v>
      </c>
      <c r="EV28" s="95" t="str">
        <f>IF(COUNTIF(Tableau42[[#This Row],[8.5 Quelles sont les principales barrières d''accès à l''école primaire pour les enfants, ACTUELLEMENT? (3 choix maximum)]],"*ecole_non_fonc*"),"1","0")</f>
        <v>0</v>
      </c>
      <c r="EW28" s="95" t="str">
        <f>IF(COUNTIF(Tableau42[[#This Row],[8.5 Quelles sont les principales barrières d''accès à l''école primaire pour les enfants, ACTUELLEMENT? (3 choix maximum)]],"*frais_inscription*"),"1","0")</f>
        <v>0</v>
      </c>
      <c r="EX28" s="95" t="str">
        <f>IF(COUNTIF(Tableau42[[#This Row],[8.5 Quelles sont les principales barrières d''accès à l''école primaire pour les enfants, ACTUELLEMENT? (3 choix maximum)]],"*pas_fournitures*"),"1","0")</f>
        <v>0</v>
      </c>
      <c r="EY28" s="95" t="str">
        <f>IF(COUNTIF(Tableau42[[#This Row],[8.5 Quelles sont les principales barrières d''accès à l''école primaire pour les enfants, ACTUELLEMENT? (3 choix maximum)]],"*ecole_loin*"),"1","0")</f>
        <v>0</v>
      </c>
      <c r="EZ28" s="95" t="str">
        <f>IF(COUNTIF(Tableau42[[#This Row],[8.5 Quelles sont les principales barrières d''accès à l''école primaire pour les enfants, ACTUELLEMENT? (3 choix maximum)]],"*route_dangereuse*"),"1","0")</f>
        <v>0</v>
      </c>
      <c r="FA28" s="95" t="str">
        <f>IF(COUNTIF(Tableau42[[#This Row],[8.5 Quelles sont les principales barrières d''accès à l''école primaire pour les enfants, ACTUELLEMENT? (3 choix maximum)]],"*travail*"),"1","0")</f>
        <v>0</v>
      </c>
      <c r="FB28" s="95" t="s">
        <v>194</v>
      </c>
      <c r="FC28" s="95"/>
      <c r="FD28" s="95" t="s">
        <v>3</v>
      </c>
      <c r="FE28" s="95" t="s">
        <v>3</v>
      </c>
      <c r="FF28" s="95" t="s">
        <v>3</v>
      </c>
      <c r="FG28" s="95" t="s">
        <v>3</v>
      </c>
      <c r="FH28" s="95" t="s">
        <v>3</v>
      </c>
      <c r="FI28" s="95" t="s">
        <v>3</v>
      </c>
      <c r="FJ28" s="95" t="s">
        <v>3</v>
      </c>
      <c r="FK28" s="95" t="s">
        <v>3</v>
      </c>
      <c r="FL28" s="95" t="s">
        <v>3</v>
      </c>
      <c r="FM28" s="95" t="s">
        <v>204</v>
      </c>
      <c r="FN28" s="95" t="s">
        <v>3</v>
      </c>
      <c r="FO28" s="97" t="s">
        <v>614</v>
      </c>
      <c r="FP28" s="95" t="s">
        <v>5</v>
      </c>
      <c r="FQ28" s="114" t="s">
        <v>860</v>
      </c>
    </row>
    <row r="29" spans="1:173" s="98" customFormat="1" ht="19.95" customHeight="1" x14ac:dyDescent="0.3">
      <c r="A29" s="114" t="s">
        <v>861</v>
      </c>
      <c r="B29" s="115">
        <v>43194.423460648148</v>
      </c>
      <c r="C29" s="115">
        <v>43194.434606481482</v>
      </c>
      <c r="D29" s="116">
        <v>43194</v>
      </c>
      <c r="E29" s="114"/>
      <c r="F29" s="116">
        <v>43194</v>
      </c>
      <c r="G29" s="92" t="s">
        <v>0</v>
      </c>
      <c r="H29" s="92" t="s">
        <v>1</v>
      </c>
      <c r="I29" s="92" t="s">
        <v>1</v>
      </c>
      <c r="J29" s="92" t="s">
        <v>862</v>
      </c>
      <c r="K29" s="92" t="s">
        <v>213</v>
      </c>
      <c r="L29" s="86">
        <v>1000</v>
      </c>
      <c r="M29" s="86">
        <v>1200</v>
      </c>
      <c r="N29" s="86" t="s">
        <v>14</v>
      </c>
      <c r="O29" s="86"/>
      <c r="P29" s="86"/>
      <c r="Q29" s="86"/>
      <c r="R29" s="86"/>
      <c r="S29" s="94"/>
      <c r="T29" s="86"/>
      <c r="U29" s="86"/>
      <c r="V29" s="86"/>
      <c r="W29" s="86" t="str">
        <f>IF(COUNTIF(Tableau42[[#This Row],[1.7 Quelles sont les raisons qui ont poussé la population á quitter l''ile? (3 choix maximum)]],"*insecurite*"),"1","0")</f>
        <v>0</v>
      </c>
      <c r="X29" s="86" t="str">
        <f>IF(COUNTIF(Tableau42[[#This Row],[1.7 Quelles sont les raisons qui ont poussé la population á quitter l''ile? (3 choix maximum)]],"*mesure_securitaire*"),"1","0")</f>
        <v>0</v>
      </c>
      <c r="Y29" s="86" t="str">
        <f>IF(COUNTIF(Tableau42[[#This Row],[1.7 Quelles sont les raisons qui ont poussé la population á quitter l''ile? (3 choix maximum)]],"*moyens*"),"1","0")</f>
        <v>0</v>
      </c>
      <c r="Z29" s="86" t="str">
        <f>IF(COUNTIF(Tableau42[[#This Row],[1.7 Quelles sont les raisons qui ont poussé la population á quitter l''ile? (3 choix maximum)]],"*nourriture*"),"1","0")</f>
        <v>0</v>
      </c>
      <c r="AA29" s="86" t="str">
        <f>IF(COUNTIF(Tableau42[[#This Row],[1.7 Quelles sont les raisons qui ont poussé la population á quitter l''ile? (3 choix maximum)]],"*services*"),"1","0")</f>
        <v>0</v>
      </c>
      <c r="AB29" s="86" t="str">
        <f>IF(COUNTIF(Tableau42[[#This Row],[1.7 Quelles sont les raisons qui ont poussé la population á quitter l''ile? (3 choix maximum)]],"*migration*"),"1","0")</f>
        <v>0</v>
      </c>
      <c r="AC29" s="86" t="str">
        <f>IF(COUNTIF(Tableau42[[#This Row],[1.7 Quelles sont les raisons qui ont poussé la population á quitter l''ile? (3 choix maximum)]],"*autre*"),"1","0")</f>
        <v>0</v>
      </c>
      <c r="AD29" s="86"/>
      <c r="AE29" s="86" t="str">
        <f>IF(COUNTIF(Tableau42[[#This Row],[1.8 Depuis le debut de la crise de 2015, quels sont les groupes qui sont majoritairement partis de votre ile?  (3 choix maximum)]],"*familles*"),"1","0")</f>
        <v>0</v>
      </c>
      <c r="AF29" s="86" t="str">
        <f>IF(COUNTIF(Tableau42[[#This Row],[1.8 Depuis le debut de la crise de 2015, quels sont les groupes qui sont majoritairement partis de votre ile?  (3 choix maximum)]],"*meres*"),"1","0")</f>
        <v>0</v>
      </c>
      <c r="AG29" s="86" t="str">
        <f>IF(COUNTIF(Tableau42[[#This Row],[1.8 Depuis le debut de la crise de 2015, quels sont les groupes qui sont majoritairement partis de votre ile?  (3 choix maximum)]],"*enfants*"),"1","0")</f>
        <v>0</v>
      </c>
      <c r="AH29" s="86" t="str">
        <f>IF(COUNTIF(Tableau42[[#This Row],[1.8 Depuis le debut de la crise de 2015, quels sont les groupes qui sont majoritairement partis de votre ile?  (3 choix maximum)]],"*hommes*"),"1","0")</f>
        <v>0</v>
      </c>
      <c r="AI29" s="86" t="str">
        <f>IF(COUNTIF(Tableau42[[#This Row],[1.8 Depuis le debut de la crise de 2015, quels sont les groupes qui sont majoritairement partis de votre ile?  (3 choix maximum)]],"*femmes*"),"1","0")</f>
        <v>0</v>
      </c>
      <c r="AJ29" s="86" t="str">
        <f>IF(COUNTIF(Tableau42[[#This Row],[1.8 Depuis le debut de la crise de 2015, quels sont les groupes qui sont majoritairement partis de votre ile?  (3 choix maximum)]],"*vieux*"),"1","0")</f>
        <v>0</v>
      </c>
      <c r="AK29" s="86" t="s">
        <v>5</v>
      </c>
      <c r="AL29" s="86">
        <v>200</v>
      </c>
      <c r="AM29" s="93" t="s">
        <v>2</v>
      </c>
      <c r="AN29" s="93" t="s">
        <v>0</v>
      </c>
      <c r="AO29" s="93" t="s">
        <v>1</v>
      </c>
      <c r="AP29" s="93" t="s">
        <v>1</v>
      </c>
      <c r="AQ29" s="94" t="s">
        <v>863</v>
      </c>
      <c r="AR29" s="93" t="s">
        <v>688</v>
      </c>
      <c r="AS29" s="93" t="s">
        <v>185</v>
      </c>
      <c r="AT29" s="93" t="s">
        <v>184</v>
      </c>
      <c r="AU29" s="93" t="s">
        <v>763</v>
      </c>
      <c r="AV29" s="93" t="str">
        <f>IF(COUNTIF(Tableau42[[#This Row],[2.6 Quels sonts les groupes de population qui sont majoritairement revenus vivre dans l’ile? (3 choix maximum)]],"*familles*"),"1","0")</f>
        <v>1</v>
      </c>
      <c r="AW29" s="93" t="str">
        <f>IF(COUNTIF(Tableau42[[#This Row],[2.6 Quels sonts les groupes de population qui sont majoritairement revenus vivre dans l’ile? (3 choix maximum)]],"*meres*"),"1","0")</f>
        <v>1</v>
      </c>
      <c r="AX29" s="93" t="str">
        <f>IF(COUNTIF(Tableau42[[#This Row],[2.6 Quels sonts les groupes de population qui sont majoritairement revenus vivre dans l’ile? (3 choix maximum)]],"*enfants*"),"1","0")</f>
        <v>0</v>
      </c>
      <c r="AY29" s="93" t="str">
        <f>IF(COUNTIF(Tableau42[[#This Row],[2.6 Quels sonts les groupes de population qui sont majoritairement revenus vivre dans l’ile? (3 choix maximum)]],"*hommes*"),"1","0")</f>
        <v>0</v>
      </c>
      <c r="AZ29" s="93" t="str">
        <f>IF(COUNTIF(Tableau42[[#This Row],[2.6 Quels sonts les groupes de population qui sont majoritairement revenus vivre dans l’ile? (3 choix maximum)]],"*femmes*"),"1","0")</f>
        <v>0</v>
      </c>
      <c r="BA29" s="93" t="str">
        <f>IF(COUNTIF(Tableau42[[#This Row],[2.6 Quels sonts les groupes de population qui sont majoritairement revenus vivre dans l’ile? (3 choix maximum)]],"*vieux*"),"1","0")</f>
        <v>1</v>
      </c>
      <c r="BB29" s="93" t="str">
        <f>IF(COUNTIF(Tableau42[[#This Row],[2.6 Quels sonts les groupes de population qui sont majoritairement revenus vivre dans l’ile? (3 choix maximum)]],"*nsp*"),"1","0")</f>
        <v>0</v>
      </c>
      <c r="BC29" s="93" t="s">
        <v>856</v>
      </c>
      <c r="BD29" s="93" t="str">
        <f>IF(COUNTIF(Tableau42[[#This Row],[2.7 Quelles sont les raisons principales pour lesquelles les populations ont décidé de revenir dans l’ile ? (3 choix maximum)]],"*securite*"),"1","0")</f>
        <v>1</v>
      </c>
      <c r="BE29" s="93" t="str">
        <f>IF(COUNTIF(Tableau42[[#This Row],[2.7 Quelles sont les raisons principales pour lesquelles les populations ont décidé de revenir dans l’ile ? (3 choix maximum)]],"*moyens*"),"1","0")</f>
        <v>0</v>
      </c>
      <c r="BF29" s="93" t="str">
        <f>IF(COUNTIF(Tableau42[[#This Row],[2.7 Quelles sont les raisons principales pour lesquelles les populations ont décidé de revenir dans l’ile ? (3 choix maximum)]],"*nourriture*"),"1","0")</f>
        <v>0</v>
      </c>
      <c r="BG29" s="93" t="str">
        <f>IF(COUNTIF(Tableau42[[#This Row],[2.7 Quelles sont les raisons principales pour lesquelles les populations ont décidé de revenir dans l’ile ? (3 choix maximum)]],"*services*"),"1","0")</f>
        <v>0</v>
      </c>
      <c r="BH29" s="93" t="str">
        <f>IF(COUNTIF(Tableau42[[#This Row],[2.7 Quelles sont les raisons principales pour lesquelles les populations ont décidé de revenir dans l’ile ? (3 choix maximum)]],"*migration*"),"1","0")</f>
        <v>1</v>
      </c>
      <c r="BI29" s="93" t="str">
        <f>IF(COUNTIF(Tableau42[[#This Row],[2.7 Quelles sont les raisons principales pour lesquelles les populations ont décidé de revenir dans l’ile ? (3 choix maximum)]],"*assistance*"),"1","0")</f>
        <v>0</v>
      </c>
      <c r="BJ29" s="93" t="str">
        <f>IF(COUNTIF(Tableau42[[#This Row],[2.7 Quelles sont les raisons principales pour lesquelles les populations ont décidé de revenir dans l’ile ? (3 choix maximum)]],"*autre*"),"1","0")</f>
        <v>0</v>
      </c>
      <c r="BK29" s="93" t="str">
        <f>IF(COUNTIF(Tableau42[[#This Row],[2.7 Quelles sont les raisons principales pour lesquelles les populations ont décidé de revenir dans l’ile ? (3 choix maximum)]],"*nsp*"),"1","0")</f>
        <v>0</v>
      </c>
      <c r="BL29" s="93" t="s">
        <v>210</v>
      </c>
      <c r="BM29" s="93" t="s">
        <v>2</v>
      </c>
      <c r="BN29" s="93" t="s">
        <v>0</v>
      </c>
      <c r="BO29" s="93" t="s">
        <v>1</v>
      </c>
      <c r="BP29" s="93" t="s">
        <v>1</v>
      </c>
      <c r="BQ29" s="93" t="s">
        <v>864</v>
      </c>
      <c r="BR29" s="93" t="s">
        <v>183</v>
      </c>
      <c r="BS29" s="93" t="s">
        <v>183</v>
      </c>
      <c r="BT29" s="93" t="s">
        <v>194</v>
      </c>
      <c r="BU29" s="93" t="s">
        <v>212</v>
      </c>
      <c r="BV29" s="93" t="s">
        <v>212</v>
      </c>
      <c r="BW29" s="93" t="s">
        <v>194</v>
      </c>
      <c r="BX29" s="93" t="s">
        <v>13</v>
      </c>
      <c r="BY29" s="93" t="str">
        <f>IF(COUNTIF(Tableau42[[#This Row],[5.1 Quelles sont les principales sources de nourriture des habitants de l’ile ? (3 choix maximum)]],"*Autoconsommation*"),"1","0")</f>
        <v>1</v>
      </c>
      <c r="BZ29" s="93" t="str">
        <f>IF(COUNTIF(Tableau42[[#This Row],[5.1 Quelles sont les principales sources de nourriture des habitants de l’ile ? (3 choix maximum)]],"*Argent_achat*"),"1","0")</f>
        <v>0</v>
      </c>
      <c r="CA29" s="93" t="str">
        <f>IF(COUNTIF(Tableau42[[#This Row],[5.1 Quelles sont les principales sources de nourriture des habitants de l’ile ? (3 choix maximum)]],"*Dons*"),"1","0")</f>
        <v>0</v>
      </c>
      <c r="CB29" s="93" t="str">
        <f>IF(COUNTIF(Tableau42[[#This Row],[5.1 Quelles sont les principales sources de nourriture des habitants de l’ile ? (3 choix maximum)]],"*Aide_alimentaire_ong*"),"1","0")</f>
        <v>0</v>
      </c>
      <c r="CC29" s="93" t="str">
        <f>IF(COUNTIF(Tableau42[[#This Row],[5.1 Quelles sont les principales sources de nourriture des habitants de l’ile ? (3 choix maximum)]],"*Emprunt*"),"1","0")</f>
        <v>0</v>
      </c>
      <c r="CD29" s="93" t="str">
        <f>IF(COUNTIF(Tableau42[[#This Row],[5.1 Quelles sont les principales sources de nourriture des habitants de l’ile ? (3 choix maximum)]],"*Paiement_nature*"),"1","0")</f>
        <v>0</v>
      </c>
      <c r="CE29" s="93" t="str">
        <f>IF(COUNTIF(Tableau42[[#This Row],[5.1 Quelles sont les principales sources de nourriture des habitants de l’ile ? (3 choix maximum)]],"*nsp*"),"1","0")</f>
        <v>0</v>
      </c>
      <c r="CF29" s="93" t="s">
        <v>5</v>
      </c>
      <c r="CG29" s="93" t="s">
        <v>692</v>
      </c>
      <c r="CH29" s="93" t="str">
        <f>IF(COUNTIF(Tableau42[[#This Row],[5.3 Si oui, quelles sont les principales raisons ? (3 choix maximum)]],"*marche*"),"1","0")</f>
        <v>0</v>
      </c>
      <c r="CI29" s="93" t="str">
        <f>IF(COUNTIF(Tableau42[[#This Row],[5.3 Si oui, quelles sont les principales raisons ? (3 choix maximum)]],"*securite*"),"1","0")</f>
        <v>0</v>
      </c>
      <c r="CJ29" s="93" t="str">
        <f>IF(COUNTIF(Tableau42[[#This Row],[5.3 Si oui, quelles sont les principales raisons ? (3 choix maximum)]],"*ressources*"),"1","0")</f>
        <v>1</v>
      </c>
      <c r="CK29" s="93" t="str">
        <f>IF(COUNTIF(Tableau42[[#This Row],[5.3 Si oui, quelles sont les principales raisons ? (3 choix maximum)]],"*prix*"),"1","0")</f>
        <v>1</v>
      </c>
      <c r="CL29" s="93" t="str">
        <f>IF(COUNTIF(Tableau42[[#This Row],[5.3 Si oui, quelles sont les principales raisons ? (3 choix maximum)]],"*disponibilite*"),"1","0")</f>
        <v>0</v>
      </c>
      <c r="CM29" s="93" t="str">
        <f>IF(COUNTIF(Tableau42[[#This Row],[5.3 Si oui, quelles sont les principales raisons ? (3 choix maximum)]],"*production*"),"1","0")</f>
        <v>1</v>
      </c>
      <c r="CN29" s="93" t="s">
        <v>194</v>
      </c>
      <c r="CO29" s="93" t="s">
        <v>189</v>
      </c>
      <c r="CP29" s="93" t="s">
        <v>740</v>
      </c>
      <c r="CQ29" s="93" t="str">
        <f>IF(COUNTIF(Tableau42[[#This Row],[5.6 Quelles sont les principales sources de revenu utilisées par les habitants de l’ile ACTUELLEMENT? (3 choix maximum)]],"*Agriculture*"),"1","0")</f>
        <v>1</v>
      </c>
      <c r="CR29" s="93" t="str">
        <f>IF(COUNTIF(Tableau42[[#This Row],[5.6 Quelles sont les principales sources de revenu utilisées par les habitants de l’ile ACTUELLEMENT? (3 choix maximum)]],"*Elevage*"),"1","0")</f>
        <v>1</v>
      </c>
      <c r="CS29" s="93" t="str">
        <f>IF(COUNTIF(Tableau42[[#This Row],[5.6 Quelles sont les principales sources de revenu utilisées par les habitants de l’ile ACTUELLEMENT? (3 choix maximum)]],"*peche*"),"1","0")</f>
        <v>1</v>
      </c>
      <c r="CT29" s="93" t="str">
        <f>IF(COUNTIF(Tableau42[[#This Row],[5.6 Quelles sont les principales sources de revenu utilisées par les habitants de l’ile ACTUELLEMENT? (3 choix maximum)]],"*Administration*"),"1","0")</f>
        <v>0</v>
      </c>
      <c r="CU29" s="93" t="str">
        <f>IF(COUNTIF(Tableau42[[#This Row],[5.6 Quelles sont les principales sources de revenu utilisées par les habitants de l’ile ACTUELLEMENT? (3 choix maximum)]],"*Artisanat*"),"1","0")</f>
        <v>0</v>
      </c>
      <c r="CV29" s="93" t="str">
        <f>IF(COUNTIF(Tableau42[[#This Row],[5.6 Quelles sont les principales sources de revenu utilisées par les habitants de l’ile ACTUELLEMENT? (3 choix maximum)]],"*Venteetcommerce*"),"1","0")</f>
        <v>0</v>
      </c>
      <c r="CW29" s="93" t="str">
        <f>IF(COUNTIF(Tableau42[[#This Row],[5.6 Quelles sont les principales sources de revenu utilisées par les habitants de l’ile ACTUELLEMENT? (3 choix maximum)]],"*mainoeuvre*"),"1","0")</f>
        <v>0</v>
      </c>
      <c r="CX29" s="93" t="str">
        <f>IF(COUNTIF(Tableau42[[#This Row],[5.6 Quelles sont les principales sources de revenu utilisées par les habitants de l’ile ACTUELLEMENT? (3 choix maximum)]],"*assistance*"),"1","0")</f>
        <v>0</v>
      </c>
      <c r="CY29" s="93" t="s">
        <v>194</v>
      </c>
      <c r="CZ29" s="93"/>
      <c r="DA29" s="93" t="s">
        <v>3</v>
      </c>
      <c r="DB29" s="93" t="s">
        <v>3</v>
      </c>
      <c r="DC29" s="93" t="s">
        <v>3</v>
      </c>
      <c r="DD29" s="93" t="s">
        <v>3</v>
      </c>
      <c r="DE29" s="86"/>
      <c r="DF29" s="93"/>
      <c r="DG29" s="93" t="s">
        <v>755</v>
      </c>
      <c r="DH29" s="93" t="str">
        <f>IF(COUNTIF(Tableau42[[#This Row],[6.3 Quelles sont les principales difficultés rencontrées par les habitants de l’ile pour accéder aux services de santé ? (3 choix maximum)]],"*aucune*"),"1","0")</f>
        <v>0</v>
      </c>
      <c r="DI29" s="93" t="str">
        <f>IF(COUNTIF(Tableau42[[#This Row],[6.3 Quelles sont les principales difficultés rencontrées par les habitants de l’ile pour accéder aux services de santé ? (3 choix maximum)]],"*pasdeservice*"),"1","0")</f>
        <v>1</v>
      </c>
      <c r="DJ29" s="93" t="str">
        <f>IF(COUNTIF(Tableau42[[#This Row],[6.3 Quelles sont les principales difficultés rencontrées par les habitants de l’ile pour accéder aux services de santé ? (3 choix maximum)]],"*securite*"),"1","0")</f>
        <v>0</v>
      </c>
      <c r="DK29" s="86" t="str">
        <f>IF(COUNTIF(Tableau42[[#This Row],[6.3 Quelles sont les principales difficultés rencontrées par les habitants de l’ile pour accéder aux services de santé ? (3 choix maximum)]],"*physique*"),"1","0")</f>
        <v>0</v>
      </c>
      <c r="DL29" s="86" t="str">
        <f>IF(COUNTIF(Tableau42[[#This Row],[6.3 Quelles sont les principales difficultés rencontrées par les habitants de l’ile pour accéder aux services de santé ? (3 choix maximum)]],"*prixsoins*"),"1","0")</f>
        <v>0</v>
      </c>
      <c r="DM29" s="86" t="str">
        <f>IF(COUNTIF(Tableau42[[#This Row],[6.3 Quelles sont les principales difficultés rencontrées par les habitants de l’ile pour accéder aux services de santé ? (3 choix maximum)]],"*distance*"),"1","0")</f>
        <v>0</v>
      </c>
      <c r="DN29" s="86" t="str">
        <f>IF(COUNTIF(Tableau42[[#This Row],[6.3 Quelles sont les principales difficultés rencontrées par les habitants de l’ile pour accéder aux services de santé ? (3 choix maximum)]],"*prixtransport*"),"1","0")</f>
        <v>0</v>
      </c>
      <c r="DO29" s="93" t="str">
        <f>IF(COUNTIF(Tableau42[[#This Row],[6.3 Quelles sont les principales difficultés rencontrées par les habitants de l’ile pour accéder aux services de santé ? (3 choix maximum)]],"*pasdetransport*"),"1","0")</f>
        <v>1</v>
      </c>
      <c r="DP29" s="93" t="str">
        <f>IF(COUNTIF(Tableau42[[#This Row],[6.3 Quelles sont les principales difficultés rencontrées par les habitants de l’ile pour accéder aux services de santé ? (3 choix maximum)]],"*manquepersonnel*"),"1","0")</f>
        <v>1</v>
      </c>
      <c r="DQ29" s="93" t="str">
        <f>IF(COUNTIF(Tableau42[[#This Row],[6.3 Quelles sont les principales difficultés rencontrées par les habitants de l’ile pour accéder aux services de santé ? (3 choix maximum)]],"*manquemateriel*"),"1","0")</f>
        <v>0</v>
      </c>
      <c r="DR29" s="93" t="str">
        <f>IF(COUNTIF(Tableau42[[#This Row],[6.3 Quelles sont les principales difficultés rencontrées par les habitants de l’ile pour accéder aux services de santé ? (3 choix maximum)]],"*manquemedics*"),"1","0")</f>
        <v>0</v>
      </c>
      <c r="DS29" s="93" t="s">
        <v>695</v>
      </c>
      <c r="DT29" s="93" t="str">
        <f>IF(COUNTIF(Tableau42[[#This Row],[6.4 Quels sont les problèmes de santé les plus fréquents rencontrés par les habitants de l’ile dans les DEUX dernieres semaines ? (3 choix maximum)]],"*aucun*"),"1","0")</f>
        <v>0</v>
      </c>
      <c r="DU29" s="93" t="str">
        <f>IF(COUNTIF(Tableau42[[#This Row],[6.4 Quels sont les problèmes de santé les plus fréquents rencontrés par les habitants de l’ile dans les DEUX dernieres semaines ? (3 choix maximum)]],"*fievre*"),"1","0")</f>
        <v>1</v>
      </c>
      <c r="DV29" s="93" t="str">
        <f>IF(COUNTIF(Tableau42[[#This Row],[6.4 Quels sont les problèmes de santé les plus fréquents rencontrés par les habitants de l’ile dans les DEUX dernieres semaines ? (3 choix maximum)]],"*diarrhee*"),"1","0")</f>
        <v>1</v>
      </c>
      <c r="DW29" s="93" t="str">
        <f>IF(COUNTIF(Tableau42[[#This Row],[6.4 Quels sont les problèmes de santé les plus fréquents rencontrés par les habitants de l’ile dans les DEUX dernieres semaines ? (3 choix maximum)]],"*peau*"),"1","0")</f>
        <v>0</v>
      </c>
      <c r="DX29" s="93" t="str">
        <f>IF(COUNTIF(Tableau42[[#This Row],[6.4 Quels sont les problèmes de santé les plus fréquents rencontrés par les habitants de l’ile dans les DEUX dernieres semaines ? (3 choix maximum)]],"*contagieux*"),"1","0")</f>
        <v>0</v>
      </c>
      <c r="DY29" s="93" t="str">
        <f>IF(COUNTIF(Tableau42[[#This Row],[6.4 Quels sont les problèmes de santé les plus fréquents rencontrés par les habitants de l’ile dans les DEUX dernieres semaines ? (3 choix maximum)]],"*chronique*"),"1","0")</f>
        <v>1</v>
      </c>
      <c r="DZ29" s="93" t="str">
        <f>IF(COUNTIF(Tableau42[[#This Row],[6.4 Quels sont les problèmes de santé les plus fréquents rencontrés par les habitants de l’ile dans les DEUX dernieres semaines ? (3 choix maximum)]],"*maternel*"),"1","0")</f>
        <v>0</v>
      </c>
      <c r="EA29" s="93" t="str">
        <f>IF(COUNTIF(Tableau42[[#This Row],[6.4 Quels sont les problèmes de santé les plus fréquents rencontrés par les habitants de l’ile dans les DEUX dernieres semaines ? (3 choix maximum)]],"*blessures*"),"1","0")</f>
        <v>0</v>
      </c>
      <c r="EB29" s="93" t="str">
        <f>IF(COUNTIF(Tableau42[[#This Row],[6.4 Quels sont les problèmes de santé les plus fréquents rencontrés par les habitants de l’ile dans les DEUX dernieres semaines ? (3 choix maximum)]],"*infections*"),"1","0")</f>
        <v>0</v>
      </c>
      <c r="EC29" s="93" t="str">
        <f>IF(COUNTIF(Tableau42[[#This Row],[6.4 Quels sont les problèmes de santé les plus fréquents rencontrés par les habitants de l’ile dans les DEUX dernieres semaines ? (3 choix maximum)]],"*malnutrition*"),"1","0")</f>
        <v>0</v>
      </c>
      <c r="ED29" s="93" t="s">
        <v>194</v>
      </c>
      <c r="EE29" s="93" t="s">
        <v>199</v>
      </c>
      <c r="EF29" s="93" t="s">
        <v>198</v>
      </c>
      <c r="EG29" s="93" t="s">
        <v>201</v>
      </c>
      <c r="EH29" s="93" t="s">
        <v>3</v>
      </c>
      <c r="EI29" s="93" t="s">
        <v>182</v>
      </c>
      <c r="EJ29" s="95" t="s">
        <v>194</v>
      </c>
      <c r="EK29" s="95"/>
      <c r="EL29" s="95" t="s">
        <v>5</v>
      </c>
      <c r="EM29" s="95" t="s">
        <v>3</v>
      </c>
      <c r="EN29" s="95" t="s">
        <v>3</v>
      </c>
      <c r="EO29" s="95" t="s">
        <v>3</v>
      </c>
      <c r="EP29" s="95" t="s">
        <v>3</v>
      </c>
      <c r="EQ29" s="96"/>
      <c r="ER29" s="95"/>
      <c r="ES29" s="95" t="s">
        <v>187</v>
      </c>
      <c r="ET29" s="95" t="s">
        <v>187</v>
      </c>
      <c r="EU29" s="95" t="s">
        <v>211</v>
      </c>
      <c r="EV29" s="95" t="str">
        <f>IF(COUNTIF(Tableau42[[#This Row],[8.5 Quelles sont les principales barrières d''accès à l''école primaire pour les enfants, ACTUELLEMENT? (3 choix maximum)]],"*ecole_non_fonc*"),"1","0")</f>
        <v>0</v>
      </c>
      <c r="EW29" s="95" t="str">
        <f>IF(COUNTIF(Tableau42[[#This Row],[8.5 Quelles sont les principales barrières d''accès à l''école primaire pour les enfants, ACTUELLEMENT? (3 choix maximum)]],"*frais_inscription*"),"1","0")</f>
        <v>1</v>
      </c>
      <c r="EX29" s="95" t="str">
        <f>IF(COUNTIF(Tableau42[[#This Row],[8.5 Quelles sont les principales barrières d''accès à l''école primaire pour les enfants, ACTUELLEMENT? (3 choix maximum)]],"*pas_fournitures*"),"1","0")</f>
        <v>0</v>
      </c>
      <c r="EY29" s="95" t="str">
        <f>IF(COUNTIF(Tableau42[[#This Row],[8.5 Quelles sont les principales barrières d''accès à l''école primaire pour les enfants, ACTUELLEMENT? (3 choix maximum)]],"*ecole_loin*"),"1","0")</f>
        <v>0</v>
      </c>
      <c r="EZ29" s="95" t="str">
        <f>IF(COUNTIF(Tableau42[[#This Row],[8.5 Quelles sont les principales barrières d''accès à l''école primaire pour les enfants, ACTUELLEMENT? (3 choix maximum)]],"*route_dangereuse*"),"1","0")</f>
        <v>0</v>
      </c>
      <c r="FA29" s="95" t="str">
        <f>IF(COUNTIF(Tableau42[[#This Row],[8.5 Quelles sont les principales barrières d''accès à l''école primaire pour les enfants, ACTUELLEMENT? (3 choix maximum)]],"*travail*"),"1","0")</f>
        <v>0</v>
      </c>
      <c r="FB29" s="95" t="s">
        <v>194</v>
      </c>
      <c r="FC29" s="95"/>
      <c r="FD29" s="95" t="s">
        <v>3</v>
      </c>
      <c r="FE29" s="95" t="s">
        <v>3</v>
      </c>
      <c r="FF29" s="95" t="s">
        <v>3</v>
      </c>
      <c r="FG29" s="95" t="s">
        <v>3</v>
      </c>
      <c r="FH29" s="95" t="s">
        <v>3</v>
      </c>
      <c r="FI29" s="95" t="s">
        <v>3</v>
      </c>
      <c r="FJ29" s="95" t="s">
        <v>3</v>
      </c>
      <c r="FK29" s="95" t="s">
        <v>3</v>
      </c>
      <c r="FL29" s="95" t="s">
        <v>3</v>
      </c>
      <c r="FM29" s="95" t="s">
        <v>204</v>
      </c>
      <c r="FN29" s="95" t="s">
        <v>3</v>
      </c>
      <c r="FO29" s="97" t="s">
        <v>613</v>
      </c>
      <c r="FP29" s="95" t="s">
        <v>5</v>
      </c>
      <c r="FQ29" s="114" t="s">
        <v>865</v>
      </c>
    </row>
    <row r="30" spans="1:173" s="98" customFormat="1" ht="19.95" customHeight="1" x14ac:dyDescent="0.3">
      <c r="A30" s="114" t="s">
        <v>866</v>
      </c>
      <c r="B30" s="115">
        <v>43194.441203703704</v>
      </c>
      <c r="C30" s="115">
        <v>43194.450011574074</v>
      </c>
      <c r="D30" s="116">
        <v>43194</v>
      </c>
      <c r="E30" s="114"/>
      <c r="F30" s="116">
        <v>43194</v>
      </c>
      <c r="G30" s="92" t="s">
        <v>0</v>
      </c>
      <c r="H30" s="92" t="s">
        <v>1</v>
      </c>
      <c r="I30" s="92" t="s">
        <v>1</v>
      </c>
      <c r="J30" s="92" t="s">
        <v>867</v>
      </c>
      <c r="K30" s="92" t="s">
        <v>685</v>
      </c>
      <c r="L30" s="86">
        <v>800</v>
      </c>
      <c r="M30" s="86">
        <v>600</v>
      </c>
      <c r="N30" s="86" t="s">
        <v>187</v>
      </c>
      <c r="O30" s="86" t="s">
        <v>2</v>
      </c>
      <c r="P30" s="86" t="s">
        <v>0</v>
      </c>
      <c r="Q30" s="86" t="s">
        <v>1</v>
      </c>
      <c r="R30" s="86" t="s">
        <v>1</v>
      </c>
      <c r="S30" s="94" t="s">
        <v>868</v>
      </c>
      <c r="T30" s="86" t="s">
        <v>3</v>
      </c>
      <c r="U30" s="86" t="s">
        <v>184</v>
      </c>
      <c r="V30" s="86" t="s">
        <v>4</v>
      </c>
      <c r="W30" s="86" t="str">
        <f>IF(COUNTIF(Tableau42[[#This Row],[1.7 Quelles sont les raisons qui ont poussé la population á quitter l''ile? (3 choix maximum)]],"*insecurite*"),"1","0")</f>
        <v>1</v>
      </c>
      <c r="X30" s="86" t="str">
        <f>IF(COUNTIF(Tableau42[[#This Row],[1.7 Quelles sont les raisons qui ont poussé la population á quitter l''ile? (3 choix maximum)]],"*mesure_securitaire*"),"1","0")</f>
        <v>0</v>
      </c>
      <c r="Y30" s="86" t="str">
        <f>IF(COUNTIF(Tableau42[[#This Row],[1.7 Quelles sont les raisons qui ont poussé la population á quitter l''ile? (3 choix maximum)]],"*moyens*"),"1","0")</f>
        <v>0</v>
      </c>
      <c r="Z30" s="86" t="str">
        <f>IF(COUNTIF(Tableau42[[#This Row],[1.7 Quelles sont les raisons qui ont poussé la population á quitter l''ile? (3 choix maximum)]],"*nourriture*"),"1","0")</f>
        <v>0</v>
      </c>
      <c r="AA30" s="86" t="str">
        <f>IF(COUNTIF(Tableau42[[#This Row],[1.7 Quelles sont les raisons qui ont poussé la population á quitter l''ile? (3 choix maximum)]],"*services*"),"1","0")</f>
        <v>0</v>
      </c>
      <c r="AB30" s="86" t="str">
        <f>IF(COUNTIF(Tableau42[[#This Row],[1.7 Quelles sont les raisons qui ont poussé la population á quitter l''ile? (3 choix maximum)]],"*migration*"),"1","0")</f>
        <v>0</v>
      </c>
      <c r="AC30" s="86" t="str">
        <f>IF(COUNTIF(Tableau42[[#This Row],[1.7 Quelles sont les raisons qui ont poussé la population á quitter l''ile? (3 choix maximum)]],"*autre*"),"1","0")</f>
        <v>0</v>
      </c>
      <c r="AD30" s="86" t="s">
        <v>763</v>
      </c>
      <c r="AE30" s="86" t="str">
        <f>IF(COUNTIF(Tableau42[[#This Row],[1.8 Depuis le debut de la crise de 2015, quels sont les groupes qui sont majoritairement partis de votre ile?  (3 choix maximum)]],"*familles*"),"1","0")</f>
        <v>1</v>
      </c>
      <c r="AF30" s="86" t="str">
        <f>IF(COUNTIF(Tableau42[[#This Row],[1.8 Depuis le debut de la crise de 2015, quels sont les groupes qui sont majoritairement partis de votre ile?  (3 choix maximum)]],"*meres*"),"1","0")</f>
        <v>1</v>
      </c>
      <c r="AG30" s="86" t="str">
        <f>IF(COUNTIF(Tableau42[[#This Row],[1.8 Depuis le debut de la crise de 2015, quels sont les groupes qui sont majoritairement partis de votre ile?  (3 choix maximum)]],"*enfants*"),"1","0")</f>
        <v>0</v>
      </c>
      <c r="AH30" s="86" t="str">
        <f>IF(COUNTIF(Tableau42[[#This Row],[1.8 Depuis le debut de la crise de 2015, quels sont les groupes qui sont majoritairement partis de votre ile?  (3 choix maximum)]],"*hommes*"),"1","0")</f>
        <v>0</v>
      </c>
      <c r="AI30" s="86" t="str">
        <f>IF(COUNTIF(Tableau42[[#This Row],[1.8 Depuis le debut de la crise de 2015, quels sont les groupes qui sont majoritairement partis de votre ile?  (3 choix maximum)]],"*femmes*"),"1","0")</f>
        <v>0</v>
      </c>
      <c r="AJ30" s="86" t="str">
        <f>IF(COUNTIF(Tableau42[[#This Row],[1.8 Depuis le debut de la crise de 2015, quels sont les groupes qui sont majoritairement partis de votre ile?  (3 choix maximum)]],"*vieux*"),"1","0")</f>
        <v>1</v>
      </c>
      <c r="AK30" s="86" t="s">
        <v>5</v>
      </c>
      <c r="AL30" s="86">
        <v>600</v>
      </c>
      <c r="AM30" s="93" t="s">
        <v>2</v>
      </c>
      <c r="AN30" s="93" t="s">
        <v>0</v>
      </c>
      <c r="AO30" s="93" t="s">
        <v>1</v>
      </c>
      <c r="AP30" s="93" t="s">
        <v>1</v>
      </c>
      <c r="AQ30" s="94" t="s">
        <v>868</v>
      </c>
      <c r="AR30" s="93" t="s">
        <v>688</v>
      </c>
      <c r="AS30" s="93" t="s">
        <v>185</v>
      </c>
      <c r="AT30" s="93" t="s">
        <v>184</v>
      </c>
      <c r="AU30" s="93" t="s">
        <v>763</v>
      </c>
      <c r="AV30" s="93" t="str">
        <f>IF(COUNTIF(Tableau42[[#This Row],[2.6 Quels sonts les groupes de population qui sont majoritairement revenus vivre dans l’ile? (3 choix maximum)]],"*familles*"),"1","0")</f>
        <v>1</v>
      </c>
      <c r="AW30" s="93" t="str">
        <f>IF(COUNTIF(Tableau42[[#This Row],[2.6 Quels sonts les groupes de population qui sont majoritairement revenus vivre dans l’ile? (3 choix maximum)]],"*meres*"),"1","0")</f>
        <v>1</v>
      </c>
      <c r="AX30" s="93" t="str">
        <f>IF(COUNTIF(Tableau42[[#This Row],[2.6 Quels sonts les groupes de population qui sont majoritairement revenus vivre dans l’ile? (3 choix maximum)]],"*enfants*"),"1","0")</f>
        <v>0</v>
      </c>
      <c r="AY30" s="93" t="str">
        <f>IF(COUNTIF(Tableau42[[#This Row],[2.6 Quels sonts les groupes de population qui sont majoritairement revenus vivre dans l’ile? (3 choix maximum)]],"*hommes*"),"1","0")</f>
        <v>0</v>
      </c>
      <c r="AZ30" s="93" t="str">
        <f>IF(COUNTIF(Tableau42[[#This Row],[2.6 Quels sonts les groupes de population qui sont majoritairement revenus vivre dans l’ile? (3 choix maximum)]],"*femmes*"),"1","0")</f>
        <v>0</v>
      </c>
      <c r="BA30" s="93" t="str">
        <f>IF(COUNTIF(Tableau42[[#This Row],[2.6 Quels sonts les groupes de population qui sont majoritairement revenus vivre dans l’ile? (3 choix maximum)]],"*vieux*"),"1","0")</f>
        <v>1</v>
      </c>
      <c r="BB30" s="93" t="str">
        <f>IF(COUNTIF(Tableau42[[#This Row],[2.6 Quels sonts les groupes de population qui sont majoritairement revenus vivre dans l’ile? (3 choix maximum)]],"*nsp*"),"1","0")</f>
        <v>0</v>
      </c>
      <c r="BC30" s="93" t="s">
        <v>6</v>
      </c>
      <c r="BD30" s="93" t="str">
        <f>IF(COUNTIF(Tableau42[[#This Row],[2.7 Quelles sont les raisons principales pour lesquelles les populations ont décidé de revenir dans l’ile ? (3 choix maximum)]],"*securite*"),"1","0")</f>
        <v>1</v>
      </c>
      <c r="BE30" s="93" t="str">
        <f>IF(COUNTIF(Tableau42[[#This Row],[2.7 Quelles sont les raisons principales pour lesquelles les populations ont décidé de revenir dans l’ile ? (3 choix maximum)]],"*moyens*"),"1","0")</f>
        <v>0</v>
      </c>
      <c r="BF30" s="93" t="str">
        <f>IF(COUNTIF(Tableau42[[#This Row],[2.7 Quelles sont les raisons principales pour lesquelles les populations ont décidé de revenir dans l’ile ? (3 choix maximum)]],"*nourriture*"),"1","0")</f>
        <v>0</v>
      </c>
      <c r="BG30" s="93" t="str">
        <f>IF(COUNTIF(Tableau42[[#This Row],[2.7 Quelles sont les raisons principales pour lesquelles les populations ont décidé de revenir dans l’ile ? (3 choix maximum)]],"*services*"),"1","0")</f>
        <v>0</v>
      </c>
      <c r="BH30" s="93" t="str">
        <f>IF(COUNTIF(Tableau42[[#This Row],[2.7 Quelles sont les raisons principales pour lesquelles les populations ont décidé de revenir dans l’ile ? (3 choix maximum)]],"*migration*"),"1","0")</f>
        <v>0</v>
      </c>
      <c r="BI30" s="93" t="str">
        <f>IF(COUNTIF(Tableau42[[#This Row],[2.7 Quelles sont les raisons principales pour lesquelles les populations ont décidé de revenir dans l’ile ? (3 choix maximum)]],"*assistance*"),"1","0")</f>
        <v>0</v>
      </c>
      <c r="BJ30" s="93" t="str">
        <f>IF(COUNTIF(Tableau42[[#This Row],[2.7 Quelles sont les raisons principales pour lesquelles les populations ont décidé de revenir dans l’ile ? (3 choix maximum)]],"*autre*"),"1","0")</f>
        <v>0</v>
      </c>
      <c r="BK30" s="93" t="str">
        <f>IF(COUNTIF(Tableau42[[#This Row],[2.7 Quelles sont les raisons principales pour lesquelles les populations ont décidé de revenir dans l’ile ? (3 choix maximum)]],"*nsp*"),"1","0")</f>
        <v>0</v>
      </c>
      <c r="BL30" s="93" t="s">
        <v>7</v>
      </c>
      <c r="BM30" s="93" t="s">
        <v>2</v>
      </c>
      <c r="BN30" s="93" t="s">
        <v>0</v>
      </c>
      <c r="BO30" s="93" t="s">
        <v>1</v>
      </c>
      <c r="BP30" s="93" t="s">
        <v>1</v>
      </c>
      <c r="BQ30" s="93" t="s">
        <v>868</v>
      </c>
      <c r="BR30" s="93" t="s">
        <v>183</v>
      </c>
      <c r="BS30" s="93" t="s">
        <v>183</v>
      </c>
      <c r="BT30" s="93" t="s">
        <v>194</v>
      </c>
      <c r="BU30" s="93" t="s">
        <v>212</v>
      </c>
      <c r="BV30" s="93" t="s">
        <v>212</v>
      </c>
      <c r="BW30" s="93" t="s">
        <v>194</v>
      </c>
      <c r="BX30" s="93" t="s">
        <v>13</v>
      </c>
      <c r="BY30" s="93" t="str">
        <f>IF(COUNTIF(Tableau42[[#This Row],[5.1 Quelles sont les principales sources de nourriture des habitants de l’ile ? (3 choix maximum)]],"*Autoconsommation*"),"1","0")</f>
        <v>1</v>
      </c>
      <c r="BZ30" s="93" t="str">
        <f>IF(COUNTIF(Tableau42[[#This Row],[5.1 Quelles sont les principales sources de nourriture des habitants de l’ile ? (3 choix maximum)]],"*Argent_achat*"),"1","0")</f>
        <v>0</v>
      </c>
      <c r="CA30" s="93" t="str">
        <f>IF(COUNTIF(Tableau42[[#This Row],[5.1 Quelles sont les principales sources de nourriture des habitants de l’ile ? (3 choix maximum)]],"*Dons*"),"1","0")</f>
        <v>0</v>
      </c>
      <c r="CB30" s="93" t="str">
        <f>IF(COUNTIF(Tableau42[[#This Row],[5.1 Quelles sont les principales sources de nourriture des habitants de l’ile ? (3 choix maximum)]],"*Aide_alimentaire_ong*"),"1","0")</f>
        <v>0</v>
      </c>
      <c r="CC30" s="93" t="str">
        <f>IF(COUNTIF(Tableau42[[#This Row],[5.1 Quelles sont les principales sources de nourriture des habitants de l’ile ? (3 choix maximum)]],"*Emprunt*"),"1","0")</f>
        <v>0</v>
      </c>
      <c r="CD30" s="93" t="str">
        <f>IF(COUNTIF(Tableau42[[#This Row],[5.1 Quelles sont les principales sources de nourriture des habitants de l’ile ? (3 choix maximum)]],"*Paiement_nature*"),"1","0")</f>
        <v>0</v>
      </c>
      <c r="CE30" s="93" t="str">
        <f>IF(COUNTIF(Tableau42[[#This Row],[5.1 Quelles sont les principales sources de nourriture des habitants de l’ile ? (3 choix maximum)]],"*nsp*"),"1","0")</f>
        <v>0</v>
      </c>
      <c r="CF30" s="93" t="s">
        <v>5</v>
      </c>
      <c r="CG30" s="93" t="s">
        <v>692</v>
      </c>
      <c r="CH30" s="93" t="str">
        <f>IF(COUNTIF(Tableau42[[#This Row],[5.3 Si oui, quelles sont les principales raisons ? (3 choix maximum)]],"*marche*"),"1","0")</f>
        <v>0</v>
      </c>
      <c r="CI30" s="93" t="str">
        <f>IF(COUNTIF(Tableau42[[#This Row],[5.3 Si oui, quelles sont les principales raisons ? (3 choix maximum)]],"*securite*"),"1","0")</f>
        <v>0</v>
      </c>
      <c r="CJ30" s="93" t="str">
        <f>IF(COUNTIF(Tableau42[[#This Row],[5.3 Si oui, quelles sont les principales raisons ? (3 choix maximum)]],"*ressources*"),"1","0")</f>
        <v>1</v>
      </c>
      <c r="CK30" s="93" t="str">
        <f>IF(COUNTIF(Tableau42[[#This Row],[5.3 Si oui, quelles sont les principales raisons ? (3 choix maximum)]],"*prix*"),"1","0")</f>
        <v>1</v>
      </c>
      <c r="CL30" s="93" t="str">
        <f>IF(COUNTIF(Tableau42[[#This Row],[5.3 Si oui, quelles sont les principales raisons ? (3 choix maximum)]],"*disponibilite*"),"1","0")</f>
        <v>0</v>
      </c>
      <c r="CM30" s="93" t="str">
        <f>IF(COUNTIF(Tableau42[[#This Row],[5.3 Si oui, quelles sont les principales raisons ? (3 choix maximum)]],"*production*"),"1","0")</f>
        <v>1</v>
      </c>
      <c r="CN30" s="93" t="s">
        <v>194</v>
      </c>
      <c r="CO30" s="93" t="s">
        <v>189</v>
      </c>
      <c r="CP30" s="93" t="s">
        <v>836</v>
      </c>
      <c r="CQ30" s="93" t="str">
        <f>IF(COUNTIF(Tableau42[[#This Row],[5.6 Quelles sont les principales sources de revenu utilisées par les habitants de l’ile ACTUELLEMENT? (3 choix maximum)]],"*Agriculture*"),"1","0")</f>
        <v>1</v>
      </c>
      <c r="CR30" s="93" t="str">
        <f>IF(COUNTIF(Tableau42[[#This Row],[5.6 Quelles sont les principales sources de revenu utilisées par les habitants de l’ile ACTUELLEMENT? (3 choix maximum)]],"*Elevage*"),"1","0")</f>
        <v>0</v>
      </c>
      <c r="CS30" s="93" t="str">
        <f>IF(COUNTIF(Tableau42[[#This Row],[5.6 Quelles sont les principales sources de revenu utilisées par les habitants de l’ile ACTUELLEMENT? (3 choix maximum)]],"*peche*"),"1","0")</f>
        <v>1</v>
      </c>
      <c r="CT30" s="93" t="str">
        <f>IF(COUNTIF(Tableau42[[#This Row],[5.6 Quelles sont les principales sources de revenu utilisées par les habitants de l’ile ACTUELLEMENT? (3 choix maximum)]],"*Administration*"),"1","0")</f>
        <v>0</v>
      </c>
      <c r="CU30" s="93" t="str">
        <f>IF(COUNTIF(Tableau42[[#This Row],[5.6 Quelles sont les principales sources de revenu utilisées par les habitants de l’ile ACTUELLEMENT? (3 choix maximum)]],"*Artisanat*"),"1","0")</f>
        <v>0</v>
      </c>
      <c r="CV30" s="93" t="str">
        <f>IF(COUNTIF(Tableau42[[#This Row],[5.6 Quelles sont les principales sources de revenu utilisées par les habitants de l’ile ACTUELLEMENT? (3 choix maximum)]],"*Venteetcommerce*"),"1","0")</f>
        <v>0</v>
      </c>
      <c r="CW30" s="93" t="str">
        <f>IF(COUNTIF(Tableau42[[#This Row],[5.6 Quelles sont les principales sources de revenu utilisées par les habitants de l’ile ACTUELLEMENT? (3 choix maximum)]],"*mainoeuvre*"),"1","0")</f>
        <v>0</v>
      </c>
      <c r="CX30" s="93" t="str">
        <f>IF(COUNTIF(Tableau42[[#This Row],[5.6 Quelles sont les principales sources de revenu utilisées par les habitants de l’ile ACTUELLEMENT? (3 choix maximum)]],"*assistance*"),"1","0")</f>
        <v>0</v>
      </c>
      <c r="CY30" s="93" t="s">
        <v>194</v>
      </c>
      <c r="CZ30" s="93"/>
      <c r="DA30" s="93" t="s">
        <v>3</v>
      </c>
      <c r="DB30" s="93" t="s">
        <v>3</v>
      </c>
      <c r="DC30" s="93" t="s">
        <v>3</v>
      </c>
      <c r="DD30" s="93" t="s">
        <v>3</v>
      </c>
      <c r="DE30" s="93" t="s">
        <v>3</v>
      </c>
      <c r="DF30" s="93"/>
      <c r="DG30" s="93" t="s">
        <v>755</v>
      </c>
      <c r="DH30" s="93" t="str">
        <f>IF(COUNTIF(Tableau42[[#This Row],[6.3 Quelles sont les principales difficultés rencontrées par les habitants de l’ile pour accéder aux services de santé ? (3 choix maximum)]],"*aucune*"),"1","0")</f>
        <v>0</v>
      </c>
      <c r="DI30" s="93" t="str">
        <f>IF(COUNTIF(Tableau42[[#This Row],[6.3 Quelles sont les principales difficultés rencontrées par les habitants de l’ile pour accéder aux services de santé ? (3 choix maximum)]],"*pasdeservice*"),"1","0")</f>
        <v>1</v>
      </c>
      <c r="DJ30" s="93" t="str">
        <f>IF(COUNTIF(Tableau42[[#This Row],[6.3 Quelles sont les principales difficultés rencontrées par les habitants de l’ile pour accéder aux services de santé ? (3 choix maximum)]],"*securite*"),"1","0")</f>
        <v>0</v>
      </c>
      <c r="DK30" s="86" t="str">
        <f>IF(COUNTIF(Tableau42[[#This Row],[6.3 Quelles sont les principales difficultés rencontrées par les habitants de l’ile pour accéder aux services de santé ? (3 choix maximum)]],"*physique*"),"1","0")</f>
        <v>0</v>
      </c>
      <c r="DL30" s="86" t="str">
        <f>IF(COUNTIF(Tableau42[[#This Row],[6.3 Quelles sont les principales difficultés rencontrées par les habitants de l’ile pour accéder aux services de santé ? (3 choix maximum)]],"*prixsoins*"),"1","0")</f>
        <v>0</v>
      </c>
      <c r="DM30" s="86" t="str">
        <f>IF(COUNTIF(Tableau42[[#This Row],[6.3 Quelles sont les principales difficultés rencontrées par les habitants de l’ile pour accéder aux services de santé ? (3 choix maximum)]],"*distance*"),"1","0")</f>
        <v>0</v>
      </c>
      <c r="DN30" s="86" t="str">
        <f>IF(COUNTIF(Tableau42[[#This Row],[6.3 Quelles sont les principales difficultés rencontrées par les habitants de l’ile pour accéder aux services de santé ? (3 choix maximum)]],"*prixtransport*"),"1","0")</f>
        <v>0</v>
      </c>
      <c r="DO30" s="93" t="str">
        <f>IF(COUNTIF(Tableau42[[#This Row],[6.3 Quelles sont les principales difficultés rencontrées par les habitants de l’ile pour accéder aux services de santé ? (3 choix maximum)]],"*pasdetransport*"),"1","0")</f>
        <v>1</v>
      </c>
      <c r="DP30" s="93" t="str">
        <f>IF(COUNTIF(Tableau42[[#This Row],[6.3 Quelles sont les principales difficultés rencontrées par les habitants de l’ile pour accéder aux services de santé ? (3 choix maximum)]],"*manquepersonnel*"),"1","0")</f>
        <v>1</v>
      </c>
      <c r="DQ30" s="93" t="str">
        <f>IF(COUNTIF(Tableau42[[#This Row],[6.3 Quelles sont les principales difficultés rencontrées par les habitants de l’ile pour accéder aux services de santé ? (3 choix maximum)]],"*manquemateriel*"),"1","0")</f>
        <v>0</v>
      </c>
      <c r="DR30" s="93" t="str">
        <f>IF(COUNTIF(Tableau42[[#This Row],[6.3 Quelles sont les principales difficultés rencontrées par les habitants de l’ile pour accéder aux services de santé ? (3 choix maximum)]],"*manquemedics*"),"1","0")</f>
        <v>0</v>
      </c>
      <c r="DS30" s="93" t="s">
        <v>695</v>
      </c>
      <c r="DT30" s="93" t="str">
        <f>IF(COUNTIF(Tableau42[[#This Row],[6.4 Quels sont les problèmes de santé les plus fréquents rencontrés par les habitants de l’ile dans les DEUX dernieres semaines ? (3 choix maximum)]],"*aucun*"),"1","0")</f>
        <v>0</v>
      </c>
      <c r="DU30" s="93" t="str">
        <f>IF(COUNTIF(Tableau42[[#This Row],[6.4 Quels sont les problèmes de santé les plus fréquents rencontrés par les habitants de l’ile dans les DEUX dernieres semaines ? (3 choix maximum)]],"*fievre*"),"1","0")</f>
        <v>1</v>
      </c>
      <c r="DV30" s="93" t="str">
        <f>IF(COUNTIF(Tableau42[[#This Row],[6.4 Quels sont les problèmes de santé les plus fréquents rencontrés par les habitants de l’ile dans les DEUX dernieres semaines ? (3 choix maximum)]],"*diarrhee*"),"1","0")</f>
        <v>1</v>
      </c>
      <c r="DW30" s="93" t="str">
        <f>IF(COUNTIF(Tableau42[[#This Row],[6.4 Quels sont les problèmes de santé les plus fréquents rencontrés par les habitants de l’ile dans les DEUX dernieres semaines ? (3 choix maximum)]],"*peau*"),"1","0")</f>
        <v>0</v>
      </c>
      <c r="DX30" s="93" t="str">
        <f>IF(COUNTIF(Tableau42[[#This Row],[6.4 Quels sont les problèmes de santé les plus fréquents rencontrés par les habitants de l’ile dans les DEUX dernieres semaines ? (3 choix maximum)]],"*contagieux*"),"1","0")</f>
        <v>0</v>
      </c>
      <c r="DY30" s="93" t="str">
        <f>IF(COUNTIF(Tableau42[[#This Row],[6.4 Quels sont les problèmes de santé les plus fréquents rencontrés par les habitants de l’ile dans les DEUX dernieres semaines ? (3 choix maximum)]],"*chronique*"),"1","0")</f>
        <v>1</v>
      </c>
      <c r="DZ30" s="93" t="str">
        <f>IF(COUNTIF(Tableau42[[#This Row],[6.4 Quels sont les problèmes de santé les plus fréquents rencontrés par les habitants de l’ile dans les DEUX dernieres semaines ? (3 choix maximum)]],"*maternel*"),"1","0")</f>
        <v>0</v>
      </c>
      <c r="EA30" s="93" t="str">
        <f>IF(COUNTIF(Tableau42[[#This Row],[6.4 Quels sont les problèmes de santé les plus fréquents rencontrés par les habitants de l’ile dans les DEUX dernieres semaines ? (3 choix maximum)]],"*blessures*"),"1","0")</f>
        <v>0</v>
      </c>
      <c r="EB30" s="93" t="str">
        <f>IF(COUNTIF(Tableau42[[#This Row],[6.4 Quels sont les problèmes de santé les plus fréquents rencontrés par les habitants de l’ile dans les DEUX dernieres semaines ? (3 choix maximum)]],"*infections*"),"1","0")</f>
        <v>0</v>
      </c>
      <c r="EC30" s="93" t="str">
        <f>IF(COUNTIF(Tableau42[[#This Row],[6.4 Quels sont les problèmes de santé les plus fréquents rencontrés par les habitants de l’ile dans les DEUX dernieres semaines ? (3 choix maximum)]],"*malnutrition*"),"1","0")</f>
        <v>0</v>
      </c>
      <c r="ED30" s="93" t="s">
        <v>194</v>
      </c>
      <c r="EE30" s="93" t="s">
        <v>199</v>
      </c>
      <c r="EF30" s="93" t="s">
        <v>197</v>
      </c>
      <c r="EG30" s="93" t="s">
        <v>201</v>
      </c>
      <c r="EH30" s="93" t="s">
        <v>3</v>
      </c>
      <c r="EI30" s="93" t="s">
        <v>182</v>
      </c>
      <c r="EJ30" s="95" t="s">
        <v>194</v>
      </c>
      <c r="EK30" s="95"/>
      <c r="EL30" s="95" t="s">
        <v>3</v>
      </c>
      <c r="EM30" s="95" t="s">
        <v>3</v>
      </c>
      <c r="EN30" s="95" t="s">
        <v>3</v>
      </c>
      <c r="EO30" s="95" t="s">
        <v>3</v>
      </c>
      <c r="EP30" s="95" t="s">
        <v>3</v>
      </c>
      <c r="EQ30" s="96" t="s">
        <v>3</v>
      </c>
      <c r="ER30" s="95"/>
      <c r="ES30" s="95" t="s">
        <v>14</v>
      </c>
      <c r="ET30" s="95" t="s">
        <v>14</v>
      </c>
      <c r="EU30" s="95" t="s">
        <v>781</v>
      </c>
      <c r="EV30" s="95" t="str">
        <f>IF(COUNTIF(Tableau42[[#This Row],[8.5 Quelles sont les principales barrières d''accès à l''école primaire pour les enfants, ACTUELLEMENT? (3 choix maximum)]],"*ecole_non_fonc*"),"1","0")</f>
        <v>1</v>
      </c>
      <c r="EW30" s="95" t="str">
        <f>IF(COUNTIF(Tableau42[[#This Row],[8.5 Quelles sont les principales barrières d''accès à l''école primaire pour les enfants, ACTUELLEMENT? (3 choix maximum)]],"*frais_inscription*"),"1","0")</f>
        <v>0</v>
      </c>
      <c r="EX30" s="95" t="str">
        <f>IF(COUNTIF(Tableau42[[#This Row],[8.5 Quelles sont les principales barrières d''accès à l''école primaire pour les enfants, ACTUELLEMENT? (3 choix maximum)]],"*pas_fournitures*"),"1","0")</f>
        <v>1</v>
      </c>
      <c r="EY30" s="95" t="str">
        <f>IF(COUNTIF(Tableau42[[#This Row],[8.5 Quelles sont les principales barrières d''accès à l''école primaire pour les enfants, ACTUELLEMENT? (3 choix maximum)]],"*ecole_loin*"),"1","0")</f>
        <v>1</v>
      </c>
      <c r="EZ30" s="95" t="str">
        <f>IF(COUNTIF(Tableau42[[#This Row],[8.5 Quelles sont les principales barrières d''accès à l''école primaire pour les enfants, ACTUELLEMENT? (3 choix maximum)]],"*route_dangereuse*"),"1","0")</f>
        <v>0</v>
      </c>
      <c r="FA30" s="95" t="str">
        <f>IF(COUNTIF(Tableau42[[#This Row],[8.5 Quelles sont les principales barrières d''accès à l''école primaire pour les enfants, ACTUELLEMENT? (3 choix maximum)]],"*travail*"),"1","0")</f>
        <v>0</v>
      </c>
      <c r="FB30" s="95" t="s">
        <v>194</v>
      </c>
      <c r="FC30" s="95"/>
      <c r="FD30" s="95" t="s">
        <v>3</v>
      </c>
      <c r="FE30" s="95" t="s">
        <v>3</v>
      </c>
      <c r="FF30" s="95" t="s">
        <v>3</v>
      </c>
      <c r="FG30" s="95" t="s">
        <v>3</v>
      </c>
      <c r="FH30" s="95" t="s">
        <v>3</v>
      </c>
      <c r="FI30" s="95" t="s">
        <v>3</v>
      </c>
      <c r="FJ30" s="95" t="s">
        <v>3</v>
      </c>
      <c r="FK30" s="95" t="s">
        <v>3</v>
      </c>
      <c r="FL30" s="95" t="s">
        <v>3</v>
      </c>
      <c r="FM30" s="95" t="s">
        <v>204</v>
      </c>
      <c r="FN30" s="95" t="s">
        <v>3</v>
      </c>
      <c r="FO30" s="97" t="s">
        <v>613</v>
      </c>
      <c r="FP30" s="95" t="s">
        <v>5</v>
      </c>
      <c r="FQ30" s="114" t="s">
        <v>869</v>
      </c>
    </row>
    <row r="31" spans="1:173" s="98" customFormat="1" ht="19.95" customHeight="1" x14ac:dyDescent="0.3">
      <c r="A31" s="114" t="s">
        <v>870</v>
      </c>
      <c r="B31" s="115">
        <v>43194.469594907408</v>
      </c>
      <c r="C31" s="115">
        <v>43194.477581018517</v>
      </c>
      <c r="D31" s="116">
        <v>43194</v>
      </c>
      <c r="E31" s="114"/>
      <c r="F31" s="116">
        <v>43194</v>
      </c>
      <c r="G31" s="92" t="s">
        <v>0</v>
      </c>
      <c r="H31" s="92" t="s">
        <v>1</v>
      </c>
      <c r="I31" s="92" t="s">
        <v>1</v>
      </c>
      <c r="J31" s="92" t="s">
        <v>871</v>
      </c>
      <c r="K31" s="92" t="s">
        <v>872</v>
      </c>
      <c r="L31" s="86">
        <v>3000</v>
      </c>
      <c r="M31" s="86">
        <v>2000</v>
      </c>
      <c r="N31" s="86" t="s">
        <v>14</v>
      </c>
      <c r="O31" s="86"/>
      <c r="P31" s="86"/>
      <c r="Q31" s="86"/>
      <c r="R31" s="86"/>
      <c r="S31" s="94"/>
      <c r="T31" s="86"/>
      <c r="U31" s="86"/>
      <c r="V31" s="86"/>
      <c r="W31" s="86" t="str">
        <f>IF(COUNTIF(Tableau42[[#This Row],[1.7 Quelles sont les raisons qui ont poussé la population á quitter l''ile? (3 choix maximum)]],"*insecurite*"),"1","0")</f>
        <v>0</v>
      </c>
      <c r="X31" s="86" t="str">
        <f>IF(COUNTIF(Tableau42[[#This Row],[1.7 Quelles sont les raisons qui ont poussé la population á quitter l''ile? (3 choix maximum)]],"*mesure_securitaire*"),"1","0")</f>
        <v>0</v>
      </c>
      <c r="Y31" s="86" t="str">
        <f>IF(COUNTIF(Tableau42[[#This Row],[1.7 Quelles sont les raisons qui ont poussé la population á quitter l''ile? (3 choix maximum)]],"*moyens*"),"1","0")</f>
        <v>0</v>
      </c>
      <c r="Z31" s="86" t="str">
        <f>IF(COUNTIF(Tableau42[[#This Row],[1.7 Quelles sont les raisons qui ont poussé la population á quitter l''ile? (3 choix maximum)]],"*nourriture*"),"1","0")</f>
        <v>0</v>
      </c>
      <c r="AA31" s="86" t="str">
        <f>IF(COUNTIF(Tableau42[[#This Row],[1.7 Quelles sont les raisons qui ont poussé la population á quitter l''ile? (3 choix maximum)]],"*services*"),"1","0")</f>
        <v>0</v>
      </c>
      <c r="AB31" s="86" t="str">
        <f>IF(COUNTIF(Tableau42[[#This Row],[1.7 Quelles sont les raisons qui ont poussé la population á quitter l''ile? (3 choix maximum)]],"*migration*"),"1","0")</f>
        <v>0</v>
      </c>
      <c r="AC31" s="86" t="str">
        <f>IF(COUNTIF(Tableau42[[#This Row],[1.7 Quelles sont les raisons qui ont poussé la population á quitter l''ile? (3 choix maximum)]],"*autre*"),"1","0")</f>
        <v>0</v>
      </c>
      <c r="AD31" s="86"/>
      <c r="AE31" s="86" t="str">
        <f>IF(COUNTIF(Tableau42[[#This Row],[1.8 Depuis le debut de la crise de 2015, quels sont les groupes qui sont majoritairement partis de votre ile?  (3 choix maximum)]],"*familles*"),"1","0")</f>
        <v>0</v>
      </c>
      <c r="AF31" s="86" t="str">
        <f>IF(COUNTIF(Tableau42[[#This Row],[1.8 Depuis le debut de la crise de 2015, quels sont les groupes qui sont majoritairement partis de votre ile?  (3 choix maximum)]],"*meres*"),"1","0")</f>
        <v>0</v>
      </c>
      <c r="AG31" s="86" t="str">
        <f>IF(COUNTIF(Tableau42[[#This Row],[1.8 Depuis le debut de la crise de 2015, quels sont les groupes qui sont majoritairement partis de votre ile?  (3 choix maximum)]],"*enfants*"),"1","0")</f>
        <v>0</v>
      </c>
      <c r="AH31" s="86" t="str">
        <f>IF(COUNTIF(Tableau42[[#This Row],[1.8 Depuis le debut de la crise de 2015, quels sont les groupes qui sont majoritairement partis de votre ile?  (3 choix maximum)]],"*hommes*"),"1","0")</f>
        <v>0</v>
      </c>
      <c r="AI31" s="86" t="str">
        <f>IF(COUNTIF(Tableau42[[#This Row],[1.8 Depuis le debut de la crise de 2015, quels sont les groupes qui sont majoritairement partis de votre ile?  (3 choix maximum)]],"*femmes*"),"1","0")</f>
        <v>0</v>
      </c>
      <c r="AJ31" s="86" t="str">
        <f>IF(COUNTIF(Tableau42[[#This Row],[1.8 Depuis le debut de la crise de 2015, quels sont les groupes qui sont majoritairement partis de votre ile?  (3 choix maximum)]],"*vieux*"),"1","0")</f>
        <v>0</v>
      </c>
      <c r="AK31" s="86" t="s">
        <v>3</v>
      </c>
      <c r="AL31" s="86"/>
      <c r="AM31" s="86"/>
      <c r="AN31" s="86"/>
      <c r="AO31" s="86"/>
      <c r="AP31" s="86"/>
      <c r="AQ31" s="94"/>
      <c r="AR31" s="86"/>
      <c r="AS31" s="86"/>
      <c r="AT31" s="86"/>
      <c r="AU31" s="86"/>
      <c r="AV31" s="93" t="str">
        <f>IF(COUNTIF(Tableau42[[#This Row],[2.6 Quels sonts les groupes de population qui sont majoritairement revenus vivre dans l’ile? (3 choix maximum)]],"*familles*"),"1","0")</f>
        <v>0</v>
      </c>
      <c r="AW31" s="93" t="str">
        <f>IF(COUNTIF(Tableau42[[#This Row],[2.6 Quels sonts les groupes de population qui sont majoritairement revenus vivre dans l’ile? (3 choix maximum)]],"*meres*"),"1","0")</f>
        <v>0</v>
      </c>
      <c r="AX31" s="93" t="str">
        <f>IF(COUNTIF(Tableau42[[#This Row],[2.6 Quels sonts les groupes de population qui sont majoritairement revenus vivre dans l’ile? (3 choix maximum)]],"*enfants*"),"1","0")</f>
        <v>0</v>
      </c>
      <c r="AY31" s="93" t="str">
        <f>IF(COUNTIF(Tableau42[[#This Row],[2.6 Quels sonts les groupes de population qui sont majoritairement revenus vivre dans l’ile? (3 choix maximum)]],"*hommes*"),"1","0")</f>
        <v>0</v>
      </c>
      <c r="AZ31" s="93" t="str">
        <f>IF(COUNTIF(Tableau42[[#This Row],[2.6 Quels sonts les groupes de population qui sont majoritairement revenus vivre dans l’ile? (3 choix maximum)]],"*femmes*"),"1","0")</f>
        <v>0</v>
      </c>
      <c r="BA31" s="93" t="str">
        <f>IF(COUNTIF(Tableau42[[#This Row],[2.6 Quels sonts les groupes de population qui sont majoritairement revenus vivre dans l’ile? (3 choix maximum)]],"*vieux*"),"1","0")</f>
        <v>0</v>
      </c>
      <c r="BB31" s="93" t="str">
        <f>IF(COUNTIF(Tableau42[[#This Row],[2.6 Quels sonts les groupes de population qui sont majoritairement revenus vivre dans l’ile? (3 choix maximum)]],"*nsp*"),"1","0")</f>
        <v>0</v>
      </c>
      <c r="BC31" s="93"/>
      <c r="BD31" s="93" t="str">
        <f>IF(COUNTIF(Tableau42[[#This Row],[2.7 Quelles sont les raisons principales pour lesquelles les populations ont décidé de revenir dans l’ile ? (3 choix maximum)]],"*securite*"),"1","0")</f>
        <v>0</v>
      </c>
      <c r="BE31" s="93" t="str">
        <f>IF(COUNTIF(Tableau42[[#This Row],[2.7 Quelles sont les raisons principales pour lesquelles les populations ont décidé de revenir dans l’ile ? (3 choix maximum)]],"*moyens*"),"1","0")</f>
        <v>0</v>
      </c>
      <c r="BF31" s="93" t="str">
        <f>IF(COUNTIF(Tableau42[[#This Row],[2.7 Quelles sont les raisons principales pour lesquelles les populations ont décidé de revenir dans l’ile ? (3 choix maximum)]],"*nourriture*"),"1","0")</f>
        <v>0</v>
      </c>
      <c r="BG31" s="93" t="str">
        <f>IF(COUNTIF(Tableau42[[#This Row],[2.7 Quelles sont les raisons principales pour lesquelles les populations ont décidé de revenir dans l’ile ? (3 choix maximum)]],"*services*"),"1","0")</f>
        <v>0</v>
      </c>
      <c r="BH31" s="93" t="str">
        <f>IF(COUNTIF(Tableau42[[#This Row],[2.7 Quelles sont les raisons principales pour lesquelles les populations ont décidé de revenir dans l’ile ? (3 choix maximum)]],"*migration*"),"1","0")</f>
        <v>0</v>
      </c>
      <c r="BI31" s="93" t="str">
        <f>IF(COUNTIF(Tableau42[[#This Row],[2.7 Quelles sont les raisons principales pour lesquelles les populations ont décidé de revenir dans l’ile ? (3 choix maximum)]],"*assistance*"),"1","0")</f>
        <v>0</v>
      </c>
      <c r="BJ31" s="93" t="str">
        <f>IF(COUNTIF(Tableau42[[#This Row],[2.7 Quelles sont les raisons principales pour lesquelles les populations ont décidé de revenir dans l’ile ? (3 choix maximum)]],"*autre*"),"1","0")</f>
        <v>0</v>
      </c>
      <c r="BK31" s="93" t="str">
        <f>IF(COUNTIF(Tableau42[[#This Row],[2.7 Quelles sont les raisons principales pour lesquelles les populations ont décidé de revenir dans l’ile ? (3 choix maximum)]],"*nsp*"),"1","0")</f>
        <v>0</v>
      </c>
      <c r="BL31" s="93"/>
      <c r="BM31" s="93" t="s">
        <v>2</v>
      </c>
      <c r="BN31" s="93" t="s">
        <v>0</v>
      </c>
      <c r="BO31" s="93" t="s">
        <v>1</v>
      </c>
      <c r="BP31" s="93" t="s">
        <v>1</v>
      </c>
      <c r="BQ31" s="93" t="s">
        <v>871</v>
      </c>
      <c r="BR31" s="93" t="s">
        <v>737</v>
      </c>
      <c r="BS31" s="93" t="s">
        <v>737</v>
      </c>
      <c r="BT31" s="93" t="s">
        <v>193</v>
      </c>
      <c r="BU31" s="93" t="s">
        <v>191</v>
      </c>
      <c r="BV31" s="93" t="s">
        <v>191</v>
      </c>
      <c r="BW31" s="93" t="s">
        <v>194</v>
      </c>
      <c r="BX31" s="93" t="s">
        <v>13</v>
      </c>
      <c r="BY31" s="93" t="str">
        <f>IF(COUNTIF(Tableau42[[#This Row],[5.1 Quelles sont les principales sources de nourriture des habitants de l’ile ? (3 choix maximum)]],"*Autoconsommation*"),"1","0")</f>
        <v>1</v>
      </c>
      <c r="BZ31" s="93" t="str">
        <f>IF(COUNTIF(Tableau42[[#This Row],[5.1 Quelles sont les principales sources de nourriture des habitants de l’ile ? (3 choix maximum)]],"*Argent_achat*"),"1","0")</f>
        <v>0</v>
      </c>
      <c r="CA31" s="93" t="str">
        <f>IF(COUNTIF(Tableau42[[#This Row],[5.1 Quelles sont les principales sources de nourriture des habitants de l’ile ? (3 choix maximum)]],"*Dons*"),"1","0")</f>
        <v>0</v>
      </c>
      <c r="CB31" s="93" t="str">
        <f>IF(COUNTIF(Tableau42[[#This Row],[5.1 Quelles sont les principales sources de nourriture des habitants de l’ile ? (3 choix maximum)]],"*Aide_alimentaire_ong*"),"1","0")</f>
        <v>0</v>
      </c>
      <c r="CC31" s="93" t="str">
        <f>IF(COUNTIF(Tableau42[[#This Row],[5.1 Quelles sont les principales sources de nourriture des habitants de l’ile ? (3 choix maximum)]],"*Emprunt*"),"1","0")</f>
        <v>0</v>
      </c>
      <c r="CD31" s="93" t="str">
        <f>IF(COUNTIF(Tableau42[[#This Row],[5.1 Quelles sont les principales sources de nourriture des habitants de l’ile ? (3 choix maximum)]],"*Paiement_nature*"),"1","0")</f>
        <v>0</v>
      </c>
      <c r="CE31" s="93" t="str">
        <f>IF(COUNTIF(Tableau42[[#This Row],[5.1 Quelles sont les principales sources de nourriture des habitants de l’ile ? (3 choix maximum)]],"*nsp*"),"1","0")</f>
        <v>0</v>
      </c>
      <c r="CF31" s="93" t="s">
        <v>5</v>
      </c>
      <c r="CG31" s="93" t="s">
        <v>692</v>
      </c>
      <c r="CH31" s="93" t="str">
        <f>IF(COUNTIF(Tableau42[[#This Row],[5.3 Si oui, quelles sont les principales raisons ? (3 choix maximum)]],"*marche*"),"1","0")</f>
        <v>0</v>
      </c>
      <c r="CI31" s="93" t="str">
        <f>IF(COUNTIF(Tableau42[[#This Row],[5.3 Si oui, quelles sont les principales raisons ? (3 choix maximum)]],"*securite*"),"1","0")</f>
        <v>0</v>
      </c>
      <c r="CJ31" s="93" t="str">
        <f>IF(COUNTIF(Tableau42[[#This Row],[5.3 Si oui, quelles sont les principales raisons ? (3 choix maximum)]],"*ressources*"),"1","0")</f>
        <v>1</v>
      </c>
      <c r="CK31" s="93" t="str">
        <f>IF(COUNTIF(Tableau42[[#This Row],[5.3 Si oui, quelles sont les principales raisons ? (3 choix maximum)]],"*prix*"),"1","0")</f>
        <v>1</v>
      </c>
      <c r="CL31" s="93" t="str">
        <f>IF(COUNTIF(Tableau42[[#This Row],[5.3 Si oui, quelles sont les principales raisons ? (3 choix maximum)]],"*disponibilite*"),"1","0")</f>
        <v>0</v>
      </c>
      <c r="CM31" s="93" t="str">
        <f>IF(COUNTIF(Tableau42[[#This Row],[5.3 Si oui, quelles sont les principales raisons ? (3 choix maximum)]],"*production*"),"1","0")</f>
        <v>1</v>
      </c>
      <c r="CN31" s="93" t="s">
        <v>193</v>
      </c>
      <c r="CO31" s="93" t="s">
        <v>14</v>
      </c>
      <c r="CP31" s="93" t="s">
        <v>740</v>
      </c>
      <c r="CQ31" s="93" t="str">
        <f>IF(COUNTIF(Tableau42[[#This Row],[5.6 Quelles sont les principales sources de revenu utilisées par les habitants de l’ile ACTUELLEMENT? (3 choix maximum)]],"*Agriculture*"),"1","0")</f>
        <v>1</v>
      </c>
      <c r="CR31" s="93" t="str">
        <f>IF(COUNTIF(Tableau42[[#This Row],[5.6 Quelles sont les principales sources de revenu utilisées par les habitants de l’ile ACTUELLEMENT? (3 choix maximum)]],"*Elevage*"),"1","0")</f>
        <v>1</v>
      </c>
      <c r="CS31" s="93" t="str">
        <f>IF(COUNTIF(Tableau42[[#This Row],[5.6 Quelles sont les principales sources de revenu utilisées par les habitants de l’ile ACTUELLEMENT? (3 choix maximum)]],"*peche*"),"1","0")</f>
        <v>1</v>
      </c>
      <c r="CT31" s="93" t="str">
        <f>IF(COUNTIF(Tableau42[[#This Row],[5.6 Quelles sont les principales sources de revenu utilisées par les habitants de l’ile ACTUELLEMENT? (3 choix maximum)]],"*Administration*"),"1","0")</f>
        <v>0</v>
      </c>
      <c r="CU31" s="93" t="str">
        <f>IF(COUNTIF(Tableau42[[#This Row],[5.6 Quelles sont les principales sources de revenu utilisées par les habitants de l’ile ACTUELLEMENT? (3 choix maximum)]],"*Artisanat*"),"1","0")</f>
        <v>0</v>
      </c>
      <c r="CV31" s="93" t="str">
        <f>IF(COUNTIF(Tableau42[[#This Row],[5.6 Quelles sont les principales sources de revenu utilisées par les habitants de l’ile ACTUELLEMENT? (3 choix maximum)]],"*Venteetcommerce*"),"1","0")</f>
        <v>0</v>
      </c>
      <c r="CW31" s="93" t="str">
        <f>IF(COUNTIF(Tableau42[[#This Row],[5.6 Quelles sont les principales sources de revenu utilisées par les habitants de l’ile ACTUELLEMENT? (3 choix maximum)]],"*mainoeuvre*"),"1","0")</f>
        <v>0</v>
      </c>
      <c r="CX31" s="93" t="str">
        <f>IF(COUNTIF(Tableau42[[#This Row],[5.6 Quelles sont les principales sources de revenu utilisées par les habitants de l’ile ACTUELLEMENT? (3 choix maximum)]],"*assistance*"),"1","0")</f>
        <v>0</v>
      </c>
      <c r="CY31" s="93" t="s">
        <v>193</v>
      </c>
      <c r="CZ31" s="93"/>
      <c r="DA31" s="93" t="s">
        <v>3</v>
      </c>
      <c r="DB31" s="93" t="s">
        <v>3</v>
      </c>
      <c r="DC31" s="93" t="s">
        <v>3</v>
      </c>
      <c r="DD31" s="93" t="s">
        <v>3</v>
      </c>
      <c r="DE31" s="93" t="s">
        <v>5</v>
      </c>
      <c r="DF31" s="93"/>
      <c r="DG31" s="93" t="s">
        <v>873</v>
      </c>
      <c r="DH31" s="93" t="str">
        <f>IF(COUNTIF(Tableau42[[#This Row],[6.3 Quelles sont les principales difficultés rencontrées par les habitants de l’ile pour accéder aux services de santé ? (3 choix maximum)]],"*aucune*"),"1","0")</f>
        <v>0</v>
      </c>
      <c r="DI31" s="93" t="str">
        <f>IF(COUNTIF(Tableau42[[#This Row],[6.3 Quelles sont les principales difficultés rencontrées par les habitants de l’ile pour accéder aux services de santé ? (3 choix maximum)]],"*pasdeservice*"),"1","0")</f>
        <v>1</v>
      </c>
      <c r="DJ31" s="93" t="str">
        <f>IF(COUNTIF(Tableau42[[#This Row],[6.3 Quelles sont les principales difficultés rencontrées par les habitants de l’ile pour accéder aux services de santé ? (3 choix maximum)]],"*securite*"),"1","0")</f>
        <v>0</v>
      </c>
      <c r="DK31" s="86" t="str">
        <f>IF(COUNTIF(Tableau42[[#This Row],[6.3 Quelles sont les principales difficultés rencontrées par les habitants de l’ile pour accéder aux services de santé ? (3 choix maximum)]],"*physique*"),"1","0")</f>
        <v>0</v>
      </c>
      <c r="DL31" s="86" t="str">
        <f>IF(COUNTIF(Tableau42[[#This Row],[6.3 Quelles sont les principales difficultés rencontrées par les habitants de l’ile pour accéder aux services de santé ? (3 choix maximum)]],"*prixsoins*"),"1","0")</f>
        <v>0</v>
      </c>
      <c r="DM31" s="86" t="str">
        <f>IF(COUNTIF(Tableau42[[#This Row],[6.3 Quelles sont les principales difficultés rencontrées par les habitants de l’ile pour accéder aux services de santé ? (3 choix maximum)]],"*distance*"),"1","0")</f>
        <v>0</v>
      </c>
      <c r="DN31" s="86" t="str">
        <f>IF(COUNTIF(Tableau42[[#This Row],[6.3 Quelles sont les principales difficultés rencontrées par les habitants de l’ile pour accéder aux services de santé ? (3 choix maximum)]],"*prixtransport*"),"1","0")</f>
        <v>0</v>
      </c>
      <c r="DO31" s="93" t="str">
        <f>IF(COUNTIF(Tableau42[[#This Row],[6.3 Quelles sont les principales difficultés rencontrées par les habitants de l’ile pour accéder aux services de santé ? (3 choix maximum)]],"*pasdetransport*"),"1","0")</f>
        <v>0</v>
      </c>
      <c r="DP31" s="93" t="str">
        <f>IF(COUNTIF(Tableau42[[#This Row],[6.3 Quelles sont les principales difficultés rencontrées par les habitants de l’ile pour accéder aux services de santé ? (3 choix maximum)]],"*manquepersonnel*"),"1","0")</f>
        <v>1</v>
      </c>
      <c r="DQ31" s="93" t="str">
        <f>IF(COUNTIF(Tableau42[[#This Row],[6.3 Quelles sont les principales difficultés rencontrées par les habitants de l’ile pour accéder aux services de santé ? (3 choix maximum)]],"*manquemateriel*"),"1","0")</f>
        <v>0</v>
      </c>
      <c r="DR31" s="93" t="str">
        <f>IF(COUNTIF(Tableau42[[#This Row],[6.3 Quelles sont les principales difficultés rencontrées par les habitants de l’ile pour accéder aux services de santé ? (3 choix maximum)]],"*manquemedics*"),"1","0")</f>
        <v>0</v>
      </c>
      <c r="DS31" s="93" t="s">
        <v>695</v>
      </c>
      <c r="DT31" s="93" t="str">
        <f>IF(COUNTIF(Tableau42[[#This Row],[6.4 Quels sont les problèmes de santé les plus fréquents rencontrés par les habitants de l’ile dans les DEUX dernieres semaines ? (3 choix maximum)]],"*aucun*"),"1","0")</f>
        <v>0</v>
      </c>
      <c r="DU31" s="93" t="str">
        <f>IF(COUNTIF(Tableau42[[#This Row],[6.4 Quels sont les problèmes de santé les plus fréquents rencontrés par les habitants de l’ile dans les DEUX dernieres semaines ? (3 choix maximum)]],"*fievre*"),"1","0")</f>
        <v>1</v>
      </c>
      <c r="DV31" s="93" t="str">
        <f>IF(COUNTIF(Tableau42[[#This Row],[6.4 Quels sont les problèmes de santé les plus fréquents rencontrés par les habitants de l’ile dans les DEUX dernieres semaines ? (3 choix maximum)]],"*diarrhee*"),"1","0")</f>
        <v>1</v>
      </c>
      <c r="DW31" s="93" t="str">
        <f>IF(COUNTIF(Tableau42[[#This Row],[6.4 Quels sont les problèmes de santé les plus fréquents rencontrés par les habitants de l’ile dans les DEUX dernieres semaines ? (3 choix maximum)]],"*peau*"),"1","0")</f>
        <v>0</v>
      </c>
      <c r="DX31" s="93" t="str">
        <f>IF(COUNTIF(Tableau42[[#This Row],[6.4 Quels sont les problèmes de santé les plus fréquents rencontrés par les habitants de l’ile dans les DEUX dernieres semaines ? (3 choix maximum)]],"*contagieux*"),"1","0")</f>
        <v>0</v>
      </c>
      <c r="DY31" s="93" t="str">
        <f>IF(COUNTIF(Tableau42[[#This Row],[6.4 Quels sont les problèmes de santé les plus fréquents rencontrés par les habitants de l’ile dans les DEUX dernieres semaines ? (3 choix maximum)]],"*chronique*"),"1","0")</f>
        <v>1</v>
      </c>
      <c r="DZ31" s="93" t="str">
        <f>IF(COUNTIF(Tableau42[[#This Row],[6.4 Quels sont les problèmes de santé les plus fréquents rencontrés par les habitants de l’ile dans les DEUX dernieres semaines ? (3 choix maximum)]],"*maternel*"),"1","0")</f>
        <v>0</v>
      </c>
      <c r="EA31" s="93" t="str">
        <f>IF(COUNTIF(Tableau42[[#This Row],[6.4 Quels sont les problèmes de santé les plus fréquents rencontrés par les habitants de l’ile dans les DEUX dernieres semaines ? (3 choix maximum)]],"*blessures*"),"1","0")</f>
        <v>0</v>
      </c>
      <c r="EB31" s="93" t="str">
        <f>IF(COUNTIF(Tableau42[[#This Row],[6.4 Quels sont les problèmes de santé les plus fréquents rencontrés par les habitants de l’ile dans les DEUX dernieres semaines ? (3 choix maximum)]],"*infections*"),"1","0")</f>
        <v>0</v>
      </c>
      <c r="EC31" s="93" t="str">
        <f>IF(COUNTIF(Tableau42[[#This Row],[6.4 Quels sont les problèmes de santé les plus fréquents rencontrés par les habitants de l’ile dans les DEUX dernieres semaines ? (3 choix maximum)]],"*malnutrition*"),"1","0")</f>
        <v>0</v>
      </c>
      <c r="ED31" s="93" t="s">
        <v>194</v>
      </c>
      <c r="EE31" s="93" t="s">
        <v>200</v>
      </c>
      <c r="EF31" s="93" t="s">
        <v>198</v>
      </c>
      <c r="EG31" s="93" t="s">
        <v>201</v>
      </c>
      <c r="EH31" s="93" t="s">
        <v>5</v>
      </c>
      <c r="EI31" s="93" t="s">
        <v>182</v>
      </c>
      <c r="EJ31" s="95" t="s">
        <v>194</v>
      </c>
      <c r="EK31" s="95"/>
      <c r="EL31" s="95" t="s">
        <v>5</v>
      </c>
      <c r="EM31" s="95" t="s">
        <v>3</v>
      </c>
      <c r="EN31" s="95" t="s">
        <v>3</v>
      </c>
      <c r="EO31" s="95" t="s">
        <v>3</v>
      </c>
      <c r="EP31" s="95" t="s">
        <v>3</v>
      </c>
      <c r="EQ31" s="96"/>
      <c r="ER31" s="95"/>
      <c r="ES31" s="95" t="s">
        <v>190</v>
      </c>
      <c r="ET31" s="95" t="s">
        <v>203</v>
      </c>
      <c r="EU31" s="95" t="s">
        <v>819</v>
      </c>
      <c r="EV31" s="95" t="str">
        <f>IF(COUNTIF(Tableau42[[#This Row],[8.5 Quelles sont les principales barrières d''accès à l''école primaire pour les enfants, ACTUELLEMENT? (3 choix maximum)]],"*ecole_non_fonc*"),"1","0")</f>
        <v>0</v>
      </c>
      <c r="EW31" s="95" t="str">
        <f>IF(COUNTIF(Tableau42[[#This Row],[8.5 Quelles sont les principales barrières d''accès à l''école primaire pour les enfants, ACTUELLEMENT? (3 choix maximum)]],"*frais_inscription*"),"1","0")</f>
        <v>1</v>
      </c>
      <c r="EX31" s="95" t="str">
        <f>IF(COUNTIF(Tableau42[[#This Row],[8.5 Quelles sont les principales barrières d''accès à l''école primaire pour les enfants, ACTUELLEMENT? (3 choix maximum)]],"*pas_fournitures*"),"1","0")</f>
        <v>1</v>
      </c>
      <c r="EY31" s="95" t="str">
        <f>IF(COUNTIF(Tableau42[[#This Row],[8.5 Quelles sont les principales barrières d''accès à l''école primaire pour les enfants, ACTUELLEMENT? (3 choix maximum)]],"*ecole_loin*"),"1","0")</f>
        <v>0</v>
      </c>
      <c r="EZ31" s="95" t="str">
        <f>IF(COUNTIF(Tableau42[[#This Row],[8.5 Quelles sont les principales barrières d''accès à l''école primaire pour les enfants, ACTUELLEMENT? (3 choix maximum)]],"*route_dangereuse*"),"1","0")</f>
        <v>0</v>
      </c>
      <c r="FA31" s="95" t="str">
        <f>IF(COUNTIF(Tableau42[[#This Row],[8.5 Quelles sont les principales barrières d''accès à l''école primaire pour les enfants, ACTUELLEMENT? (3 choix maximum)]],"*travail*"),"1","0")</f>
        <v>0</v>
      </c>
      <c r="FB31" s="95" t="s">
        <v>194</v>
      </c>
      <c r="FC31" s="95"/>
      <c r="FD31" s="95" t="s">
        <v>3</v>
      </c>
      <c r="FE31" s="95" t="s">
        <v>3</v>
      </c>
      <c r="FF31" s="95" t="s">
        <v>3</v>
      </c>
      <c r="FG31" s="95" t="s">
        <v>3</v>
      </c>
      <c r="FH31" s="95" t="s">
        <v>3</v>
      </c>
      <c r="FI31" s="95" t="s">
        <v>3</v>
      </c>
      <c r="FJ31" s="95" t="s">
        <v>3</v>
      </c>
      <c r="FK31" s="95" t="s">
        <v>3</v>
      </c>
      <c r="FL31" s="95"/>
      <c r="FM31" s="95" t="s">
        <v>204</v>
      </c>
      <c r="FN31" s="95" t="s">
        <v>3</v>
      </c>
      <c r="FO31" s="97" t="s">
        <v>614</v>
      </c>
      <c r="FP31" s="95" t="s">
        <v>5</v>
      </c>
      <c r="FQ31" s="114" t="s">
        <v>874</v>
      </c>
    </row>
    <row r="32" spans="1:173" s="98" customFormat="1" x14ac:dyDescent="0.3"/>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workbookViewId="0">
      <selection activeCell="C11" sqref="C11"/>
    </sheetView>
  </sheetViews>
  <sheetFormatPr defaultRowHeight="14.4" x14ac:dyDescent="0.3"/>
  <cols>
    <col min="1" max="1" width="31" customWidth="1"/>
    <col min="2" max="2" width="0" hidden="1" customWidth="1"/>
    <col min="3" max="3" width="59" customWidth="1"/>
    <col min="4" max="4" width="34.44140625" customWidth="1"/>
    <col min="5" max="5" width="15.44140625" customWidth="1"/>
    <col min="6" max="6" width="12.21875" customWidth="1"/>
    <col min="7" max="7" width="13.44140625" customWidth="1"/>
    <col min="8" max="8" width="11.44140625" customWidth="1"/>
    <col min="9" max="9" width="34.33203125" customWidth="1"/>
    <col min="10" max="11" width="9.21875"/>
    <col min="12" max="12" width="24" customWidth="1"/>
    <col min="13" max="13" width="45.33203125" customWidth="1"/>
  </cols>
  <sheetData>
    <row r="1" spans="1:13" s="136" customFormat="1" x14ac:dyDescent="0.3">
      <c r="A1" s="125" t="s">
        <v>246</v>
      </c>
      <c r="B1" s="125" t="s">
        <v>247</v>
      </c>
      <c r="C1" s="125" t="s">
        <v>248</v>
      </c>
      <c r="D1" s="125" t="s">
        <v>249</v>
      </c>
      <c r="E1" s="126" t="s">
        <v>250</v>
      </c>
      <c r="F1" s="126" t="s">
        <v>251</v>
      </c>
      <c r="G1" s="125" t="s">
        <v>252</v>
      </c>
      <c r="H1" s="127" t="s">
        <v>253</v>
      </c>
      <c r="I1" s="128" t="s">
        <v>254</v>
      </c>
      <c r="J1" s="125" t="s">
        <v>255</v>
      </c>
      <c r="K1" s="125" t="s">
        <v>256</v>
      </c>
      <c r="L1" s="125" t="s">
        <v>257</v>
      </c>
      <c r="M1" s="125" t="s">
        <v>258</v>
      </c>
    </row>
    <row r="2" spans="1:13" x14ac:dyDescent="0.3">
      <c r="A2" s="3" t="s">
        <v>214</v>
      </c>
      <c r="B2" s="3" t="s">
        <v>214</v>
      </c>
      <c r="C2" s="4" t="s">
        <v>21</v>
      </c>
      <c r="D2" s="4"/>
      <c r="E2" s="3"/>
      <c r="F2" s="4"/>
      <c r="G2" s="3"/>
      <c r="H2" s="3"/>
      <c r="I2" s="4"/>
      <c r="J2" s="3"/>
      <c r="K2" s="3"/>
      <c r="L2" s="3"/>
      <c r="M2" s="3"/>
    </row>
    <row r="3" spans="1:13" x14ac:dyDescent="0.3">
      <c r="A3" s="3" t="s">
        <v>215</v>
      </c>
      <c r="B3" s="3" t="s">
        <v>215</v>
      </c>
      <c r="C3" s="4" t="s">
        <v>22</v>
      </c>
      <c r="D3" s="4"/>
      <c r="E3" s="3"/>
      <c r="F3" s="4"/>
      <c r="G3" s="3"/>
      <c r="H3" s="3"/>
      <c r="I3" s="4"/>
      <c r="J3" s="3"/>
      <c r="K3" s="3"/>
      <c r="L3" s="3"/>
      <c r="M3" s="3"/>
    </row>
    <row r="4" spans="1:13" x14ac:dyDescent="0.3">
      <c r="A4" s="3" t="s">
        <v>216</v>
      </c>
      <c r="B4" s="3" t="s">
        <v>216</v>
      </c>
      <c r="C4" s="4" t="s">
        <v>23</v>
      </c>
      <c r="D4" s="4"/>
      <c r="E4" s="3"/>
      <c r="F4" s="4"/>
      <c r="G4" s="3"/>
      <c r="H4" s="3"/>
      <c r="I4" s="4"/>
      <c r="J4" s="3"/>
      <c r="K4" s="3"/>
      <c r="L4" s="3"/>
      <c r="M4" s="3"/>
    </row>
    <row r="5" spans="1:13" x14ac:dyDescent="0.3">
      <c r="A5" s="3" t="s">
        <v>217</v>
      </c>
      <c r="B5" s="3" t="s">
        <v>217</v>
      </c>
      <c r="C5" s="4" t="s">
        <v>24</v>
      </c>
      <c r="D5" s="4"/>
      <c r="E5" s="3"/>
      <c r="F5" s="4"/>
      <c r="G5" s="3"/>
      <c r="H5" s="3"/>
      <c r="I5" s="4"/>
      <c r="J5" s="3"/>
      <c r="K5" s="3"/>
      <c r="L5" s="3"/>
      <c r="M5" s="3"/>
    </row>
    <row r="6" spans="1:13" x14ac:dyDescent="0.3">
      <c r="A6" s="3" t="s">
        <v>259</v>
      </c>
      <c r="B6" s="3" t="s">
        <v>218</v>
      </c>
      <c r="C6" s="4" t="s">
        <v>25</v>
      </c>
      <c r="D6" s="4"/>
      <c r="E6" s="3"/>
      <c r="F6" s="4"/>
      <c r="G6" s="3"/>
      <c r="H6" s="4"/>
      <c r="I6" s="3"/>
      <c r="J6" s="3"/>
      <c r="K6" s="3"/>
      <c r="L6" s="3"/>
      <c r="M6" s="3"/>
    </row>
    <row r="7" spans="1:13" x14ac:dyDescent="0.3">
      <c r="A7" s="5" t="s">
        <v>260</v>
      </c>
      <c r="B7" s="5" t="s">
        <v>261</v>
      </c>
      <c r="C7" s="6" t="s">
        <v>262</v>
      </c>
      <c r="D7" s="7"/>
      <c r="E7" s="5"/>
      <c r="F7" s="7"/>
      <c r="G7" s="5"/>
      <c r="H7" s="5"/>
      <c r="I7" s="7"/>
      <c r="J7" s="5"/>
      <c r="K7" s="5"/>
      <c r="L7" s="5"/>
      <c r="M7" s="5"/>
    </row>
    <row r="8" spans="1:13" x14ac:dyDescent="0.3">
      <c r="A8" s="3" t="s">
        <v>263</v>
      </c>
      <c r="B8" s="3" t="s">
        <v>264</v>
      </c>
      <c r="C8" s="4" t="s">
        <v>26</v>
      </c>
      <c r="D8" s="4"/>
      <c r="E8" s="3"/>
      <c r="F8" s="4"/>
      <c r="G8" s="3"/>
      <c r="H8" s="3"/>
      <c r="I8" s="4"/>
      <c r="J8" s="3" t="s">
        <v>265</v>
      </c>
      <c r="K8" s="3"/>
      <c r="L8" s="3"/>
      <c r="M8" s="3"/>
    </row>
    <row r="9" spans="1:13" x14ac:dyDescent="0.3">
      <c r="A9" s="3" t="s">
        <v>266</v>
      </c>
      <c r="B9" s="3" t="s">
        <v>267</v>
      </c>
      <c r="C9" s="4" t="s">
        <v>27</v>
      </c>
      <c r="D9" s="4"/>
      <c r="E9" s="3"/>
      <c r="F9" s="4"/>
      <c r="G9" s="3"/>
      <c r="H9" s="3"/>
      <c r="I9" s="4"/>
      <c r="J9" s="3" t="s">
        <v>265</v>
      </c>
      <c r="K9" s="3"/>
      <c r="L9" s="3"/>
      <c r="M9" s="3"/>
    </row>
    <row r="10" spans="1:13" x14ac:dyDescent="0.3">
      <c r="A10" s="3" t="s">
        <v>268</v>
      </c>
      <c r="B10" s="3" t="s">
        <v>269</v>
      </c>
      <c r="C10" s="4" t="s">
        <v>28</v>
      </c>
      <c r="D10" s="4"/>
      <c r="E10" s="3"/>
      <c r="F10" s="4"/>
      <c r="G10" s="3"/>
      <c r="H10" s="8"/>
      <c r="I10" s="4"/>
      <c r="J10" s="3" t="s">
        <v>265</v>
      </c>
      <c r="K10" s="3"/>
      <c r="L10" s="3"/>
      <c r="M10" s="3"/>
    </row>
    <row r="11" spans="1:13" x14ac:dyDescent="0.3">
      <c r="A11" s="9" t="s">
        <v>270</v>
      </c>
      <c r="B11" s="3" t="s">
        <v>271</v>
      </c>
      <c r="C11" s="4" t="s">
        <v>29</v>
      </c>
      <c r="D11" s="4"/>
      <c r="E11" s="3"/>
      <c r="F11" s="4"/>
      <c r="G11" s="3"/>
      <c r="H11" s="8" t="s">
        <v>272</v>
      </c>
      <c r="I11" s="4"/>
      <c r="J11" s="3"/>
      <c r="K11" s="3"/>
      <c r="L11" s="3"/>
      <c r="M11" s="3"/>
    </row>
    <row r="12" spans="1:13" x14ac:dyDescent="0.3">
      <c r="A12" s="3" t="s">
        <v>273</v>
      </c>
      <c r="B12" s="3" t="s">
        <v>274</v>
      </c>
      <c r="C12" s="4" t="s">
        <v>30</v>
      </c>
      <c r="D12" s="4"/>
      <c r="E12" s="3"/>
      <c r="F12" s="4"/>
      <c r="G12" s="3"/>
      <c r="H12" s="8" t="s">
        <v>275</v>
      </c>
      <c r="I12" s="4"/>
      <c r="J12" s="3"/>
      <c r="K12" s="3"/>
      <c r="L12" s="3"/>
      <c r="M12" s="3"/>
    </row>
    <row r="13" spans="1:13" x14ac:dyDescent="0.3">
      <c r="A13" s="3" t="s">
        <v>266</v>
      </c>
      <c r="B13" s="3" t="s">
        <v>276</v>
      </c>
      <c r="C13" s="3" t="s">
        <v>31</v>
      </c>
      <c r="D13" s="4"/>
      <c r="E13" s="3"/>
      <c r="F13" s="4"/>
      <c r="G13" s="3"/>
      <c r="H13" s="3"/>
      <c r="I13" s="4"/>
      <c r="J13" s="3" t="s">
        <v>265</v>
      </c>
      <c r="K13" s="3"/>
      <c r="L13" s="3"/>
      <c r="M13" s="3"/>
    </row>
    <row r="14" spans="1:13" x14ac:dyDescent="0.3">
      <c r="A14" s="5" t="s">
        <v>277</v>
      </c>
      <c r="B14" s="5" t="s">
        <v>261</v>
      </c>
      <c r="C14" s="7"/>
      <c r="D14" s="7"/>
      <c r="E14" s="5"/>
      <c r="F14" s="7"/>
      <c r="G14" s="5"/>
      <c r="H14" s="5"/>
      <c r="I14" s="7"/>
      <c r="J14" s="5"/>
      <c r="K14" s="5"/>
      <c r="L14" s="5"/>
      <c r="M14" s="5"/>
    </row>
    <row r="15" spans="1:13" x14ac:dyDescent="0.3">
      <c r="A15" s="10" t="s">
        <v>260</v>
      </c>
      <c r="B15" s="10" t="s">
        <v>278</v>
      </c>
      <c r="C15" s="11" t="s">
        <v>279</v>
      </c>
      <c r="D15" s="12"/>
      <c r="E15" s="12"/>
      <c r="F15" s="13"/>
      <c r="G15" s="10"/>
      <c r="H15" s="10"/>
      <c r="I15" s="13"/>
      <c r="J15" s="10"/>
      <c r="K15" s="10"/>
      <c r="L15" s="10"/>
      <c r="M15" s="10"/>
    </row>
    <row r="16" spans="1:13" x14ac:dyDescent="0.3">
      <c r="A16" s="3" t="s">
        <v>280</v>
      </c>
      <c r="B16" s="3" t="s">
        <v>281</v>
      </c>
      <c r="C16" s="2" t="s">
        <v>32</v>
      </c>
      <c r="D16" s="14" t="s">
        <v>282</v>
      </c>
      <c r="E16" s="14"/>
      <c r="F16" s="4"/>
      <c r="G16" s="3"/>
      <c r="H16" s="3"/>
      <c r="I16" s="4"/>
      <c r="J16" s="3"/>
      <c r="K16" s="3"/>
      <c r="L16" s="3"/>
      <c r="M16" s="3"/>
    </row>
    <row r="17" spans="1:13" x14ac:dyDescent="0.3">
      <c r="A17" s="3" t="s">
        <v>280</v>
      </c>
      <c r="B17" s="14" t="s">
        <v>283</v>
      </c>
      <c r="C17" s="15" t="s">
        <v>33</v>
      </c>
      <c r="D17" s="14" t="s">
        <v>282</v>
      </c>
      <c r="E17" s="3"/>
      <c r="F17" s="14"/>
      <c r="G17" s="15"/>
      <c r="H17" s="3"/>
      <c r="I17" s="3"/>
      <c r="J17" s="14"/>
      <c r="K17" s="15"/>
      <c r="L17" s="3"/>
      <c r="M17" s="3"/>
    </row>
    <row r="18" spans="1:13" x14ac:dyDescent="0.3">
      <c r="A18" s="3" t="s">
        <v>284</v>
      </c>
      <c r="B18" s="3" t="s">
        <v>285</v>
      </c>
      <c r="C18" s="16" t="s">
        <v>34</v>
      </c>
      <c r="D18" s="14"/>
      <c r="E18" s="14"/>
      <c r="F18" s="4"/>
      <c r="G18" s="3"/>
      <c r="H18" s="3"/>
      <c r="I18" s="4"/>
      <c r="J18" s="3" t="s">
        <v>265</v>
      </c>
      <c r="K18" s="3"/>
      <c r="L18" s="3"/>
      <c r="M18" s="3"/>
    </row>
    <row r="19" spans="1:13" x14ac:dyDescent="0.3">
      <c r="A19" s="3" t="s">
        <v>286</v>
      </c>
      <c r="B19" s="3" t="s">
        <v>287</v>
      </c>
      <c r="C19" s="16" t="s">
        <v>35</v>
      </c>
      <c r="D19" s="14"/>
      <c r="E19" s="14" t="s">
        <v>288</v>
      </c>
      <c r="F19" s="4"/>
      <c r="G19" s="3"/>
      <c r="H19" s="3"/>
      <c r="I19" s="4"/>
      <c r="J19" s="3" t="s">
        <v>265</v>
      </c>
      <c r="K19" s="3"/>
      <c r="L19" s="3"/>
      <c r="M19" s="3"/>
    </row>
    <row r="20" spans="1:13" x14ac:dyDescent="0.3">
      <c r="A20" s="3" t="s">
        <v>268</v>
      </c>
      <c r="B20" s="9" t="s">
        <v>289</v>
      </c>
      <c r="C20" s="16" t="s">
        <v>36</v>
      </c>
      <c r="D20" s="17"/>
      <c r="E20" s="9" t="s">
        <v>290</v>
      </c>
      <c r="F20" s="18"/>
      <c r="G20" s="19"/>
      <c r="H20" s="8" t="s">
        <v>291</v>
      </c>
      <c r="I20" s="9"/>
      <c r="J20" s="3"/>
      <c r="K20" s="9"/>
      <c r="L20" s="17"/>
      <c r="M20" s="9"/>
    </row>
    <row r="21" spans="1:13" x14ac:dyDescent="0.3">
      <c r="A21" s="9" t="s">
        <v>270</v>
      </c>
      <c r="B21" s="9" t="s">
        <v>292</v>
      </c>
      <c r="C21" s="20" t="s">
        <v>37</v>
      </c>
      <c r="D21" s="17"/>
      <c r="E21" s="9" t="s">
        <v>293</v>
      </c>
      <c r="F21" s="18"/>
      <c r="G21" s="9"/>
      <c r="H21" s="8" t="s">
        <v>294</v>
      </c>
      <c r="I21" s="9"/>
      <c r="J21" s="3"/>
      <c r="K21" s="9"/>
      <c r="L21" s="17"/>
      <c r="M21" s="9"/>
    </row>
    <row r="22" spans="1:13" x14ac:dyDescent="0.3">
      <c r="A22" s="3" t="s">
        <v>273</v>
      </c>
      <c r="B22" s="9" t="s">
        <v>295</v>
      </c>
      <c r="C22" s="20" t="s">
        <v>38</v>
      </c>
      <c r="D22" s="17"/>
      <c r="E22" s="9" t="s">
        <v>296</v>
      </c>
      <c r="F22" s="18"/>
      <c r="G22" s="9"/>
      <c r="H22" s="8" t="s">
        <v>297</v>
      </c>
      <c r="I22" s="9"/>
      <c r="J22" s="3"/>
      <c r="K22" s="9"/>
      <c r="L22" s="17"/>
      <c r="M22" s="9"/>
    </row>
    <row r="23" spans="1:13" x14ac:dyDescent="0.3">
      <c r="A23" s="3" t="s">
        <v>266</v>
      </c>
      <c r="B23" s="3" t="s">
        <v>298</v>
      </c>
      <c r="C23" s="16" t="s">
        <v>39</v>
      </c>
      <c r="D23" s="14"/>
      <c r="E23" s="9" t="s">
        <v>288</v>
      </c>
      <c r="F23" s="4"/>
      <c r="G23" s="3"/>
      <c r="H23" s="3"/>
      <c r="I23" s="4"/>
      <c r="J23" s="3"/>
      <c r="K23" s="3"/>
      <c r="L23" s="3"/>
      <c r="M23" s="3"/>
    </row>
    <row r="24" spans="1:13" x14ac:dyDescent="0.3">
      <c r="A24" s="3" t="s">
        <v>299</v>
      </c>
      <c r="B24" s="3" t="s">
        <v>300</v>
      </c>
      <c r="C24" s="16" t="s">
        <v>40</v>
      </c>
      <c r="D24" s="14"/>
      <c r="E24" s="14" t="s">
        <v>288</v>
      </c>
      <c r="F24" s="4"/>
      <c r="G24" s="3"/>
      <c r="H24" s="3"/>
      <c r="I24" s="4"/>
      <c r="J24" s="3" t="s">
        <v>265</v>
      </c>
      <c r="K24" s="3"/>
      <c r="L24" s="3"/>
      <c r="M24" s="3"/>
    </row>
    <row r="25" spans="1:13" x14ac:dyDescent="0.3">
      <c r="A25" s="3" t="s">
        <v>301</v>
      </c>
      <c r="B25" s="3" t="s">
        <v>302</v>
      </c>
      <c r="C25" s="16" t="s">
        <v>41</v>
      </c>
      <c r="D25" s="14"/>
      <c r="E25" s="14" t="s">
        <v>288</v>
      </c>
      <c r="F25" s="4"/>
      <c r="G25" s="3"/>
      <c r="H25" s="3"/>
      <c r="I25" s="4"/>
      <c r="J25" s="3" t="s">
        <v>265</v>
      </c>
      <c r="K25" s="3"/>
      <c r="L25" s="3"/>
      <c r="M25" s="3"/>
    </row>
    <row r="26" spans="1:13" x14ac:dyDescent="0.3">
      <c r="A26" s="3" t="s">
        <v>303</v>
      </c>
      <c r="B26" s="3" t="s">
        <v>304</v>
      </c>
      <c r="C26" s="16" t="s">
        <v>42</v>
      </c>
      <c r="D26" s="14"/>
      <c r="E26" s="14" t="s">
        <v>288</v>
      </c>
      <c r="F26" s="3" t="s">
        <v>305</v>
      </c>
      <c r="G26" s="3"/>
      <c r="H26" s="3"/>
      <c r="I26" s="4"/>
      <c r="J26" s="3" t="s">
        <v>265</v>
      </c>
      <c r="K26" s="3"/>
      <c r="L26" s="3"/>
      <c r="M26" s="3"/>
    </row>
    <row r="27" spans="1:13" x14ac:dyDescent="0.3">
      <c r="A27" s="3" t="s">
        <v>266</v>
      </c>
      <c r="B27" s="3" t="s">
        <v>306</v>
      </c>
      <c r="C27" s="16" t="s">
        <v>307</v>
      </c>
      <c r="D27" s="14"/>
      <c r="E27" s="14" t="s">
        <v>308</v>
      </c>
      <c r="F27" s="4"/>
      <c r="G27" s="3"/>
      <c r="H27" s="3"/>
      <c r="I27" s="4"/>
      <c r="J27" s="3" t="s">
        <v>265</v>
      </c>
      <c r="K27" s="3"/>
      <c r="L27" s="3"/>
      <c r="M27" s="3"/>
    </row>
    <row r="28" spans="1:13" x14ac:dyDescent="0.3">
      <c r="A28" s="3" t="s">
        <v>309</v>
      </c>
      <c r="B28" s="3" t="s">
        <v>310</v>
      </c>
      <c r="C28" s="16" t="s">
        <v>50</v>
      </c>
      <c r="D28" s="14"/>
      <c r="E28" s="14" t="s">
        <v>288</v>
      </c>
      <c r="F28" s="3" t="s">
        <v>305</v>
      </c>
      <c r="G28" s="3"/>
      <c r="H28" s="3"/>
      <c r="I28" s="4"/>
      <c r="J28" s="21" t="s">
        <v>265</v>
      </c>
      <c r="K28" s="3"/>
      <c r="L28" s="3"/>
      <c r="M28" s="3"/>
    </row>
    <row r="29" spans="1:13" x14ac:dyDescent="0.3">
      <c r="A29" s="10" t="s">
        <v>277</v>
      </c>
      <c r="B29" s="12" t="s">
        <v>278</v>
      </c>
      <c r="C29" s="22"/>
      <c r="D29" s="10"/>
      <c r="E29" s="10"/>
      <c r="F29" s="13"/>
      <c r="G29" s="12"/>
      <c r="H29" s="10"/>
      <c r="I29" s="13"/>
      <c r="J29" s="10"/>
      <c r="K29" s="10"/>
      <c r="L29" s="10"/>
      <c r="M29" s="10"/>
    </row>
    <row r="30" spans="1:13" x14ac:dyDescent="0.3">
      <c r="A30" s="5" t="s">
        <v>260</v>
      </c>
      <c r="B30" s="23" t="s">
        <v>311</v>
      </c>
      <c r="C30" s="24" t="s">
        <v>312</v>
      </c>
      <c r="D30" s="5"/>
      <c r="E30" s="5"/>
      <c r="F30" s="7"/>
      <c r="G30" s="23"/>
      <c r="H30" s="5"/>
      <c r="I30" s="7"/>
      <c r="J30" s="5"/>
      <c r="K30" s="5"/>
      <c r="L30" s="5"/>
      <c r="M30" s="5"/>
    </row>
    <row r="31" spans="1:13" x14ac:dyDescent="0.3">
      <c r="A31" s="3" t="s">
        <v>299</v>
      </c>
      <c r="B31" s="14" t="s">
        <v>313</v>
      </c>
      <c r="C31" s="2" t="s">
        <v>56</v>
      </c>
      <c r="D31" s="3" t="s">
        <v>314</v>
      </c>
      <c r="E31" s="3"/>
      <c r="F31" s="4"/>
      <c r="G31" s="14"/>
      <c r="H31" s="3"/>
      <c r="I31" s="4"/>
      <c r="J31" s="3" t="s">
        <v>265</v>
      </c>
      <c r="K31" s="3"/>
      <c r="L31" s="3"/>
      <c r="M31" s="3"/>
    </row>
    <row r="32" spans="1:13" ht="27.6" x14ac:dyDescent="0.3">
      <c r="A32" s="3" t="s">
        <v>280</v>
      </c>
      <c r="B32" s="14" t="s">
        <v>315</v>
      </c>
      <c r="C32" s="25" t="s">
        <v>57</v>
      </c>
      <c r="D32" s="3"/>
      <c r="E32" s="14" t="s">
        <v>316</v>
      </c>
      <c r="F32" s="3"/>
      <c r="G32" s="14"/>
      <c r="H32" s="3"/>
      <c r="I32" s="4"/>
      <c r="J32" s="3" t="s">
        <v>265</v>
      </c>
      <c r="K32" s="3"/>
      <c r="L32" s="3"/>
      <c r="M32" s="14"/>
    </row>
    <row r="33" spans="1:13" x14ac:dyDescent="0.3">
      <c r="A33" s="3" t="s">
        <v>286</v>
      </c>
      <c r="B33" s="14" t="s">
        <v>317</v>
      </c>
      <c r="C33" s="16" t="s">
        <v>58</v>
      </c>
      <c r="D33" s="3"/>
      <c r="E33" s="14" t="s">
        <v>316</v>
      </c>
      <c r="F33" s="4"/>
      <c r="G33" s="3"/>
      <c r="H33" s="3"/>
      <c r="I33" s="4"/>
      <c r="J33" s="3" t="s">
        <v>265</v>
      </c>
      <c r="K33" s="3"/>
      <c r="L33" s="3"/>
      <c r="M33" s="14"/>
    </row>
    <row r="34" spans="1:13" x14ac:dyDescent="0.3">
      <c r="A34" s="3" t="s">
        <v>268</v>
      </c>
      <c r="B34" s="9" t="s">
        <v>318</v>
      </c>
      <c r="C34" s="16" t="s">
        <v>59</v>
      </c>
      <c r="D34" s="14" t="s">
        <v>319</v>
      </c>
      <c r="E34" s="9" t="s">
        <v>320</v>
      </c>
      <c r="F34" s="18"/>
      <c r="G34" s="19"/>
      <c r="H34" s="8" t="s">
        <v>321</v>
      </c>
      <c r="I34" s="9"/>
      <c r="J34" s="3"/>
      <c r="K34" s="9"/>
      <c r="L34" s="17"/>
      <c r="M34" s="9"/>
    </row>
    <row r="35" spans="1:13" x14ac:dyDescent="0.3">
      <c r="A35" s="9" t="s">
        <v>270</v>
      </c>
      <c r="B35" s="9" t="s">
        <v>322</v>
      </c>
      <c r="C35" s="20" t="s">
        <v>60</v>
      </c>
      <c r="D35" s="14" t="s">
        <v>319</v>
      </c>
      <c r="E35" s="9" t="s">
        <v>323</v>
      </c>
      <c r="F35" s="18"/>
      <c r="G35" s="9"/>
      <c r="H35" s="8" t="s">
        <v>324</v>
      </c>
      <c r="I35" s="9"/>
      <c r="J35" s="3"/>
      <c r="K35" s="9"/>
      <c r="L35" s="17"/>
      <c r="M35" s="9"/>
    </row>
    <row r="36" spans="1:13" x14ac:dyDescent="0.3">
      <c r="A36" s="3" t="s">
        <v>273</v>
      </c>
      <c r="B36" s="9" t="s">
        <v>325</v>
      </c>
      <c r="C36" s="20" t="s">
        <v>61</v>
      </c>
      <c r="D36" s="14" t="s">
        <v>319</v>
      </c>
      <c r="E36" s="9" t="s">
        <v>326</v>
      </c>
      <c r="F36" s="18"/>
      <c r="G36" s="9"/>
      <c r="H36" s="8" t="s">
        <v>327</v>
      </c>
      <c r="I36" s="9"/>
      <c r="J36" s="3"/>
      <c r="K36" s="9"/>
      <c r="L36" s="17"/>
      <c r="M36" s="9"/>
    </row>
    <row r="37" spans="1:13" x14ac:dyDescent="0.3">
      <c r="A37" s="3" t="s">
        <v>266</v>
      </c>
      <c r="B37" s="3" t="s">
        <v>328</v>
      </c>
      <c r="C37" s="20" t="s">
        <v>62</v>
      </c>
      <c r="D37" s="14" t="s">
        <v>329</v>
      </c>
      <c r="E37" s="9" t="s">
        <v>316</v>
      </c>
      <c r="F37" s="4"/>
      <c r="G37" s="3"/>
      <c r="H37" s="3"/>
      <c r="I37" s="4"/>
      <c r="J37" s="3"/>
      <c r="K37" s="3"/>
      <c r="L37" s="3"/>
      <c r="M37" s="3"/>
    </row>
    <row r="38" spans="1:13" ht="27.6" x14ac:dyDescent="0.3">
      <c r="A38" s="3" t="s">
        <v>330</v>
      </c>
      <c r="B38" s="14" t="s">
        <v>331</v>
      </c>
      <c r="C38" s="15" t="s">
        <v>63</v>
      </c>
      <c r="D38" s="3"/>
      <c r="E38" s="14" t="s">
        <v>316</v>
      </c>
      <c r="F38" s="3"/>
      <c r="G38" s="14"/>
      <c r="H38" s="3"/>
      <c r="I38" s="4"/>
      <c r="J38" s="3" t="s">
        <v>265</v>
      </c>
      <c r="K38" s="3"/>
      <c r="L38" s="3"/>
      <c r="M38" s="14"/>
    </row>
    <row r="39" spans="1:13" ht="27.6" x14ac:dyDescent="0.3">
      <c r="A39" s="3" t="s">
        <v>332</v>
      </c>
      <c r="B39" s="14" t="s">
        <v>333</v>
      </c>
      <c r="C39" s="15" t="s">
        <v>64</v>
      </c>
      <c r="D39" s="3"/>
      <c r="E39" s="14" t="s">
        <v>316</v>
      </c>
      <c r="F39" s="3"/>
      <c r="G39" s="14"/>
      <c r="H39" s="3"/>
      <c r="I39" s="4"/>
      <c r="J39" s="3" t="s">
        <v>265</v>
      </c>
      <c r="K39" s="3"/>
      <c r="L39" s="3"/>
      <c r="M39" s="14"/>
    </row>
    <row r="40" spans="1:13" x14ac:dyDescent="0.3">
      <c r="A40" s="3" t="s">
        <v>301</v>
      </c>
      <c r="B40" s="3" t="s">
        <v>334</v>
      </c>
      <c r="C40" s="16" t="s">
        <v>65</v>
      </c>
      <c r="D40" s="14"/>
      <c r="E40" s="14" t="s">
        <v>316</v>
      </c>
      <c r="F40" s="4"/>
      <c r="G40" s="3"/>
      <c r="H40" s="3"/>
      <c r="I40" s="4"/>
      <c r="J40" s="3" t="s">
        <v>265</v>
      </c>
      <c r="K40" s="3"/>
      <c r="L40" s="3"/>
      <c r="M40" s="3"/>
    </row>
    <row r="41" spans="1:13" ht="27.6" x14ac:dyDescent="0.3">
      <c r="A41" s="3" t="s">
        <v>309</v>
      </c>
      <c r="B41" s="14" t="s">
        <v>335</v>
      </c>
      <c r="C41" s="25" t="s">
        <v>66</v>
      </c>
      <c r="D41" s="3"/>
      <c r="E41" s="14" t="s">
        <v>316</v>
      </c>
      <c r="F41" s="3" t="s">
        <v>305</v>
      </c>
      <c r="G41" s="14"/>
      <c r="H41" s="3"/>
      <c r="I41" s="4"/>
      <c r="J41" s="3" t="s">
        <v>265</v>
      </c>
      <c r="K41" s="3"/>
      <c r="L41" s="3"/>
      <c r="M41" s="14"/>
    </row>
    <row r="42" spans="1:13" x14ac:dyDescent="0.3">
      <c r="A42" s="3" t="s">
        <v>336</v>
      </c>
      <c r="B42" s="3" t="s">
        <v>337</v>
      </c>
      <c r="C42" s="16" t="s">
        <v>67</v>
      </c>
      <c r="D42" s="14"/>
      <c r="E42" s="14" t="s">
        <v>316</v>
      </c>
      <c r="F42" s="3" t="s">
        <v>305</v>
      </c>
      <c r="G42" s="3"/>
      <c r="H42" s="3"/>
      <c r="I42" s="4"/>
      <c r="J42" s="3"/>
      <c r="K42" s="3"/>
      <c r="L42" s="3"/>
      <c r="M42" s="3"/>
    </row>
    <row r="43" spans="1:13" x14ac:dyDescent="0.3">
      <c r="A43" s="3" t="s">
        <v>266</v>
      </c>
      <c r="B43" s="3" t="s">
        <v>338</v>
      </c>
      <c r="C43" s="16" t="s">
        <v>339</v>
      </c>
      <c r="D43" s="14"/>
      <c r="E43" s="14" t="s">
        <v>340</v>
      </c>
      <c r="F43" s="4"/>
      <c r="G43" s="3"/>
      <c r="H43" s="3"/>
      <c r="I43" s="4"/>
      <c r="J43" s="3" t="s">
        <v>265</v>
      </c>
      <c r="K43" s="3"/>
      <c r="L43" s="3"/>
      <c r="M43" s="3"/>
    </row>
    <row r="44" spans="1:13" x14ac:dyDescent="0.3">
      <c r="A44" s="5" t="s">
        <v>277</v>
      </c>
      <c r="B44" s="23" t="s">
        <v>311</v>
      </c>
      <c r="C44" s="26"/>
      <c r="D44" s="5"/>
      <c r="E44" s="27"/>
      <c r="F44" s="7"/>
      <c r="G44" s="23"/>
      <c r="H44" s="5"/>
      <c r="I44" s="7"/>
      <c r="J44" s="5"/>
      <c r="K44" s="5"/>
      <c r="L44" s="5"/>
      <c r="M44" s="23"/>
    </row>
    <row r="45" spans="1:13" x14ac:dyDescent="0.3">
      <c r="A45" s="10" t="s">
        <v>260</v>
      </c>
      <c r="B45" s="10" t="s">
        <v>341</v>
      </c>
      <c r="C45" s="28" t="s">
        <v>342</v>
      </c>
      <c r="D45" s="29"/>
      <c r="E45" s="30"/>
      <c r="F45" s="30"/>
      <c r="G45" s="29"/>
      <c r="H45" s="31"/>
      <c r="I45" s="32"/>
      <c r="J45" s="10"/>
      <c r="K45" s="29"/>
      <c r="L45" s="29"/>
      <c r="M45" s="29"/>
    </row>
    <row r="46" spans="1:13" x14ac:dyDescent="0.3">
      <c r="A46" s="3" t="s">
        <v>343</v>
      </c>
      <c r="B46" s="3" t="s">
        <v>341</v>
      </c>
      <c r="C46" s="33" t="s">
        <v>76</v>
      </c>
      <c r="D46" s="20"/>
      <c r="E46" s="14" t="s">
        <v>316</v>
      </c>
      <c r="F46" s="34"/>
      <c r="G46" s="20"/>
      <c r="H46" s="35"/>
      <c r="I46" s="36"/>
      <c r="J46" s="3" t="s">
        <v>265</v>
      </c>
      <c r="K46" s="20"/>
      <c r="L46" s="20"/>
      <c r="M46" s="20"/>
    </row>
    <row r="47" spans="1:13" x14ac:dyDescent="0.3">
      <c r="A47" s="3" t="s">
        <v>286</v>
      </c>
      <c r="B47" s="3" t="s">
        <v>344</v>
      </c>
      <c r="C47" s="16" t="s">
        <v>77</v>
      </c>
      <c r="D47" s="20"/>
      <c r="E47" s="34"/>
      <c r="F47" s="3"/>
      <c r="G47" s="20"/>
      <c r="H47" s="35"/>
      <c r="I47" s="36"/>
      <c r="J47" s="3" t="s">
        <v>265</v>
      </c>
      <c r="K47" s="20"/>
      <c r="L47" s="20"/>
      <c r="M47" s="20"/>
    </row>
    <row r="48" spans="1:13" x14ac:dyDescent="0.3">
      <c r="A48" s="3" t="s">
        <v>268</v>
      </c>
      <c r="B48" s="9" t="s">
        <v>345</v>
      </c>
      <c r="C48" s="16" t="s">
        <v>78</v>
      </c>
      <c r="D48" s="14" t="s">
        <v>319</v>
      </c>
      <c r="E48" s="9" t="s">
        <v>346</v>
      </c>
      <c r="F48" s="18"/>
      <c r="G48" s="19"/>
      <c r="H48" s="8" t="s">
        <v>347</v>
      </c>
      <c r="I48" s="9"/>
      <c r="J48" s="3"/>
      <c r="K48" s="9"/>
      <c r="L48" s="17"/>
      <c r="M48" s="9"/>
    </row>
    <row r="49" spans="1:13" x14ac:dyDescent="0.3">
      <c r="A49" s="9" t="s">
        <v>270</v>
      </c>
      <c r="B49" s="9" t="s">
        <v>348</v>
      </c>
      <c r="C49" s="20" t="s">
        <v>79</v>
      </c>
      <c r="D49" s="14" t="s">
        <v>319</v>
      </c>
      <c r="E49" s="9" t="s">
        <v>349</v>
      </c>
      <c r="F49" s="18"/>
      <c r="G49" s="9"/>
      <c r="H49" s="8" t="s">
        <v>350</v>
      </c>
      <c r="I49" s="9"/>
      <c r="J49" s="3"/>
      <c r="K49" s="9"/>
      <c r="L49" s="17"/>
      <c r="M49" s="9"/>
    </row>
    <row r="50" spans="1:13" x14ac:dyDescent="0.3">
      <c r="A50" s="3" t="s">
        <v>273</v>
      </c>
      <c r="B50" s="9" t="s">
        <v>351</v>
      </c>
      <c r="C50" s="20" t="s">
        <v>80</v>
      </c>
      <c r="D50" s="14" t="s">
        <v>319</v>
      </c>
      <c r="E50" s="9" t="s">
        <v>352</v>
      </c>
      <c r="F50" s="18"/>
      <c r="G50" s="9"/>
      <c r="H50" s="8" t="s">
        <v>353</v>
      </c>
      <c r="I50" s="9"/>
      <c r="J50" s="3"/>
      <c r="K50" s="9"/>
      <c r="L50" s="17"/>
      <c r="M50" s="9"/>
    </row>
    <row r="51" spans="1:13" x14ac:dyDescent="0.3">
      <c r="A51" s="3" t="s">
        <v>266</v>
      </c>
      <c r="B51" s="3" t="s">
        <v>354</v>
      </c>
      <c r="C51" s="20" t="s">
        <v>81</v>
      </c>
      <c r="D51" s="14" t="s">
        <v>329</v>
      </c>
      <c r="E51" s="9" t="s">
        <v>346</v>
      </c>
      <c r="F51" s="4"/>
      <c r="G51" s="3"/>
      <c r="H51" s="3"/>
      <c r="I51" s="4"/>
      <c r="J51" s="3"/>
      <c r="K51" s="3"/>
      <c r="L51" s="3"/>
      <c r="M51" s="3"/>
    </row>
    <row r="52" spans="1:13" x14ac:dyDescent="0.3">
      <c r="A52" s="10" t="s">
        <v>277</v>
      </c>
      <c r="B52" s="10" t="s">
        <v>341</v>
      </c>
      <c r="C52" s="28"/>
      <c r="D52" s="29"/>
      <c r="E52" s="30"/>
      <c r="F52" s="30"/>
      <c r="G52" s="29"/>
      <c r="H52" s="31"/>
      <c r="I52" s="32"/>
      <c r="J52" s="10"/>
      <c r="K52" s="29"/>
      <c r="L52" s="29"/>
      <c r="M52" s="29"/>
    </row>
    <row r="53" spans="1:13" x14ac:dyDescent="0.3">
      <c r="A53" s="5" t="s">
        <v>260</v>
      </c>
      <c r="B53" s="5" t="s">
        <v>355</v>
      </c>
      <c r="C53" s="37" t="s">
        <v>356</v>
      </c>
      <c r="D53" s="38"/>
      <c r="E53" s="39"/>
      <c r="F53" s="39"/>
      <c r="G53" s="38"/>
      <c r="H53" s="40"/>
      <c r="I53" s="41"/>
      <c r="J53" s="5"/>
      <c r="K53" s="38"/>
      <c r="L53" s="38"/>
      <c r="M53" s="38"/>
    </row>
    <row r="54" spans="1:13" x14ac:dyDescent="0.3">
      <c r="A54" s="3" t="s">
        <v>357</v>
      </c>
      <c r="B54" s="3" t="s">
        <v>358</v>
      </c>
      <c r="C54" s="42" t="s">
        <v>82</v>
      </c>
      <c r="D54" s="20"/>
      <c r="E54" s="34"/>
      <c r="F54" s="34"/>
      <c r="G54" s="20"/>
      <c r="H54" s="35"/>
      <c r="I54" s="36"/>
      <c r="J54" s="3" t="s">
        <v>265</v>
      </c>
      <c r="K54" s="20"/>
      <c r="L54" s="20"/>
      <c r="M54" s="20"/>
    </row>
    <row r="55" spans="1:13" x14ac:dyDescent="0.3">
      <c r="A55" s="3" t="s">
        <v>266</v>
      </c>
      <c r="B55" s="3" t="s">
        <v>359</v>
      </c>
      <c r="C55" s="42" t="s">
        <v>360</v>
      </c>
      <c r="D55" s="20" t="s">
        <v>361</v>
      </c>
      <c r="E55" s="34"/>
      <c r="F55" s="34"/>
      <c r="G55" s="20"/>
      <c r="H55" s="35"/>
      <c r="I55" s="36"/>
      <c r="J55" s="3"/>
      <c r="K55" s="20"/>
      <c r="L55" s="20"/>
      <c r="M55" s="20"/>
    </row>
    <row r="56" spans="1:13" x14ac:dyDescent="0.3">
      <c r="A56" s="3" t="s">
        <v>357</v>
      </c>
      <c r="B56" s="3" t="s">
        <v>362</v>
      </c>
      <c r="C56" s="42" t="s">
        <v>83</v>
      </c>
      <c r="D56" s="20"/>
      <c r="E56" s="34"/>
      <c r="F56" s="34"/>
      <c r="G56" s="20"/>
      <c r="H56" s="35"/>
      <c r="I56" s="36"/>
      <c r="J56" s="3" t="s">
        <v>265</v>
      </c>
      <c r="K56" s="20"/>
      <c r="L56" s="20"/>
      <c r="M56" s="20"/>
    </row>
    <row r="57" spans="1:13" x14ac:dyDescent="0.3">
      <c r="A57" s="3" t="s">
        <v>266</v>
      </c>
      <c r="B57" s="3" t="s">
        <v>363</v>
      </c>
      <c r="C57" s="42" t="s">
        <v>364</v>
      </c>
      <c r="D57" s="20" t="s">
        <v>365</v>
      </c>
      <c r="E57" s="34"/>
      <c r="F57" s="34"/>
      <c r="G57" s="20"/>
      <c r="H57" s="35"/>
      <c r="I57" s="36"/>
      <c r="J57" s="3"/>
      <c r="K57" s="20"/>
      <c r="L57" s="20"/>
      <c r="M57" s="20"/>
    </row>
    <row r="58" spans="1:13" x14ac:dyDescent="0.3">
      <c r="A58" s="3" t="s">
        <v>366</v>
      </c>
      <c r="B58" s="3" t="s">
        <v>367</v>
      </c>
      <c r="C58" s="42" t="s">
        <v>84</v>
      </c>
      <c r="D58" s="20"/>
      <c r="E58" s="34"/>
      <c r="F58" s="34"/>
      <c r="G58" s="20"/>
      <c r="H58" s="35"/>
      <c r="I58" s="36"/>
      <c r="J58" s="3" t="s">
        <v>265</v>
      </c>
      <c r="K58" s="20"/>
      <c r="L58" s="20"/>
      <c r="M58" s="20"/>
    </row>
    <row r="59" spans="1:13" x14ac:dyDescent="0.3">
      <c r="A59" s="3" t="s">
        <v>368</v>
      </c>
      <c r="B59" s="3" t="s">
        <v>369</v>
      </c>
      <c r="C59" s="42" t="s">
        <v>85</v>
      </c>
      <c r="D59" s="20"/>
      <c r="E59" s="34"/>
      <c r="F59" s="34"/>
      <c r="G59" s="20"/>
      <c r="H59" s="35"/>
      <c r="I59" s="36"/>
      <c r="J59" s="3" t="s">
        <v>265</v>
      </c>
      <c r="K59" s="20"/>
      <c r="L59" s="20"/>
      <c r="M59" s="20"/>
    </row>
    <row r="60" spans="1:13" x14ac:dyDescent="0.3">
      <c r="A60" s="3" t="s">
        <v>266</v>
      </c>
      <c r="B60" s="3" t="s">
        <v>370</v>
      </c>
      <c r="C60" s="42" t="s">
        <v>371</v>
      </c>
      <c r="D60" s="20" t="s">
        <v>372</v>
      </c>
      <c r="E60" s="34"/>
      <c r="F60" s="34"/>
      <c r="G60" s="20"/>
      <c r="H60" s="35"/>
      <c r="I60" s="36"/>
      <c r="J60" s="3"/>
      <c r="K60" s="20"/>
      <c r="L60" s="20"/>
      <c r="M60" s="20"/>
    </row>
    <row r="61" spans="1:13" x14ac:dyDescent="0.3">
      <c r="A61" s="3" t="s">
        <v>368</v>
      </c>
      <c r="B61" s="3" t="s">
        <v>373</v>
      </c>
      <c r="C61" s="42" t="s">
        <v>86</v>
      </c>
      <c r="D61" s="20"/>
      <c r="E61" s="34"/>
      <c r="F61" s="34"/>
      <c r="G61" s="20"/>
      <c r="H61" s="35"/>
      <c r="I61" s="36"/>
      <c r="J61" s="3" t="s">
        <v>265</v>
      </c>
      <c r="K61" s="20"/>
      <c r="L61" s="20"/>
      <c r="M61" s="20"/>
    </row>
    <row r="62" spans="1:13" x14ac:dyDescent="0.3">
      <c r="A62" s="3" t="s">
        <v>266</v>
      </c>
      <c r="B62" s="3" t="s">
        <v>374</v>
      </c>
      <c r="C62" s="42" t="s">
        <v>375</v>
      </c>
      <c r="D62" s="20" t="s">
        <v>376</v>
      </c>
      <c r="E62" s="34"/>
      <c r="F62" s="34"/>
      <c r="G62" s="20"/>
      <c r="H62" s="35"/>
      <c r="I62" s="36"/>
      <c r="J62" s="3"/>
      <c r="K62" s="20"/>
      <c r="L62" s="20"/>
      <c r="M62" s="20"/>
    </row>
    <row r="63" spans="1:13" x14ac:dyDescent="0.3">
      <c r="A63" s="3" t="s">
        <v>366</v>
      </c>
      <c r="B63" s="3" t="s">
        <v>377</v>
      </c>
      <c r="C63" s="42" t="s">
        <v>87</v>
      </c>
      <c r="D63" s="20"/>
      <c r="E63" s="34"/>
      <c r="F63" s="34"/>
      <c r="G63" s="20"/>
      <c r="H63" s="35"/>
      <c r="I63" s="36"/>
      <c r="J63" s="3" t="s">
        <v>265</v>
      </c>
      <c r="K63" s="20"/>
      <c r="L63" s="20"/>
      <c r="M63" s="20"/>
    </row>
    <row r="64" spans="1:13" x14ac:dyDescent="0.3">
      <c r="A64" s="5" t="s">
        <v>277</v>
      </c>
      <c r="B64" s="5" t="s">
        <v>355</v>
      </c>
      <c r="C64" s="37"/>
      <c r="D64" s="38"/>
      <c r="E64" s="39"/>
      <c r="F64" s="39"/>
      <c r="G64" s="38"/>
      <c r="H64" s="40"/>
      <c r="I64" s="41"/>
      <c r="J64" s="5"/>
      <c r="K64" s="38"/>
      <c r="L64" s="38"/>
      <c r="M64" s="38"/>
    </row>
    <row r="65" spans="1:13" x14ac:dyDescent="0.3">
      <c r="A65" s="10" t="s">
        <v>260</v>
      </c>
      <c r="B65" s="10" t="s">
        <v>378</v>
      </c>
      <c r="C65" s="28" t="s">
        <v>379</v>
      </c>
      <c r="D65" s="29"/>
      <c r="E65" s="30"/>
      <c r="F65" s="30"/>
      <c r="G65" s="29"/>
      <c r="H65" s="31"/>
      <c r="I65" s="32"/>
      <c r="J65" s="10"/>
      <c r="K65" s="29"/>
      <c r="L65" s="29"/>
      <c r="M65" s="29"/>
    </row>
    <row r="66" spans="1:13" x14ac:dyDescent="0.3">
      <c r="A66" s="3" t="s">
        <v>380</v>
      </c>
      <c r="B66" s="3" t="s">
        <v>381</v>
      </c>
      <c r="C66" s="42" t="s">
        <v>88</v>
      </c>
      <c r="D66" s="20"/>
      <c r="E66" s="34"/>
      <c r="F66" s="3" t="s">
        <v>305</v>
      </c>
      <c r="G66" s="20"/>
      <c r="H66" s="35"/>
      <c r="I66" s="36"/>
      <c r="J66" s="3" t="s">
        <v>265</v>
      </c>
      <c r="K66" s="20"/>
      <c r="L66" s="20"/>
      <c r="M66" s="20"/>
    </row>
    <row r="67" spans="1:13" x14ac:dyDescent="0.3">
      <c r="A67" s="3" t="s">
        <v>266</v>
      </c>
      <c r="B67" s="3" t="s">
        <v>382</v>
      </c>
      <c r="C67" s="42" t="s">
        <v>383</v>
      </c>
      <c r="D67" s="20" t="s">
        <v>384</v>
      </c>
      <c r="E67" s="34"/>
      <c r="F67" s="3"/>
      <c r="G67" s="20"/>
      <c r="H67" s="35"/>
      <c r="I67" s="36"/>
      <c r="J67" s="3"/>
      <c r="K67" s="20"/>
      <c r="L67" s="20"/>
      <c r="M67" s="20"/>
    </row>
    <row r="68" spans="1:13" x14ac:dyDescent="0.3">
      <c r="A68" s="3" t="s">
        <v>385</v>
      </c>
      <c r="B68" s="3" t="s">
        <v>386</v>
      </c>
      <c r="C68" s="42" t="s">
        <v>95</v>
      </c>
      <c r="D68" s="20"/>
      <c r="E68" s="34"/>
      <c r="F68" s="34"/>
      <c r="G68" s="20"/>
      <c r="H68" s="35"/>
      <c r="I68" s="36"/>
      <c r="J68" s="3" t="s">
        <v>265</v>
      </c>
      <c r="K68" s="20"/>
      <c r="L68" s="20"/>
      <c r="M68" s="20"/>
    </row>
    <row r="69" spans="1:13" x14ac:dyDescent="0.3">
      <c r="A69" s="3" t="s">
        <v>387</v>
      </c>
      <c r="B69" s="3" t="s">
        <v>388</v>
      </c>
      <c r="C69" s="42" t="s">
        <v>96</v>
      </c>
      <c r="D69" s="20"/>
      <c r="E69" s="14" t="s">
        <v>389</v>
      </c>
      <c r="F69" s="34" t="s">
        <v>305</v>
      </c>
      <c r="G69" s="20"/>
      <c r="H69" s="35"/>
      <c r="I69" s="36"/>
      <c r="J69" s="3" t="s">
        <v>265</v>
      </c>
      <c r="K69" s="20"/>
      <c r="L69" s="20"/>
      <c r="M69" s="20"/>
    </row>
    <row r="70" spans="1:13" x14ac:dyDescent="0.3">
      <c r="A70" s="3" t="s">
        <v>366</v>
      </c>
      <c r="B70" s="3" t="s">
        <v>377</v>
      </c>
      <c r="C70" s="42" t="s">
        <v>102</v>
      </c>
      <c r="D70" s="20"/>
      <c r="E70" s="34"/>
      <c r="F70" s="34"/>
      <c r="G70" s="20"/>
      <c r="H70" s="35"/>
      <c r="I70" s="36"/>
      <c r="J70" s="3" t="s">
        <v>265</v>
      </c>
      <c r="K70" s="20"/>
      <c r="L70" s="20"/>
      <c r="M70" s="20"/>
    </row>
    <row r="71" spans="1:13" x14ac:dyDescent="0.3">
      <c r="A71" s="3" t="s">
        <v>284</v>
      </c>
      <c r="B71" s="3" t="s">
        <v>390</v>
      </c>
      <c r="C71" s="42" t="s">
        <v>103</v>
      </c>
      <c r="D71" s="20"/>
      <c r="E71" s="34"/>
      <c r="F71" s="34"/>
      <c r="G71" s="20"/>
      <c r="H71" s="35"/>
      <c r="I71" s="36"/>
      <c r="J71" s="3" t="s">
        <v>265</v>
      </c>
      <c r="K71" s="20"/>
      <c r="L71" s="20"/>
      <c r="M71" s="20"/>
    </row>
    <row r="72" spans="1:13" x14ac:dyDescent="0.3">
      <c r="A72" s="3" t="s">
        <v>391</v>
      </c>
      <c r="B72" s="3" t="s">
        <v>392</v>
      </c>
      <c r="C72" s="42" t="s">
        <v>104</v>
      </c>
      <c r="D72" s="20"/>
      <c r="E72" s="34"/>
      <c r="F72" s="3" t="s">
        <v>305</v>
      </c>
      <c r="G72" s="20"/>
      <c r="H72" s="35"/>
      <c r="I72" s="36"/>
      <c r="J72" s="3" t="s">
        <v>265</v>
      </c>
      <c r="K72" s="20"/>
      <c r="L72" s="20"/>
      <c r="M72" s="20"/>
    </row>
    <row r="73" spans="1:13" x14ac:dyDescent="0.3">
      <c r="A73" s="3" t="s">
        <v>266</v>
      </c>
      <c r="B73" s="3" t="s">
        <v>393</v>
      </c>
      <c r="C73" s="42" t="s">
        <v>394</v>
      </c>
      <c r="D73" s="20" t="s">
        <v>395</v>
      </c>
      <c r="E73" s="34"/>
      <c r="F73" s="3"/>
      <c r="G73" s="20"/>
      <c r="H73" s="35"/>
      <c r="I73" s="36"/>
      <c r="J73" s="3"/>
      <c r="K73" s="20"/>
      <c r="L73" s="20"/>
      <c r="M73" s="20"/>
    </row>
    <row r="74" spans="1:13" x14ac:dyDescent="0.3">
      <c r="A74" s="3" t="s">
        <v>366</v>
      </c>
      <c r="B74" s="3" t="s">
        <v>396</v>
      </c>
      <c r="C74" s="42" t="s">
        <v>114</v>
      </c>
      <c r="D74" s="20"/>
      <c r="E74" s="34"/>
      <c r="F74" s="34"/>
      <c r="G74" s="20"/>
      <c r="H74" s="35"/>
      <c r="I74" s="36"/>
      <c r="J74" s="3" t="s">
        <v>265</v>
      </c>
      <c r="K74" s="20"/>
      <c r="L74" s="20"/>
      <c r="M74" s="20"/>
    </row>
    <row r="75" spans="1:13" x14ac:dyDescent="0.3">
      <c r="A75" s="10" t="s">
        <v>277</v>
      </c>
      <c r="B75" s="10" t="s">
        <v>378</v>
      </c>
      <c r="C75" s="28"/>
      <c r="D75" s="29"/>
      <c r="E75" s="30"/>
      <c r="F75" s="30"/>
      <c r="G75" s="29"/>
      <c r="H75" s="31"/>
      <c r="I75" s="32"/>
      <c r="J75" s="10"/>
      <c r="K75" s="29"/>
      <c r="L75" s="29"/>
      <c r="M75" s="29"/>
    </row>
    <row r="76" spans="1:13" x14ac:dyDescent="0.3">
      <c r="A76" s="5" t="s">
        <v>260</v>
      </c>
      <c r="B76" s="5" t="s">
        <v>397</v>
      </c>
      <c r="C76" s="37" t="s">
        <v>398</v>
      </c>
      <c r="D76" s="38"/>
      <c r="E76" s="39"/>
      <c r="F76" s="39"/>
      <c r="G76" s="38"/>
      <c r="H76" s="40"/>
      <c r="I76" s="41"/>
      <c r="J76" s="5"/>
      <c r="K76" s="38"/>
      <c r="L76" s="38"/>
      <c r="M76" s="38"/>
    </row>
    <row r="77" spans="1:13" x14ac:dyDescent="0.3">
      <c r="A77" s="43" t="s">
        <v>260</v>
      </c>
      <c r="B77" s="43" t="s">
        <v>399</v>
      </c>
      <c r="C77" s="44" t="s">
        <v>115</v>
      </c>
      <c r="D77" s="45" t="s">
        <v>400</v>
      </c>
      <c r="E77" s="46"/>
      <c r="F77" s="46"/>
      <c r="G77" s="47" t="s">
        <v>401</v>
      </c>
      <c r="H77" s="48"/>
      <c r="I77" s="49"/>
      <c r="J77" s="43"/>
      <c r="K77" s="47"/>
      <c r="L77" s="47"/>
      <c r="M77" s="47"/>
    </row>
    <row r="78" spans="1:13" x14ac:dyDescent="0.3">
      <c r="A78" s="3" t="s">
        <v>299</v>
      </c>
      <c r="B78" s="3" t="s">
        <v>402</v>
      </c>
      <c r="C78" s="50" t="s">
        <v>244</v>
      </c>
      <c r="D78" s="20"/>
      <c r="E78" s="34"/>
      <c r="F78" s="34"/>
      <c r="G78" s="20"/>
      <c r="H78" s="35"/>
      <c r="I78" s="36"/>
      <c r="J78" s="3"/>
      <c r="K78" s="20"/>
      <c r="L78" s="20"/>
      <c r="M78" s="20"/>
    </row>
    <row r="79" spans="1:13" x14ac:dyDescent="0.3">
      <c r="A79" s="3" t="s">
        <v>299</v>
      </c>
      <c r="B79" s="3" t="s">
        <v>403</v>
      </c>
      <c r="C79" s="51" t="s">
        <v>116</v>
      </c>
      <c r="D79" s="20"/>
      <c r="E79" s="34"/>
      <c r="F79" s="34"/>
      <c r="G79" s="20"/>
      <c r="H79" s="35"/>
      <c r="I79" s="36"/>
      <c r="J79" s="3"/>
      <c r="K79" s="20"/>
      <c r="L79" s="20"/>
      <c r="M79" s="20"/>
    </row>
    <row r="80" spans="1:13" x14ac:dyDescent="0.3">
      <c r="A80" s="3" t="s">
        <v>299</v>
      </c>
      <c r="B80" s="3" t="s">
        <v>404</v>
      </c>
      <c r="C80" s="51" t="s">
        <v>117</v>
      </c>
      <c r="D80" s="20"/>
      <c r="E80" s="34"/>
      <c r="F80" s="34"/>
      <c r="G80" s="20"/>
      <c r="H80" s="35"/>
      <c r="I80" s="36"/>
      <c r="J80" s="3"/>
      <c r="K80" s="20"/>
      <c r="L80" s="20"/>
      <c r="M80" s="20"/>
    </row>
    <row r="81" spans="1:13" x14ac:dyDescent="0.3">
      <c r="A81" s="3" t="s">
        <v>299</v>
      </c>
      <c r="B81" s="3" t="s">
        <v>405</v>
      </c>
      <c r="C81" s="51" t="s">
        <v>118</v>
      </c>
      <c r="D81" s="20"/>
      <c r="E81" s="34"/>
      <c r="F81" s="34"/>
      <c r="G81" s="20"/>
      <c r="H81" s="35"/>
      <c r="I81" s="36"/>
      <c r="J81" s="3"/>
      <c r="K81" s="20"/>
      <c r="L81" s="20"/>
      <c r="M81" s="20"/>
    </row>
    <row r="82" spans="1:13" x14ac:dyDescent="0.3">
      <c r="A82" s="3" t="s">
        <v>299</v>
      </c>
      <c r="B82" s="3" t="s">
        <v>406</v>
      </c>
      <c r="C82" s="51" t="s">
        <v>119</v>
      </c>
      <c r="D82" s="20"/>
      <c r="E82" s="34"/>
      <c r="F82" s="34"/>
      <c r="G82" s="20"/>
      <c r="H82" s="35"/>
      <c r="I82" s="36"/>
      <c r="J82" s="3"/>
      <c r="K82" s="20"/>
      <c r="L82" s="20"/>
      <c r="M82" s="20"/>
    </row>
    <row r="83" spans="1:13" x14ac:dyDescent="0.3">
      <c r="A83" s="3" t="s">
        <v>299</v>
      </c>
      <c r="B83" s="3" t="s">
        <v>407</v>
      </c>
      <c r="C83" s="51" t="s">
        <v>120</v>
      </c>
      <c r="D83" s="20"/>
      <c r="E83" s="34"/>
      <c r="F83" s="34"/>
      <c r="G83" s="20"/>
      <c r="H83" s="35"/>
      <c r="I83" s="36"/>
      <c r="J83" s="3"/>
      <c r="K83" s="20"/>
      <c r="L83" s="20"/>
      <c r="M83" s="20"/>
    </row>
    <row r="84" spans="1:13" x14ac:dyDescent="0.3">
      <c r="A84" s="3" t="s">
        <v>299</v>
      </c>
      <c r="B84" s="3" t="s">
        <v>408</v>
      </c>
      <c r="C84" s="17" t="s">
        <v>74</v>
      </c>
      <c r="D84" s="20"/>
      <c r="E84" s="34"/>
      <c r="F84" s="34"/>
      <c r="G84" s="20"/>
      <c r="H84" s="35"/>
      <c r="I84" s="36"/>
      <c r="J84" s="3"/>
      <c r="K84" s="20"/>
      <c r="L84" s="20"/>
      <c r="M84" s="20"/>
    </row>
    <row r="85" spans="1:13" x14ac:dyDescent="0.3">
      <c r="A85" s="43" t="s">
        <v>277</v>
      </c>
      <c r="B85" s="43" t="s">
        <v>399</v>
      </c>
      <c r="C85" s="52"/>
      <c r="D85" s="47"/>
      <c r="E85" s="46"/>
      <c r="F85" s="46"/>
      <c r="G85" s="47"/>
      <c r="H85" s="48"/>
      <c r="I85" s="49"/>
      <c r="J85" s="43"/>
      <c r="K85" s="47"/>
      <c r="L85" s="47"/>
      <c r="M85" s="47"/>
    </row>
    <row r="86" spans="1:13" x14ac:dyDescent="0.3">
      <c r="A86" s="3" t="s">
        <v>266</v>
      </c>
      <c r="B86" s="3" t="s">
        <v>409</v>
      </c>
      <c r="C86" s="16" t="s">
        <v>410</v>
      </c>
      <c r="D86" s="14"/>
      <c r="E86" s="14" t="s">
        <v>411</v>
      </c>
      <c r="F86" s="4"/>
      <c r="G86" s="3"/>
      <c r="H86" s="3"/>
      <c r="I86" s="4"/>
      <c r="J86" s="3" t="s">
        <v>265</v>
      </c>
      <c r="K86" s="3"/>
      <c r="L86" s="3"/>
      <c r="M86" s="3"/>
    </row>
    <row r="87" spans="1:13" x14ac:dyDescent="0.3">
      <c r="A87" s="3" t="s">
        <v>412</v>
      </c>
      <c r="B87" s="3" t="s">
        <v>413</v>
      </c>
      <c r="C87" s="16" t="s">
        <v>121</v>
      </c>
      <c r="D87" s="14"/>
      <c r="E87" s="14" t="s">
        <v>414</v>
      </c>
      <c r="F87" s="4"/>
      <c r="G87" s="3"/>
      <c r="H87" s="3"/>
      <c r="I87" s="4"/>
      <c r="J87" s="3" t="s">
        <v>265</v>
      </c>
      <c r="K87" s="3"/>
      <c r="L87" s="3"/>
      <c r="M87" s="3"/>
    </row>
    <row r="88" spans="1:13" x14ac:dyDescent="0.3">
      <c r="A88" s="3" t="s">
        <v>415</v>
      </c>
      <c r="B88" s="3" t="s">
        <v>416</v>
      </c>
      <c r="C88" s="16" t="s">
        <v>122</v>
      </c>
      <c r="D88" s="14"/>
      <c r="E88" s="14"/>
      <c r="F88" s="3" t="s">
        <v>305</v>
      </c>
      <c r="G88" s="3"/>
      <c r="H88" s="3"/>
      <c r="I88" s="4"/>
      <c r="J88" s="3" t="s">
        <v>265</v>
      </c>
      <c r="K88" s="3"/>
      <c r="L88" s="3"/>
      <c r="M88" s="3"/>
    </row>
    <row r="89" spans="1:13" x14ac:dyDescent="0.3">
      <c r="A89" s="3" t="s">
        <v>266</v>
      </c>
      <c r="B89" s="3" t="s">
        <v>417</v>
      </c>
      <c r="C89" s="42" t="s">
        <v>418</v>
      </c>
      <c r="D89" s="20" t="s">
        <v>419</v>
      </c>
      <c r="E89" s="34"/>
      <c r="F89" s="3"/>
      <c r="G89" s="20"/>
      <c r="H89" s="35"/>
      <c r="I89" s="36"/>
      <c r="J89" s="3"/>
      <c r="K89" s="20"/>
      <c r="L89" s="20"/>
      <c r="M89" s="20"/>
    </row>
    <row r="90" spans="1:13" x14ac:dyDescent="0.3">
      <c r="A90" s="3" t="s">
        <v>420</v>
      </c>
      <c r="B90" s="3" t="s">
        <v>421</v>
      </c>
      <c r="C90" s="20" t="s">
        <v>134</v>
      </c>
      <c r="D90" s="20"/>
      <c r="E90" s="34"/>
      <c r="F90" s="3" t="s">
        <v>305</v>
      </c>
      <c r="G90" s="20"/>
      <c r="H90" s="35"/>
      <c r="I90" s="36"/>
      <c r="J90" s="3" t="s">
        <v>265</v>
      </c>
      <c r="K90" s="20"/>
      <c r="L90" s="20"/>
      <c r="M90" s="20"/>
    </row>
    <row r="91" spans="1:13" x14ac:dyDescent="0.3">
      <c r="A91" s="3" t="s">
        <v>266</v>
      </c>
      <c r="B91" s="3" t="s">
        <v>422</v>
      </c>
      <c r="C91" s="42" t="s">
        <v>144</v>
      </c>
      <c r="D91" s="20" t="s">
        <v>423</v>
      </c>
      <c r="E91" s="34"/>
      <c r="F91" s="3"/>
      <c r="G91" s="20"/>
      <c r="H91" s="35"/>
      <c r="I91" s="36"/>
      <c r="J91" s="3"/>
      <c r="K91" s="20"/>
      <c r="L91" s="20"/>
      <c r="M91" s="20"/>
    </row>
    <row r="92" spans="1:13" x14ac:dyDescent="0.3">
      <c r="A92" s="3" t="s">
        <v>366</v>
      </c>
      <c r="B92" s="3" t="s">
        <v>424</v>
      </c>
      <c r="C92" s="20" t="s">
        <v>145</v>
      </c>
      <c r="D92" s="20"/>
      <c r="E92" s="34"/>
      <c r="F92" s="3"/>
      <c r="G92" s="20"/>
      <c r="H92" s="35"/>
      <c r="I92" s="36"/>
      <c r="J92" s="3" t="s">
        <v>265</v>
      </c>
      <c r="K92" s="20"/>
      <c r="L92" s="20"/>
      <c r="M92" s="20"/>
    </row>
    <row r="93" spans="1:13" x14ac:dyDescent="0.3">
      <c r="A93" s="5" t="s">
        <v>277</v>
      </c>
      <c r="B93" s="5" t="s">
        <v>397</v>
      </c>
      <c r="C93" s="37"/>
      <c r="D93" s="38"/>
      <c r="E93" s="39"/>
      <c r="F93" s="39"/>
      <c r="G93" s="38"/>
      <c r="H93" s="40"/>
      <c r="I93" s="41"/>
      <c r="J93" s="5"/>
      <c r="K93" s="38"/>
      <c r="L93" s="38"/>
      <c r="M93" s="38"/>
    </row>
    <row r="94" spans="1:13" x14ac:dyDescent="0.3">
      <c r="A94" s="10" t="s">
        <v>260</v>
      </c>
      <c r="B94" s="10" t="s">
        <v>425</v>
      </c>
      <c r="C94" s="28" t="s">
        <v>426</v>
      </c>
      <c r="D94" s="29"/>
      <c r="E94" s="30"/>
      <c r="F94" s="30"/>
      <c r="G94" s="29"/>
      <c r="H94" s="31"/>
      <c r="I94" s="32"/>
      <c r="J94" s="10"/>
      <c r="K94" s="29"/>
      <c r="L94" s="29"/>
      <c r="M94" s="29"/>
    </row>
    <row r="95" spans="1:13" x14ac:dyDescent="0.3">
      <c r="A95" s="3" t="s">
        <v>427</v>
      </c>
      <c r="B95" s="3" t="s">
        <v>428</v>
      </c>
      <c r="C95" s="42" t="s">
        <v>429</v>
      </c>
      <c r="D95" s="20"/>
      <c r="E95" s="34"/>
      <c r="F95" s="34"/>
      <c r="G95" s="20"/>
      <c r="H95" s="35"/>
      <c r="I95" s="36"/>
      <c r="J95" s="3" t="s">
        <v>265</v>
      </c>
      <c r="K95" s="20"/>
      <c r="L95" s="20"/>
      <c r="M95" s="20"/>
    </row>
    <row r="96" spans="1:13" x14ac:dyDescent="0.3">
      <c r="A96" s="3" t="s">
        <v>266</v>
      </c>
      <c r="B96" s="3" t="s">
        <v>430</v>
      </c>
      <c r="C96" s="42" t="s">
        <v>431</v>
      </c>
      <c r="D96" s="20" t="s">
        <v>432</v>
      </c>
      <c r="E96" s="34"/>
      <c r="F96" s="34"/>
      <c r="G96" s="20"/>
      <c r="H96" s="35"/>
      <c r="I96" s="36"/>
      <c r="J96" s="3"/>
      <c r="K96" s="20"/>
      <c r="L96" s="20"/>
      <c r="M96" s="20"/>
    </row>
    <row r="97" spans="1:13" x14ac:dyDescent="0.3">
      <c r="A97" s="3" t="s">
        <v>433</v>
      </c>
      <c r="B97" s="3" t="s">
        <v>434</v>
      </c>
      <c r="C97" s="42" t="s">
        <v>435</v>
      </c>
      <c r="D97" s="20"/>
      <c r="E97" s="34"/>
      <c r="F97" s="34"/>
      <c r="G97" s="20"/>
      <c r="H97" s="35"/>
      <c r="I97" s="36"/>
      <c r="J97" s="3" t="s">
        <v>265</v>
      </c>
      <c r="K97" s="20"/>
      <c r="L97" s="20"/>
      <c r="M97" s="20"/>
    </row>
    <row r="98" spans="1:13" x14ac:dyDescent="0.3">
      <c r="A98" s="3" t="s">
        <v>412</v>
      </c>
      <c r="B98" s="3" t="s">
        <v>436</v>
      </c>
      <c r="C98" s="1" t="s">
        <v>146</v>
      </c>
      <c r="D98" s="20"/>
      <c r="E98" s="34"/>
      <c r="F98" s="34"/>
      <c r="G98" s="20"/>
      <c r="H98" s="35"/>
      <c r="I98" s="36"/>
      <c r="J98" s="3" t="s">
        <v>265</v>
      </c>
      <c r="K98" s="20"/>
      <c r="L98" s="20"/>
      <c r="M98" s="20"/>
    </row>
    <row r="99" spans="1:13" x14ac:dyDescent="0.3">
      <c r="A99" s="3" t="s">
        <v>437</v>
      </c>
      <c r="B99" s="3" t="s">
        <v>438</v>
      </c>
      <c r="C99" s="42" t="s">
        <v>147</v>
      </c>
      <c r="D99" s="20"/>
      <c r="E99" s="34"/>
      <c r="F99" s="34"/>
      <c r="G99" s="20"/>
      <c r="H99" s="35"/>
      <c r="I99" s="36"/>
      <c r="J99" s="3" t="s">
        <v>265</v>
      </c>
      <c r="K99" s="20"/>
      <c r="L99" s="20"/>
      <c r="M99" s="20"/>
    </row>
    <row r="100" spans="1:13" ht="110.4" x14ac:dyDescent="0.3">
      <c r="A100" s="3" t="s">
        <v>439</v>
      </c>
      <c r="B100" s="3" t="s">
        <v>440</v>
      </c>
      <c r="C100" s="42" t="s">
        <v>148</v>
      </c>
      <c r="D100" s="53" t="s">
        <v>441</v>
      </c>
      <c r="E100" s="34"/>
      <c r="F100" s="34"/>
      <c r="G100" s="20"/>
      <c r="H100" s="35"/>
      <c r="I100" s="36"/>
      <c r="J100" s="3" t="s">
        <v>265</v>
      </c>
      <c r="K100" s="20"/>
      <c r="L100" s="20"/>
      <c r="M100" s="20"/>
    </row>
    <row r="101" spans="1:13" x14ac:dyDescent="0.3">
      <c r="A101" s="3" t="s">
        <v>366</v>
      </c>
      <c r="B101" s="3" t="s">
        <v>442</v>
      </c>
      <c r="C101" s="20" t="s">
        <v>149</v>
      </c>
      <c r="D101" s="53"/>
      <c r="E101" s="34"/>
      <c r="F101" s="34"/>
      <c r="G101" s="20"/>
      <c r="H101" s="35"/>
      <c r="I101" s="36"/>
      <c r="J101" s="3" t="s">
        <v>265</v>
      </c>
      <c r="K101" s="20"/>
      <c r="L101" s="20"/>
      <c r="M101" s="20"/>
    </row>
    <row r="102" spans="1:13" x14ac:dyDescent="0.3">
      <c r="A102" s="10" t="s">
        <v>277</v>
      </c>
      <c r="B102" s="10" t="s">
        <v>425</v>
      </c>
      <c r="C102" s="28"/>
      <c r="D102" s="29"/>
      <c r="E102" s="30"/>
      <c r="F102" s="30"/>
      <c r="G102" s="29"/>
      <c r="H102" s="31"/>
      <c r="I102" s="32"/>
      <c r="J102" s="10"/>
      <c r="K102" s="29"/>
      <c r="L102" s="29"/>
      <c r="M102" s="29"/>
    </row>
    <row r="103" spans="1:13" x14ac:dyDescent="0.3">
      <c r="A103" s="5" t="s">
        <v>260</v>
      </c>
      <c r="B103" s="5" t="s">
        <v>443</v>
      </c>
      <c r="C103" s="24" t="s">
        <v>444</v>
      </c>
      <c r="D103" s="5"/>
      <c r="E103" s="5"/>
      <c r="F103" s="5"/>
      <c r="G103" s="23"/>
      <c r="H103" s="5"/>
      <c r="I103" s="7"/>
      <c r="J103" s="5"/>
      <c r="K103" s="5"/>
      <c r="L103" s="5"/>
      <c r="M103" s="5"/>
    </row>
    <row r="104" spans="1:13" x14ac:dyDescent="0.3">
      <c r="A104" s="54" t="s">
        <v>260</v>
      </c>
      <c r="B104" s="54" t="s">
        <v>445</v>
      </c>
      <c r="C104" s="55" t="s">
        <v>150</v>
      </c>
      <c r="D104" s="54" t="s">
        <v>446</v>
      </c>
      <c r="E104" s="54"/>
      <c r="F104" s="54"/>
      <c r="G104" s="56" t="s">
        <v>401</v>
      </c>
      <c r="H104" s="54"/>
      <c r="I104" s="57"/>
      <c r="J104" s="54"/>
      <c r="K104" s="54"/>
      <c r="L104" s="54"/>
      <c r="M104" s="54"/>
    </row>
    <row r="105" spans="1:13" x14ac:dyDescent="0.3">
      <c r="A105" s="3" t="s">
        <v>447</v>
      </c>
      <c r="B105" s="3" t="s">
        <v>448</v>
      </c>
      <c r="C105" s="58" t="s">
        <v>151</v>
      </c>
      <c r="D105" s="3"/>
      <c r="E105" s="3"/>
      <c r="F105" s="3"/>
      <c r="G105" s="14"/>
      <c r="H105" s="3"/>
      <c r="I105" s="4"/>
      <c r="J105" s="3" t="s">
        <v>265</v>
      </c>
      <c r="K105" s="3"/>
      <c r="L105" s="3"/>
      <c r="M105" s="3"/>
    </row>
    <row r="106" spans="1:13" x14ac:dyDescent="0.3">
      <c r="A106" s="3" t="s">
        <v>447</v>
      </c>
      <c r="B106" s="3" t="s">
        <v>449</v>
      </c>
      <c r="C106" s="58" t="s">
        <v>152</v>
      </c>
      <c r="D106" s="3"/>
      <c r="E106" s="3"/>
      <c r="F106" s="3"/>
      <c r="G106" s="14"/>
      <c r="H106" s="3"/>
      <c r="I106" s="4"/>
      <c r="J106" s="3" t="s">
        <v>265</v>
      </c>
      <c r="K106" s="3"/>
      <c r="L106" s="3"/>
      <c r="M106" s="3"/>
    </row>
    <row r="107" spans="1:13" x14ac:dyDescent="0.3">
      <c r="A107" s="3" t="s">
        <v>447</v>
      </c>
      <c r="B107" s="3" t="s">
        <v>450</v>
      </c>
      <c r="C107" s="58" t="s">
        <v>153</v>
      </c>
      <c r="D107" s="3"/>
      <c r="E107" s="3"/>
      <c r="F107" s="3"/>
      <c r="G107" s="14"/>
      <c r="H107" s="3"/>
      <c r="I107" s="4"/>
      <c r="J107" s="3" t="s">
        <v>265</v>
      </c>
      <c r="K107" s="3"/>
      <c r="L107" s="3"/>
      <c r="M107" s="3"/>
    </row>
    <row r="108" spans="1:13" x14ac:dyDescent="0.3">
      <c r="A108" s="3" t="s">
        <v>447</v>
      </c>
      <c r="B108" s="3" t="s">
        <v>451</v>
      </c>
      <c r="C108" s="58" t="s">
        <v>154</v>
      </c>
      <c r="D108" s="3"/>
      <c r="E108" s="3"/>
      <c r="F108" s="3"/>
      <c r="G108" s="14"/>
      <c r="H108" s="3"/>
      <c r="I108" s="4"/>
      <c r="J108" s="3" t="s">
        <v>265</v>
      </c>
      <c r="K108" s="3"/>
      <c r="L108" s="3"/>
      <c r="M108" s="3"/>
    </row>
    <row r="109" spans="1:13" x14ac:dyDescent="0.3">
      <c r="A109" s="3" t="s">
        <v>447</v>
      </c>
      <c r="B109" s="3" t="s">
        <v>452</v>
      </c>
      <c r="C109" s="58" t="s">
        <v>155</v>
      </c>
      <c r="D109" s="3"/>
      <c r="E109" s="3"/>
      <c r="F109" s="3"/>
      <c r="G109" s="14"/>
      <c r="H109" s="3"/>
      <c r="I109" s="4"/>
      <c r="J109" s="3" t="s">
        <v>265</v>
      </c>
      <c r="K109" s="3"/>
      <c r="L109" s="3"/>
      <c r="M109" s="3"/>
    </row>
    <row r="110" spans="1:13" x14ac:dyDescent="0.3">
      <c r="A110" s="54" t="s">
        <v>277</v>
      </c>
      <c r="B110" s="54" t="s">
        <v>445</v>
      </c>
      <c r="C110" s="55"/>
      <c r="D110" s="54"/>
      <c r="E110" s="54"/>
      <c r="F110" s="54"/>
      <c r="G110" s="56"/>
      <c r="H110" s="54"/>
      <c r="I110" s="57"/>
      <c r="J110" s="54"/>
      <c r="K110" s="54"/>
      <c r="L110" s="54"/>
      <c r="M110" s="54"/>
    </row>
    <row r="111" spans="1:13" x14ac:dyDescent="0.3">
      <c r="A111" s="3" t="s">
        <v>385</v>
      </c>
      <c r="B111" s="3" t="s">
        <v>453</v>
      </c>
      <c r="C111" s="2" t="s">
        <v>156</v>
      </c>
      <c r="D111" s="3"/>
      <c r="E111" s="14" t="s">
        <v>454</v>
      </c>
      <c r="F111" s="3"/>
      <c r="G111" s="14"/>
      <c r="H111" s="3"/>
      <c r="I111" s="4"/>
      <c r="J111" s="3" t="s">
        <v>265</v>
      </c>
      <c r="K111" s="3"/>
      <c r="L111" s="3"/>
      <c r="M111" s="3"/>
    </row>
    <row r="112" spans="1:13" x14ac:dyDescent="0.3">
      <c r="A112" s="3" t="s">
        <v>412</v>
      </c>
      <c r="B112" s="3" t="s">
        <v>455</v>
      </c>
      <c r="C112" s="2" t="s">
        <v>157</v>
      </c>
      <c r="D112" s="3"/>
      <c r="E112" s="14" t="s">
        <v>456</v>
      </c>
      <c r="F112" s="3"/>
      <c r="G112" s="14"/>
      <c r="H112" s="3"/>
      <c r="I112" s="4"/>
      <c r="J112" s="3" t="s">
        <v>265</v>
      </c>
      <c r="K112" s="3"/>
      <c r="L112" s="3"/>
      <c r="M112" s="3"/>
    </row>
    <row r="113" spans="1:13" x14ac:dyDescent="0.3">
      <c r="A113" s="3" t="s">
        <v>284</v>
      </c>
      <c r="B113" s="3" t="s">
        <v>457</v>
      </c>
      <c r="C113" s="2" t="s">
        <v>158</v>
      </c>
      <c r="D113" s="3"/>
      <c r="E113" s="3"/>
      <c r="F113" s="3"/>
      <c r="G113" s="14"/>
      <c r="H113" s="3"/>
      <c r="I113" s="4"/>
      <c r="J113" s="3" t="s">
        <v>265</v>
      </c>
      <c r="K113" s="3"/>
      <c r="L113" s="3"/>
      <c r="M113" s="3"/>
    </row>
    <row r="114" spans="1:13" x14ac:dyDescent="0.3">
      <c r="A114" s="3" t="s">
        <v>284</v>
      </c>
      <c r="B114" s="3" t="s">
        <v>458</v>
      </c>
      <c r="C114" s="2" t="s">
        <v>159</v>
      </c>
      <c r="D114" s="3"/>
      <c r="E114" s="3"/>
      <c r="F114" s="3"/>
      <c r="G114" s="14"/>
      <c r="H114" s="3"/>
      <c r="I114" s="4"/>
      <c r="J114" s="3" t="s">
        <v>265</v>
      </c>
      <c r="K114" s="3"/>
      <c r="L114" s="3"/>
      <c r="M114" s="3"/>
    </row>
    <row r="115" spans="1:13" x14ac:dyDescent="0.3">
      <c r="A115" s="9" t="s">
        <v>459</v>
      </c>
      <c r="B115" s="9" t="s">
        <v>460</v>
      </c>
      <c r="C115" s="20" t="s">
        <v>160</v>
      </c>
      <c r="D115" s="59"/>
      <c r="E115" s="9"/>
      <c r="F115" s="3" t="s">
        <v>305</v>
      </c>
      <c r="G115" s="9"/>
      <c r="H115" s="18"/>
      <c r="I115" s="9"/>
      <c r="J115" s="9" t="s">
        <v>265</v>
      </c>
      <c r="K115" s="9"/>
      <c r="L115" s="9"/>
      <c r="M115" s="9"/>
    </row>
    <row r="116" spans="1:13" x14ac:dyDescent="0.3">
      <c r="A116" s="3" t="s">
        <v>266</v>
      </c>
      <c r="B116" s="3" t="s">
        <v>461</v>
      </c>
      <c r="C116" s="42" t="s">
        <v>462</v>
      </c>
      <c r="D116" s="20" t="s">
        <v>463</v>
      </c>
      <c r="E116" s="34"/>
      <c r="F116" s="34"/>
      <c r="G116" s="20"/>
      <c r="H116" s="35"/>
      <c r="I116" s="36"/>
      <c r="J116" s="3"/>
      <c r="K116" s="20"/>
      <c r="L116" s="20"/>
      <c r="M116" s="20"/>
    </row>
    <row r="117" spans="1:13" x14ac:dyDescent="0.3">
      <c r="A117" s="9" t="s">
        <v>366</v>
      </c>
      <c r="B117" s="9" t="s">
        <v>464</v>
      </c>
      <c r="C117" s="20" t="s">
        <v>167</v>
      </c>
      <c r="D117" s="59"/>
      <c r="E117" s="9"/>
      <c r="F117" s="3"/>
      <c r="G117" s="9"/>
      <c r="H117" s="18"/>
      <c r="I117" s="9"/>
      <c r="J117" s="9" t="s">
        <v>265</v>
      </c>
      <c r="K117" s="9"/>
      <c r="L117" s="9"/>
      <c r="M117" s="9"/>
    </row>
    <row r="118" spans="1:13" x14ac:dyDescent="0.3">
      <c r="A118" s="5" t="s">
        <v>277</v>
      </c>
      <c r="B118" s="5" t="s">
        <v>443</v>
      </c>
      <c r="C118" s="60"/>
      <c r="D118" s="5"/>
      <c r="E118" s="5"/>
      <c r="F118" s="5"/>
      <c r="G118" s="23"/>
      <c r="H118" s="5"/>
      <c r="I118" s="7"/>
      <c r="J118" s="5"/>
      <c r="K118" s="5"/>
      <c r="L118" s="5"/>
      <c r="M118" s="5"/>
    </row>
    <row r="119" spans="1:13" x14ac:dyDescent="0.3">
      <c r="A119" s="10" t="s">
        <v>260</v>
      </c>
      <c r="B119" s="10" t="s">
        <v>465</v>
      </c>
      <c r="C119" s="61" t="s">
        <v>466</v>
      </c>
      <c r="D119" s="10"/>
      <c r="E119" s="10"/>
      <c r="F119" s="10"/>
      <c r="G119" s="12"/>
      <c r="H119" s="10"/>
      <c r="I119" s="13"/>
      <c r="J119" s="10"/>
      <c r="K119" s="10"/>
      <c r="L119" s="10"/>
      <c r="M119" s="10"/>
    </row>
    <row r="120" spans="1:13" x14ac:dyDescent="0.3">
      <c r="A120" s="54" t="s">
        <v>260</v>
      </c>
      <c r="B120" s="54" t="s">
        <v>467</v>
      </c>
      <c r="C120" s="62" t="s">
        <v>468</v>
      </c>
      <c r="D120" s="63" t="s">
        <v>400</v>
      </c>
      <c r="E120" s="56"/>
      <c r="F120" s="56"/>
      <c r="G120" s="56" t="s">
        <v>401</v>
      </c>
      <c r="H120" s="56"/>
      <c r="I120" s="56"/>
      <c r="J120" s="56"/>
      <c r="K120" s="56"/>
      <c r="L120" s="56"/>
      <c r="M120" s="56"/>
    </row>
    <row r="121" spans="1:13" x14ac:dyDescent="0.3">
      <c r="A121" s="3" t="s">
        <v>299</v>
      </c>
      <c r="B121" s="3" t="s">
        <v>469</v>
      </c>
      <c r="C121" s="1" t="s">
        <v>470</v>
      </c>
      <c r="D121" s="3"/>
      <c r="E121" s="3"/>
      <c r="F121" s="4"/>
      <c r="G121" s="3"/>
      <c r="H121" s="3"/>
      <c r="I121" s="4"/>
      <c r="J121" s="3"/>
      <c r="K121" s="3"/>
      <c r="L121" s="3"/>
      <c r="M121" s="3"/>
    </row>
    <row r="122" spans="1:13" x14ac:dyDescent="0.3">
      <c r="A122" s="3" t="s">
        <v>299</v>
      </c>
      <c r="B122" s="3" t="s">
        <v>471</v>
      </c>
      <c r="C122" s="1" t="s">
        <v>168</v>
      </c>
      <c r="D122" s="3"/>
      <c r="E122" s="3"/>
      <c r="F122" s="4"/>
      <c r="G122" s="3"/>
      <c r="H122" s="3"/>
      <c r="I122" s="4"/>
      <c r="J122" s="3"/>
      <c r="K122" s="3"/>
      <c r="L122" s="3"/>
      <c r="M122" s="3"/>
    </row>
    <row r="123" spans="1:13" x14ac:dyDescent="0.3">
      <c r="A123" s="3" t="s">
        <v>299</v>
      </c>
      <c r="B123" s="3" t="s">
        <v>472</v>
      </c>
      <c r="C123" s="1" t="s">
        <v>169</v>
      </c>
      <c r="D123" s="3"/>
      <c r="E123" s="3"/>
      <c r="F123" s="4"/>
      <c r="G123" s="3"/>
      <c r="H123" s="3"/>
      <c r="I123" s="4"/>
      <c r="J123" s="3"/>
      <c r="K123" s="3"/>
      <c r="L123" s="3"/>
      <c r="M123" s="3"/>
    </row>
    <row r="124" spans="1:13" x14ac:dyDescent="0.3">
      <c r="A124" s="3" t="s">
        <v>299</v>
      </c>
      <c r="B124" s="3" t="s">
        <v>473</v>
      </c>
      <c r="C124" s="1" t="s">
        <v>170</v>
      </c>
      <c r="D124" s="3"/>
      <c r="E124" s="3"/>
      <c r="F124" s="4"/>
      <c r="G124" s="3"/>
      <c r="H124" s="3"/>
      <c r="I124" s="14"/>
      <c r="J124" s="3"/>
      <c r="K124" s="3"/>
      <c r="L124" s="3"/>
      <c r="M124" s="3"/>
    </row>
    <row r="125" spans="1:13" x14ac:dyDescent="0.3">
      <c r="A125" s="3" t="s">
        <v>299</v>
      </c>
      <c r="B125" s="3" t="s">
        <v>474</v>
      </c>
      <c r="C125" s="1" t="s">
        <v>171</v>
      </c>
      <c r="D125" s="3"/>
      <c r="E125" s="3"/>
      <c r="F125" s="4"/>
      <c r="G125" s="3"/>
      <c r="H125" s="3"/>
      <c r="I125" s="14"/>
      <c r="J125" s="3"/>
      <c r="K125" s="3"/>
      <c r="L125" s="3"/>
      <c r="M125" s="3"/>
    </row>
    <row r="126" spans="1:13" x14ac:dyDescent="0.3">
      <c r="A126" s="3" t="s">
        <v>299</v>
      </c>
      <c r="B126" s="3" t="s">
        <v>475</v>
      </c>
      <c r="C126" s="1" t="s">
        <v>172</v>
      </c>
      <c r="D126" s="3"/>
      <c r="E126" s="3"/>
      <c r="F126" s="4"/>
      <c r="G126" s="3"/>
      <c r="H126" s="3"/>
      <c r="I126" s="4"/>
      <c r="J126" s="3"/>
      <c r="K126" s="3"/>
      <c r="L126" s="3"/>
      <c r="M126" s="3"/>
    </row>
    <row r="127" spans="1:13" x14ac:dyDescent="0.3">
      <c r="A127" s="3" t="s">
        <v>299</v>
      </c>
      <c r="B127" s="3" t="s">
        <v>476</v>
      </c>
      <c r="C127" s="1" t="s">
        <v>173</v>
      </c>
      <c r="D127" s="3"/>
      <c r="E127" s="3"/>
      <c r="F127" s="4"/>
      <c r="G127" s="3"/>
      <c r="H127" s="3"/>
      <c r="I127" s="4"/>
      <c r="J127" s="3"/>
      <c r="K127" s="3"/>
      <c r="L127" s="3"/>
      <c r="M127" s="3"/>
    </row>
    <row r="128" spans="1:13" x14ac:dyDescent="0.3">
      <c r="A128" s="3" t="s">
        <v>299</v>
      </c>
      <c r="B128" s="3" t="s">
        <v>477</v>
      </c>
      <c r="C128" s="1" t="s">
        <v>174</v>
      </c>
      <c r="D128" s="3"/>
      <c r="E128" s="3"/>
      <c r="F128" s="4"/>
      <c r="G128" s="3"/>
      <c r="H128" s="3"/>
      <c r="I128" s="4"/>
      <c r="J128" s="3"/>
      <c r="K128" s="3"/>
      <c r="L128" s="3"/>
      <c r="M128" s="3"/>
    </row>
    <row r="129" spans="1:13" x14ac:dyDescent="0.3">
      <c r="A129" s="3" t="s">
        <v>299</v>
      </c>
      <c r="B129" s="3" t="s">
        <v>478</v>
      </c>
      <c r="C129" s="1" t="s">
        <v>175</v>
      </c>
      <c r="D129" s="3"/>
      <c r="E129" s="3"/>
      <c r="F129" s="4"/>
      <c r="G129" s="3"/>
      <c r="H129" s="3"/>
      <c r="I129" s="4"/>
      <c r="J129" s="3"/>
      <c r="K129" s="3"/>
      <c r="L129" s="3"/>
      <c r="M129" s="3"/>
    </row>
    <row r="130" spans="1:13" x14ac:dyDescent="0.3">
      <c r="A130" s="54" t="s">
        <v>277</v>
      </c>
      <c r="B130" s="54" t="s">
        <v>467</v>
      </c>
      <c r="C130" s="55"/>
      <c r="D130" s="54"/>
      <c r="E130" s="54"/>
      <c r="F130" s="57"/>
      <c r="G130" s="54"/>
      <c r="H130" s="54"/>
      <c r="I130" s="57"/>
      <c r="J130" s="54"/>
      <c r="K130" s="54"/>
      <c r="L130" s="54"/>
      <c r="M130" s="54"/>
    </row>
    <row r="131" spans="1:13" x14ac:dyDescent="0.3">
      <c r="A131" s="3" t="s">
        <v>479</v>
      </c>
      <c r="B131" s="3" t="s">
        <v>480</v>
      </c>
      <c r="C131" s="1" t="s">
        <v>176</v>
      </c>
      <c r="D131" s="3"/>
      <c r="E131" s="3"/>
      <c r="F131" s="3"/>
      <c r="G131" s="3"/>
      <c r="H131" s="3"/>
      <c r="I131" s="4"/>
      <c r="J131" s="3" t="s">
        <v>265</v>
      </c>
      <c r="K131" s="3"/>
      <c r="L131" s="3"/>
      <c r="M131" s="3"/>
    </row>
    <row r="132" spans="1:13" x14ac:dyDescent="0.3">
      <c r="A132" s="3" t="s">
        <v>385</v>
      </c>
      <c r="B132" s="3" t="s">
        <v>481</v>
      </c>
      <c r="C132" s="1" t="s">
        <v>177</v>
      </c>
      <c r="D132" s="3"/>
      <c r="E132" s="3"/>
      <c r="F132" s="3"/>
      <c r="G132" s="4"/>
      <c r="H132" s="3"/>
      <c r="I132" s="4"/>
      <c r="J132" s="9" t="s">
        <v>265</v>
      </c>
      <c r="K132" s="3"/>
      <c r="L132" s="3"/>
      <c r="M132" s="3"/>
    </row>
    <row r="133" spans="1:13" x14ac:dyDescent="0.3">
      <c r="A133" s="3" t="s">
        <v>482</v>
      </c>
      <c r="B133" s="3" t="s">
        <v>483</v>
      </c>
      <c r="C133" s="1" t="s">
        <v>178</v>
      </c>
      <c r="D133" s="3"/>
      <c r="E133" s="3"/>
      <c r="F133" s="3"/>
      <c r="G133" s="4"/>
      <c r="H133" s="3"/>
      <c r="I133" s="4"/>
      <c r="J133" s="9" t="s">
        <v>265</v>
      </c>
      <c r="K133" s="3"/>
      <c r="L133" s="3"/>
      <c r="M133" s="3"/>
    </row>
    <row r="134" spans="1:13" x14ac:dyDescent="0.3">
      <c r="A134" s="3" t="s">
        <v>385</v>
      </c>
      <c r="B134" s="3" t="s">
        <v>484</v>
      </c>
      <c r="C134" s="1" t="s">
        <v>179</v>
      </c>
      <c r="D134" s="3"/>
      <c r="E134" s="3"/>
      <c r="F134" s="3"/>
      <c r="G134" s="4"/>
      <c r="H134" s="3"/>
      <c r="I134" s="4"/>
      <c r="J134" s="9" t="s">
        <v>265</v>
      </c>
      <c r="K134" s="3"/>
      <c r="L134" s="3"/>
      <c r="M134" s="3"/>
    </row>
    <row r="135" spans="1:13" x14ac:dyDescent="0.3">
      <c r="A135" s="64" t="s">
        <v>277</v>
      </c>
      <c r="B135" s="10" t="s">
        <v>465</v>
      </c>
      <c r="C135" s="22"/>
      <c r="D135" s="10"/>
      <c r="E135" s="10"/>
      <c r="F135" s="10"/>
      <c r="G135" s="13"/>
      <c r="H135" s="10"/>
      <c r="I135" s="13"/>
      <c r="J135" s="10"/>
      <c r="K135" s="10"/>
      <c r="L135" s="10"/>
      <c r="M135" s="10"/>
    </row>
    <row r="136" spans="1:13" ht="27.6" x14ac:dyDescent="0.3">
      <c r="A136" s="4" t="s">
        <v>266</v>
      </c>
      <c r="B136" s="4" t="s">
        <v>219</v>
      </c>
      <c r="C136" s="4" t="s">
        <v>180</v>
      </c>
      <c r="D136" s="4"/>
      <c r="E136" s="4"/>
      <c r="F136" s="4"/>
      <c r="G136" s="4"/>
      <c r="H136" s="4"/>
      <c r="I136" s="4"/>
      <c r="J136" s="4"/>
      <c r="K136" s="4"/>
      <c r="L136" s="4"/>
      <c r="M136" s="4"/>
    </row>
    <row r="137" spans="1:13" x14ac:dyDescent="0.3">
      <c r="A137" s="3" t="s">
        <v>259</v>
      </c>
      <c r="B137" s="14" t="s">
        <v>220</v>
      </c>
      <c r="C137" s="14" t="s">
        <v>181</v>
      </c>
      <c r="D137" s="14"/>
      <c r="E137" s="14"/>
      <c r="F137" s="14"/>
      <c r="G137" s="14"/>
      <c r="H137" s="14"/>
      <c r="I137" s="14"/>
      <c r="J137" s="14"/>
      <c r="K137" s="14"/>
      <c r="L137" s="14"/>
      <c r="M137" s="1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6"/>
  <sheetViews>
    <sheetView workbookViewId="0">
      <selection activeCell="E173" sqref="E173"/>
    </sheetView>
  </sheetViews>
  <sheetFormatPr defaultRowHeight="14.4" x14ac:dyDescent="0.3"/>
  <cols>
    <col min="1" max="1" width="20" customWidth="1"/>
    <col min="2" max="2" width="23.6640625" customWidth="1"/>
    <col min="3" max="3" width="33.44140625" customWidth="1"/>
    <col min="4" max="4" width="13.21875" customWidth="1"/>
    <col min="5" max="5" width="41.44140625" customWidth="1"/>
  </cols>
  <sheetData>
    <row r="1" spans="1:6" x14ac:dyDescent="0.3">
      <c r="A1" s="82" t="s">
        <v>485</v>
      </c>
      <c r="B1" s="82" t="s">
        <v>247</v>
      </c>
      <c r="C1" s="82" t="s">
        <v>248</v>
      </c>
      <c r="D1" s="83" t="s">
        <v>271</v>
      </c>
      <c r="E1" s="83" t="s">
        <v>269</v>
      </c>
      <c r="F1" s="82" t="s">
        <v>486</v>
      </c>
    </row>
    <row r="2" spans="1:6" x14ac:dyDescent="0.3">
      <c r="A2" s="17" t="s">
        <v>487</v>
      </c>
      <c r="B2" s="17" t="s">
        <v>5</v>
      </c>
      <c r="C2" s="17" t="s">
        <v>488</v>
      </c>
      <c r="D2" s="17"/>
      <c r="E2" s="17"/>
      <c r="F2" s="17"/>
    </row>
    <row r="3" spans="1:6" x14ac:dyDescent="0.3">
      <c r="A3" s="17" t="s">
        <v>487</v>
      </c>
      <c r="B3" s="17" t="s">
        <v>3</v>
      </c>
      <c r="C3" s="17" t="s">
        <v>489</v>
      </c>
      <c r="D3" s="17"/>
      <c r="E3" s="17"/>
      <c r="F3" s="17"/>
    </row>
    <row r="4" spans="1:6" x14ac:dyDescent="0.3">
      <c r="A4" s="17"/>
      <c r="B4" s="17"/>
      <c r="C4" s="17"/>
      <c r="D4" s="17"/>
      <c r="E4" s="17"/>
      <c r="F4" s="17"/>
    </row>
    <row r="5" spans="1:6" x14ac:dyDescent="0.3">
      <c r="A5" s="17" t="s">
        <v>490</v>
      </c>
      <c r="B5" s="17" t="s">
        <v>5</v>
      </c>
      <c r="C5" s="17" t="s">
        <v>488</v>
      </c>
      <c r="D5" s="17"/>
      <c r="E5" s="17"/>
      <c r="F5" s="17"/>
    </row>
    <row r="6" spans="1:6" x14ac:dyDescent="0.3">
      <c r="A6" s="17" t="s">
        <v>490</v>
      </c>
      <c r="B6" s="17" t="s">
        <v>3</v>
      </c>
      <c r="C6" s="17" t="s">
        <v>489</v>
      </c>
      <c r="D6" s="17"/>
      <c r="E6" s="17"/>
      <c r="F6" s="17"/>
    </row>
    <row r="7" spans="1:6" x14ac:dyDescent="0.3">
      <c r="A7" s="17" t="s">
        <v>490</v>
      </c>
      <c r="B7" s="17" t="s">
        <v>491</v>
      </c>
      <c r="C7" s="17" t="s">
        <v>75</v>
      </c>
      <c r="D7" s="17"/>
      <c r="E7" s="17"/>
      <c r="F7" s="17"/>
    </row>
    <row r="8" spans="1:6" x14ac:dyDescent="0.3">
      <c r="A8" s="17"/>
      <c r="B8" s="17"/>
      <c r="C8" s="17"/>
      <c r="D8" s="17"/>
      <c r="E8" s="17"/>
      <c r="F8" s="17"/>
    </row>
    <row r="9" spans="1:6" x14ac:dyDescent="0.3">
      <c r="A9" s="17" t="s">
        <v>492</v>
      </c>
      <c r="B9" s="65" t="s">
        <v>14</v>
      </c>
      <c r="C9" s="65" t="s">
        <v>14</v>
      </c>
      <c r="D9" s="17"/>
      <c r="E9" s="17"/>
      <c r="F9" s="17"/>
    </row>
    <row r="10" spans="1:6" x14ac:dyDescent="0.3">
      <c r="A10" s="17" t="s">
        <v>492</v>
      </c>
      <c r="B10" s="65">
        <v>25</v>
      </c>
      <c r="C10" s="65" t="s">
        <v>189</v>
      </c>
      <c r="D10" s="17"/>
      <c r="E10" s="17"/>
      <c r="F10" s="17"/>
    </row>
    <row r="11" spans="1:6" x14ac:dyDescent="0.3">
      <c r="A11" s="17" t="s">
        <v>492</v>
      </c>
      <c r="B11" s="65">
        <v>50</v>
      </c>
      <c r="C11" s="65" t="s">
        <v>190</v>
      </c>
      <c r="D11" s="17"/>
      <c r="E11" s="17"/>
      <c r="F11" s="17"/>
    </row>
    <row r="12" spans="1:6" x14ac:dyDescent="0.3">
      <c r="A12" s="17" t="s">
        <v>492</v>
      </c>
      <c r="B12" s="65">
        <v>75</v>
      </c>
      <c r="C12" s="65" t="s">
        <v>203</v>
      </c>
      <c r="D12" s="17"/>
      <c r="E12" s="17"/>
      <c r="F12" s="17"/>
    </row>
    <row r="13" spans="1:6" x14ac:dyDescent="0.3">
      <c r="A13" s="17" t="s">
        <v>492</v>
      </c>
      <c r="B13" s="65">
        <v>99</v>
      </c>
      <c r="C13" s="65" t="s">
        <v>188</v>
      </c>
      <c r="D13" s="17"/>
      <c r="E13" s="17"/>
      <c r="F13" s="17"/>
    </row>
    <row r="14" spans="1:6" x14ac:dyDescent="0.3">
      <c r="A14" s="17" t="s">
        <v>492</v>
      </c>
      <c r="B14" s="65" t="s">
        <v>232</v>
      </c>
      <c r="C14" s="65" t="s">
        <v>187</v>
      </c>
      <c r="D14" s="17"/>
      <c r="E14" s="17"/>
      <c r="F14" s="17"/>
    </row>
    <row r="15" spans="1:6" x14ac:dyDescent="0.3">
      <c r="A15" s="17" t="s">
        <v>492</v>
      </c>
      <c r="B15" s="65" t="s">
        <v>9</v>
      </c>
      <c r="C15" s="65" t="s">
        <v>75</v>
      </c>
      <c r="D15" s="17"/>
      <c r="E15" s="17"/>
      <c r="F15" s="17"/>
    </row>
    <row r="16" spans="1:6" x14ac:dyDescent="0.3">
      <c r="A16" s="17"/>
      <c r="B16" s="65"/>
      <c r="C16" s="65"/>
      <c r="D16" s="17"/>
      <c r="E16" s="17"/>
      <c r="F16" s="17"/>
    </row>
    <row r="17" spans="1:6" x14ac:dyDescent="0.3">
      <c r="A17" s="17" t="s">
        <v>493</v>
      </c>
      <c r="B17" s="65" t="s">
        <v>221</v>
      </c>
      <c r="C17" s="65" t="s">
        <v>184</v>
      </c>
      <c r="D17" s="17"/>
      <c r="E17" s="17"/>
      <c r="F17" s="17"/>
    </row>
    <row r="18" spans="1:6" x14ac:dyDescent="0.3">
      <c r="A18" s="17" t="s">
        <v>493</v>
      </c>
      <c r="B18" s="65" t="s">
        <v>224</v>
      </c>
      <c r="C18" s="65" t="s">
        <v>494</v>
      </c>
      <c r="D18" s="17"/>
      <c r="E18" s="17"/>
      <c r="F18" s="17"/>
    </row>
    <row r="19" spans="1:6" x14ac:dyDescent="0.3">
      <c r="A19" s="17" t="s">
        <v>493</v>
      </c>
      <c r="B19" s="65" t="s">
        <v>233</v>
      </c>
      <c r="C19" s="17" t="s">
        <v>495</v>
      </c>
      <c r="D19" s="17"/>
      <c r="E19" s="17"/>
      <c r="F19" s="17"/>
    </row>
    <row r="20" spans="1:6" x14ac:dyDescent="0.3">
      <c r="A20" s="17" t="s">
        <v>493</v>
      </c>
      <c r="B20" s="65" t="s">
        <v>496</v>
      </c>
      <c r="C20" s="17" t="s">
        <v>497</v>
      </c>
      <c r="D20" s="17"/>
      <c r="E20" s="17"/>
      <c r="F20" s="17"/>
    </row>
    <row r="21" spans="1:6" x14ac:dyDescent="0.3">
      <c r="A21" s="17" t="s">
        <v>493</v>
      </c>
      <c r="B21" s="65" t="s">
        <v>498</v>
      </c>
      <c r="C21" s="17" t="s">
        <v>499</v>
      </c>
      <c r="D21" s="17"/>
      <c r="E21" s="17"/>
      <c r="F21" s="17"/>
    </row>
    <row r="22" spans="1:6" x14ac:dyDescent="0.3">
      <c r="A22" s="17" t="s">
        <v>493</v>
      </c>
      <c r="B22" s="65" t="s">
        <v>9</v>
      </c>
      <c r="C22" s="17" t="s">
        <v>75</v>
      </c>
      <c r="D22" s="17"/>
      <c r="E22" s="17"/>
      <c r="F22" s="17"/>
    </row>
    <row r="23" spans="1:6" x14ac:dyDescent="0.3">
      <c r="A23" s="17"/>
      <c r="B23" s="17"/>
      <c r="C23" s="17"/>
      <c r="D23" s="17"/>
      <c r="E23" s="17"/>
      <c r="F23" s="17"/>
    </row>
    <row r="24" spans="1:6" x14ac:dyDescent="0.3">
      <c r="A24" s="17" t="s">
        <v>500</v>
      </c>
      <c r="B24" s="58" t="s">
        <v>501</v>
      </c>
      <c r="C24" s="58" t="s">
        <v>51</v>
      </c>
      <c r="D24" s="58"/>
      <c r="E24" s="58"/>
      <c r="F24" s="17"/>
    </row>
    <row r="25" spans="1:6" x14ac:dyDescent="0.3">
      <c r="A25" s="17" t="s">
        <v>500</v>
      </c>
      <c r="B25" s="17" t="s">
        <v>502</v>
      </c>
      <c r="C25" s="17" t="s">
        <v>503</v>
      </c>
      <c r="D25" s="17"/>
      <c r="E25" s="58"/>
      <c r="F25" s="17"/>
    </row>
    <row r="26" spans="1:6" x14ac:dyDescent="0.3">
      <c r="A26" s="17" t="s">
        <v>500</v>
      </c>
      <c r="B26" s="58" t="s">
        <v>504</v>
      </c>
      <c r="C26" s="58" t="s">
        <v>52</v>
      </c>
      <c r="D26" s="58"/>
      <c r="E26" s="58"/>
      <c r="F26" s="17"/>
    </row>
    <row r="27" spans="1:6" x14ac:dyDescent="0.3">
      <c r="A27" s="17" t="s">
        <v>500</v>
      </c>
      <c r="B27" s="58" t="s">
        <v>505</v>
      </c>
      <c r="C27" s="58" t="s">
        <v>53</v>
      </c>
      <c r="D27" s="58"/>
      <c r="E27" s="17"/>
      <c r="F27" s="17"/>
    </row>
    <row r="28" spans="1:6" x14ac:dyDescent="0.3">
      <c r="A28" s="17" t="s">
        <v>500</v>
      </c>
      <c r="B28" s="17" t="s">
        <v>506</v>
      </c>
      <c r="C28" s="17" t="s">
        <v>54</v>
      </c>
      <c r="D28" s="17"/>
      <c r="E28" s="58"/>
      <c r="F28" s="17"/>
    </row>
    <row r="29" spans="1:6" x14ac:dyDescent="0.3">
      <c r="A29" s="17" t="s">
        <v>500</v>
      </c>
      <c r="B29" s="58" t="s">
        <v>507</v>
      </c>
      <c r="C29" s="58" t="s">
        <v>55</v>
      </c>
      <c r="D29" s="58"/>
      <c r="E29" s="17"/>
      <c r="F29" s="17"/>
    </row>
    <row r="30" spans="1:6" x14ac:dyDescent="0.3">
      <c r="A30" s="17" t="s">
        <v>500</v>
      </c>
      <c r="B30" s="17" t="s">
        <v>9</v>
      </c>
      <c r="C30" s="17" t="s">
        <v>508</v>
      </c>
      <c r="D30" s="17"/>
      <c r="E30" s="17"/>
      <c r="F30" s="17"/>
    </row>
    <row r="31" spans="1:6" x14ac:dyDescent="0.3">
      <c r="A31" s="17"/>
      <c r="B31" s="58"/>
      <c r="C31" s="58"/>
      <c r="D31" s="17"/>
      <c r="E31" s="17"/>
      <c r="F31" s="17"/>
    </row>
    <row r="32" spans="1:6" x14ac:dyDescent="0.3">
      <c r="A32" s="17" t="s">
        <v>331</v>
      </c>
      <c r="B32" s="17" t="s">
        <v>222</v>
      </c>
      <c r="C32" s="17" t="s">
        <v>213</v>
      </c>
      <c r="D32" s="17"/>
      <c r="E32" s="17"/>
      <c r="F32" s="17"/>
    </row>
    <row r="33" spans="1:6" x14ac:dyDescent="0.3">
      <c r="A33" s="17" t="s">
        <v>331</v>
      </c>
      <c r="B33" s="17" t="s">
        <v>509</v>
      </c>
      <c r="C33" s="17" t="s">
        <v>510</v>
      </c>
      <c r="D33" s="17"/>
      <c r="E33" s="17"/>
      <c r="F33" s="17"/>
    </row>
    <row r="34" spans="1:6" x14ac:dyDescent="0.3">
      <c r="A34" s="17" t="s">
        <v>331</v>
      </c>
      <c r="B34" s="17" t="s">
        <v>511</v>
      </c>
      <c r="C34" s="17" t="s">
        <v>75</v>
      </c>
      <c r="D34" s="17"/>
      <c r="E34" s="17"/>
      <c r="F34" s="17"/>
    </row>
    <row r="35" spans="1:6" x14ac:dyDescent="0.3">
      <c r="A35" s="17"/>
      <c r="B35" s="17"/>
      <c r="C35" s="17"/>
      <c r="D35" s="17"/>
      <c r="E35" s="17"/>
      <c r="F35" s="17"/>
    </row>
    <row r="36" spans="1:6" x14ac:dyDescent="0.3">
      <c r="A36" s="17" t="s">
        <v>333</v>
      </c>
      <c r="B36" s="17" t="s">
        <v>223</v>
      </c>
      <c r="C36" s="17" t="s">
        <v>185</v>
      </c>
      <c r="D36" s="17"/>
      <c r="E36" s="17"/>
      <c r="F36" s="17"/>
    </row>
    <row r="37" spans="1:6" x14ac:dyDescent="0.3">
      <c r="A37" s="17" t="s">
        <v>333</v>
      </c>
      <c r="B37" s="17" t="s">
        <v>512</v>
      </c>
      <c r="C37" s="17" t="s">
        <v>207</v>
      </c>
      <c r="D37" s="17"/>
      <c r="E37" s="17"/>
      <c r="F37" s="17"/>
    </row>
    <row r="38" spans="1:6" x14ac:dyDescent="0.3">
      <c r="A38" s="17" t="s">
        <v>333</v>
      </c>
      <c r="B38" s="17" t="s">
        <v>233</v>
      </c>
      <c r="C38" s="17" t="s">
        <v>513</v>
      </c>
      <c r="D38" s="17"/>
      <c r="E38" s="17"/>
      <c r="F38" s="17"/>
    </row>
    <row r="39" spans="1:6" x14ac:dyDescent="0.3">
      <c r="A39" s="17" t="s">
        <v>333</v>
      </c>
      <c r="B39" s="17" t="s">
        <v>9</v>
      </c>
      <c r="C39" s="17" t="s">
        <v>75</v>
      </c>
      <c r="D39" s="17"/>
      <c r="E39" s="17"/>
      <c r="F39" s="17"/>
    </row>
    <row r="40" spans="1:6" x14ac:dyDescent="0.3">
      <c r="A40" s="17"/>
      <c r="B40" s="17"/>
      <c r="C40" s="17"/>
      <c r="D40" s="17"/>
      <c r="E40" s="17"/>
      <c r="F40" s="17"/>
    </row>
    <row r="41" spans="1:6" x14ac:dyDescent="0.3">
      <c r="A41" s="17" t="s">
        <v>514</v>
      </c>
      <c r="B41" s="17" t="s">
        <v>7</v>
      </c>
      <c r="C41" s="65" t="s">
        <v>515</v>
      </c>
      <c r="D41" s="17"/>
      <c r="E41" s="17"/>
      <c r="F41" s="17"/>
    </row>
    <row r="42" spans="1:6" x14ac:dyDescent="0.3">
      <c r="A42" s="17" t="s">
        <v>514</v>
      </c>
      <c r="B42" s="17" t="s">
        <v>516</v>
      </c>
      <c r="C42" s="65" t="s">
        <v>517</v>
      </c>
      <c r="D42" s="17"/>
      <c r="E42" s="17"/>
      <c r="F42" s="17"/>
    </row>
    <row r="43" spans="1:6" x14ac:dyDescent="0.3">
      <c r="A43" s="17" t="s">
        <v>514</v>
      </c>
      <c r="B43" s="17" t="s">
        <v>518</v>
      </c>
      <c r="C43" s="65" t="s">
        <v>519</v>
      </c>
      <c r="D43" s="17"/>
      <c r="E43" s="17"/>
      <c r="F43" s="17"/>
    </row>
    <row r="44" spans="1:6" x14ac:dyDescent="0.3">
      <c r="A44" s="17" t="s">
        <v>514</v>
      </c>
      <c r="B44" s="17" t="s">
        <v>520</v>
      </c>
      <c r="C44" s="65" t="s">
        <v>521</v>
      </c>
      <c r="D44" s="17"/>
      <c r="E44" s="17"/>
      <c r="F44" s="17"/>
    </row>
    <row r="45" spans="1:6" x14ac:dyDescent="0.3">
      <c r="A45" s="17" t="s">
        <v>514</v>
      </c>
      <c r="B45" s="17" t="s">
        <v>210</v>
      </c>
      <c r="C45" s="65" t="s">
        <v>522</v>
      </c>
      <c r="D45" s="17"/>
      <c r="E45" s="17"/>
      <c r="F45" s="17"/>
    </row>
    <row r="46" spans="1:6" x14ac:dyDescent="0.3">
      <c r="A46" s="17"/>
      <c r="B46" s="17"/>
      <c r="C46" s="17"/>
      <c r="D46" s="17"/>
      <c r="E46" s="17"/>
      <c r="F46" s="17"/>
    </row>
    <row r="47" spans="1:6" x14ac:dyDescent="0.3">
      <c r="A47" s="17" t="s">
        <v>355</v>
      </c>
      <c r="B47" s="17" t="s">
        <v>242</v>
      </c>
      <c r="C47" s="58" t="s">
        <v>523</v>
      </c>
      <c r="D47" s="17"/>
      <c r="E47" s="17"/>
      <c r="F47" s="17"/>
    </row>
    <row r="48" spans="1:6" x14ac:dyDescent="0.3">
      <c r="A48" s="17" t="s">
        <v>355</v>
      </c>
      <c r="B48" s="17" t="s">
        <v>237</v>
      </c>
      <c r="C48" s="58" t="s">
        <v>524</v>
      </c>
      <c r="D48" s="17"/>
      <c r="E48" s="17"/>
      <c r="F48" s="17"/>
    </row>
    <row r="49" spans="1:6" x14ac:dyDescent="0.3">
      <c r="A49" s="17" t="s">
        <v>355</v>
      </c>
      <c r="B49" s="17" t="s">
        <v>225</v>
      </c>
      <c r="C49" s="58" t="s">
        <v>183</v>
      </c>
      <c r="D49" s="17"/>
      <c r="E49" s="17"/>
      <c r="F49" s="17"/>
    </row>
    <row r="50" spans="1:6" x14ac:dyDescent="0.3">
      <c r="A50" s="17" t="s">
        <v>355</v>
      </c>
      <c r="B50" s="17" t="s">
        <v>525</v>
      </c>
      <c r="C50" s="58" t="s">
        <v>526</v>
      </c>
      <c r="D50" s="17"/>
      <c r="E50" s="17"/>
      <c r="F50" s="17"/>
    </row>
    <row r="51" spans="1:6" x14ac:dyDescent="0.3">
      <c r="A51" s="17" t="s">
        <v>355</v>
      </c>
      <c r="B51" s="17" t="s">
        <v>231</v>
      </c>
      <c r="C51" s="58" t="s">
        <v>527</v>
      </c>
      <c r="D51" s="17"/>
      <c r="E51" s="17"/>
      <c r="F51" s="17"/>
    </row>
    <row r="52" spans="1:6" x14ac:dyDescent="0.3">
      <c r="A52" s="17" t="s">
        <v>355</v>
      </c>
      <c r="B52" s="17" t="s">
        <v>10</v>
      </c>
      <c r="C52" s="58" t="s">
        <v>101</v>
      </c>
      <c r="D52" s="17"/>
      <c r="E52" s="17"/>
      <c r="F52" s="17"/>
    </row>
    <row r="53" spans="1:6" x14ac:dyDescent="0.3">
      <c r="A53" s="17" t="s">
        <v>355</v>
      </c>
      <c r="B53" s="17" t="s">
        <v>9</v>
      </c>
      <c r="C53" s="1" t="s">
        <v>75</v>
      </c>
      <c r="D53" s="17"/>
      <c r="E53" s="17"/>
      <c r="F53" s="17"/>
    </row>
    <row r="54" spans="1:6" x14ac:dyDescent="0.3">
      <c r="A54" s="17"/>
      <c r="B54" s="17"/>
      <c r="C54" s="51"/>
      <c r="D54" s="17"/>
      <c r="E54" s="17"/>
      <c r="F54" s="17"/>
    </row>
    <row r="55" spans="1:6" x14ac:dyDescent="0.3">
      <c r="A55" s="17" t="s">
        <v>528</v>
      </c>
      <c r="B55" s="17" t="s">
        <v>228</v>
      </c>
      <c r="C55" s="17" t="s">
        <v>193</v>
      </c>
      <c r="D55" s="17"/>
      <c r="E55" s="17"/>
      <c r="F55" s="17"/>
    </row>
    <row r="56" spans="1:6" x14ac:dyDescent="0.3">
      <c r="A56" s="17" t="s">
        <v>528</v>
      </c>
      <c r="B56" s="17" t="s">
        <v>11</v>
      </c>
      <c r="C56" s="17" t="s">
        <v>195</v>
      </c>
      <c r="D56" s="17"/>
      <c r="E56" s="17"/>
      <c r="F56" s="17"/>
    </row>
    <row r="57" spans="1:6" x14ac:dyDescent="0.3">
      <c r="A57" s="17" t="s">
        <v>528</v>
      </c>
      <c r="B57" s="17" t="s">
        <v>226</v>
      </c>
      <c r="C57" s="17" t="s">
        <v>194</v>
      </c>
      <c r="D57" s="17"/>
      <c r="E57" s="17"/>
      <c r="F57" s="17"/>
    </row>
    <row r="58" spans="1:6" x14ac:dyDescent="0.3">
      <c r="A58" s="17" t="s">
        <v>528</v>
      </c>
      <c r="B58" s="17" t="s">
        <v>9</v>
      </c>
      <c r="C58" s="17" t="s">
        <v>75</v>
      </c>
      <c r="D58" s="17"/>
      <c r="E58" s="17"/>
      <c r="F58" s="17"/>
    </row>
    <row r="59" spans="1:6" x14ac:dyDescent="0.3">
      <c r="A59" s="17"/>
      <c r="B59" s="17"/>
      <c r="C59" s="17"/>
      <c r="D59" s="17"/>
      <c r="E59" s="17"/>
      <c r="F59" s="17"/>
    </row>
    <row r="60" spans="1:6" x14ac:dyDescent="0.3">
      <c r="A60" s="17" t="s">
        <v>529</v>
      </c>
      <c r="B60" s="17" t="s">
        <v>530</v>
      </c>
      <c r="C60" s="51" t="s">
        <v>531</v>
      </c>
      <c r="D60" s="17"/>
      <c r="E60" s="17"/>
      <c r="F60" s="17"/>
    </row>
    <row r="61" spans="1:6" x14ac:dyDescent="0.3">
      <c r="A61" s="17" t="s">
        <v>529</v>
      </c>
      <c r="B61" s="17" t="s">
        <v>227</v>
      </c>
      <c r="C61" s="51" t="s">
        <v>191</v>
      </c>
      <c r="D61" s="17"/>
      <c r="E61" s="17"/>
      <c r="F61" s="17"/>
    </row>
    <row r="62" spans="1:6" x14ac:dyDescent="0.3">
      <c r="A62" s="17" t="s">
        <v>529</v>
      </c>
      <c r="B62" s="17" t="s">
        <v>243</v>
      </c>
      <c r="C62" s="51" t="s">
        <v>212</v>
      </c>
      <c r="D62" s="17"/>
      <c r="E62" s="17"/>
      <c r="F62" s="17"/>
    </row>
    <row r="63" spans="1:6" x14ac:dyDescent="0.3">
      <c r="A63" s="17" t="s">
        <v>529</v>
      </c>
      <c r="B63" s="17" t="s">
        <v>532</v>
      </c>
      <c r="C63" s="51" t="s">
        <v>533</v>
      </c>
      <c r="D63" s="17"/>
      <c r="E63" s="17"/>
      <c r="F63" s="17"/>
    </row>
    <row r="64" spans="1:6" x14ac:dyDescent="0.3">
      <c r="A64" s="17" t="s">
        <v>529</v>
      </c>
      <c r="B64" s="17" t="s">
        <v>228</v>
      </c>
      <c r="C64" s="17" t="s">
        <v>192</v>
      </c>
      <c r="D64" s="17"/>
      <c r="E64" s="17"/>
      <c r="F64" s="17"/>
    </row>
    <row r="65" spans="1:6" x14ac:dyDescent="0.3">
      <c r="A65" s="17" t="s">
        <v>529</v>
      </c>
      <c r="B65" s="17" t="s">
        <v>10</v>
      </c>
      <c r="C65" s="51" t="s">
        <v>101</v>
      </c>
      <c r="D65" s="17"/>
      <c r="E65" s="17"/>
      <c r="F65" s="17"/>
    </row>
    <row r="66" spans="1:6" x14ac:dyDescent="0.3">
      <c r="A66" s="17" t="s">
        <v>529</v>
      </c>
      <c r="B66" s="17" t="s">
        <v>9</v>
      </c>
      <c r="C66" s="17" t="s">
        <v>75</v>
      </c>
      <c r="D66" s="17"/>
      <c r="E66" s="17"/>
      <c r="F66" s="17"/>
    </row>
    <row r="67" spans="1:6" x14ac:dyDescent="0.3">
      <c r="A67" s="17"/>
      <c r="B67" s="17"/>
      <c r="C67" s="17"/>
      <c r="D67" s="17"/>
      <c r="E67" s="17"/>
      <c r="F67" s="17"/>
    </row>
    <row r="68" spans="1:6" x14ac:dyDescent="0.3">
      <c r="A68" s="66" t="s">
        <v>534</v>
      </c>
      <c r="B68" s="67" t="s">
        <v>13</v>
      </c>
      <c r="C68" s="67" t="s">
        <v>89</v>
      </c>
      <c r="D68" s="17"/>
      <c r="E68" s="17"/>
      <c r="F68" s="17"/>
    </row>
    <row r="69" spans="1:6" x14ac:dyDescent="0.3">
      <c r="A69" s="66" t="s">
        <v>534</v>
      </c>
      <c r="B69" s="67" t="s">
        <v>535</v>
      </c>
      <c r="C69" s="67" t="s">
        <v>90</v>
      </c>
      <c r="D69" s="17"/>
      <c r="E69" s="17"/>
      <c r="F69" s="17"/>
    </row>
    <row r="70" spans="1:6" x14ac:dyDescent="0.3">
      <c r="A70" s="66" t="s">
        <v>534</v>
      </c>
      <c r="B70" s="67" t="s">
        <v>536</v>
      </c>
      <c r="C70" s="67" t="s">
        <v>91</v>
      </c>
      <c r="D70" s="17"/>
      <c r="E70" s="17"/>
      <c r="F70" s="17"/>
    </row>
    <row r="71" spans="1:6" x14ac:dyDescent="0.3">
      <c r="A71" s="66" t="s">
        <v>534</v>
      </c>
      <c r="B71" s="67" t="s">
        <v>537</v>
      </c>
      <c r="C71" s="67" t="s">
        <v>92</v>
      </c>
      <c r="D71" s="17"/>
      <c r="E71" s="17"/>
      <c r="F71" s="17"/>
    </row>
    <row r="72" spans="1:6" x14ac:dyDescent="0.3">
      <c r="A72" s="66" t="s">
        <v>534</v>
      </c>
      <c r="B72" s="67" t="s">
        <v>93</v>
      </c>
      <c r="C72" s="67" t="s">
        <v>93</v>
      </c>
      <c r="D72" s="17"/>
      <c r="E72" s="17"/>
      <c r="F72" s="17"/>
    </row>
    <row r="73" spans="1:6" x14ac:dyDescent="0.3">
      <c r="A73" s="66" t="s">
        <v>534</v>
      </c>
      <c r="B73" s="67" t="s">
        <v>538</v>
      </c>
      <c r="C73" s="67" t="s">
        <v>94</v>
      </c>
      <c r="D73" s="17"/>
      <c r="E73" s="17"/>
      <c r="F73" s="17"/>
    </row>
    <row r="74" spans="1:6" x14ac:dyDescent="0.3">
      <c r="A74" s="66" t="s">
        <v>534</v>
      </c>
      <c r="B74" s="67" t="s">
        <v>49</v>
      </c>
      <c r="C74" s="17" t="s">
        <v>49</v>
      </c>
      <c r="D74" s="17"/>
      <c r="E74" s="17"/>
      <c r="F74" s="17"/>
    </row>
    <row r="75" spans="1:6" x14ac:dyDescent="0.3">
      <c r="A75" s="66" t="s">
        <v>534</v>
      </c>
      <c r="B75" s="67" t="s">
        <v>9</v>
      </c>
      <c r="C75" s="17" t="s">
        <v>508</v>
      </c>
      <c r="D75" s="17"/>
      <c r="E75" s="17"/>
      <c r="F75" s="17"/>
    </row>
    <row r="76" spans="1:6" x14ac:dyDescent="0.3">
      <c r="A76" s="17"/>
      <c r="B76" s="17"/>
      <c r="C76" s="17"/>
      <c r="D76" s="17"/>
      <c r="E76" s="17"/>
      <c r="F76" s="17"/>
    </row>
    <row r="77" spans="1:6" x14ac:dyDescent="0.3">
      <c r="A77" s="17" t="s">
        <v>539</v>
      </c>
      <c r="B77" s="17" t="s">
        <v>540</v>
      </c>
      <c r="C77" s="58" t="s">
        <v>541</v>
      </c>
      <c r="D77" s="17"/>
      <c r="E77" s="17"/>
      <c r="F77" s="17"/>
    </row>
    <row r="78" spans="1:6" x14ac:dyDescent="0.3">
      <c r="A78" s="17" t="s">
        <v>539</v>
      </c>
      <c r="B78" s="17" t="s">
        <v>6</v>
      </c>
      <c r="C78" s="58" t="s">
        <v>97</v>
      </c>
      <c r="D78" s="17"/>
      <c r="E78" s="17"/>
      <c r="F78" s="17"/>
    </row>
    <row r="79" spans="1:6" x14ac:dyDescent="0.3">
      <c r="A79" s="17" t="s">
        <v>539</v>
      </c>
      <c r="B79" s="17" t="s">
        <v>542</v>
      </c>
      <c r="C79" s="58" t="s">
        <v>98</v>
      </c>
      <c r="D79" s="17"/>
      <c r="E79" s="17"/>
      <c r="F79" s="17"/>
    </row>
    <row r="80" spans="1:6" x14ac:dyDescent="0.3">
      <c r="A80" s="17" t="s">
        <v>539</v>
      </c>
      <c r="B80" s="17" t="s">
        <v>543</v>
      </c>
      <c r="C80" s="58" t="s">
        <v>99</v>
      </c>
      <c r="D80" s="17"/>
      <c r="E80" s="17"/>
      <c r="F80" s="17"/>
    </row>
    <row r="81" spans="1:6" x14ac:dyDescent="0.3">
      <c r="A81" s="17" t="s">
        <v>539</v>
      </c>
      <c r="B81" s="17" t="s">
        <v>544</v>
      </c>
      <c r="C81" s="58" t="s">
        <v>545</v>
      </c>
      <c r="D81" s="17"/>
      <c r="E81" s="17"/>
      <c r="F81" s="17"/>
    </row>
    <row r="82" spans="1:6" x14ac:dyDescent="0.3">
      <c r="A82" s="17" t="s">
        <v>539</v>
      </c>
      <c r="B82" s="17" t="s">
        <v>546</v>
      </c>
      <c r="C82" s="58" t="s">
        <v>100</v>
      </c>
      <c r="D82" s="17"/>
      <c r="E82" s="17"/>
      <c r="F82" s="17"/>
    </row>
    <row r="83" spans="1:6" x14ac:dyDescent="0.3">
      <c r="A83" s="17" t="s">
        <v>539</v>
      </c>
      <c r="B83" s="17" t="s">
        <v>10</v>
      </c>
      <c r="C83" s="58" t="s">
        <v>101</v>
      </c>
      <c r="D83" s="17"/>
      <c r="E83" s="17"/>
      <c r="F83" s="17"/>
    </row>
    <row r="84" spans="1:6" x14ac:dyDescent="0.3">
      <c r="A84" s="17" t="s">
        <v>539</v>
      </c>
      <c r="B84" s="17" t="s">
        <v>9</v>
      </c>
      <c r="C84" s="1" t="s">
        <v>508</v>
      </c>
      <c r="D84" s="17"/>
      <c r="E84" s="17"/>
      <c r="F84" s="17"/>
    </row>
    <row r="85" spans="1:6" x14ac:dyDescent="0.3">
      <c r="A85" s="17"/>
      <c r="B85" s="17"/>
      <c r="C85" s="17"/>
      <c r="D85" s="17"/>
      <c r="E85" s="17"/>
      <c r="F85" s="17"/>
    </row>
    <row r="86" spans="1:6" x14ac:dyDescent="0.3">
      <c r="A86" s="17" t="s">
        <v>392</v>
      </c>
      <c r="B86" s="58" t="s">
        <v>547</v>
      </c>
      <c r="C86" s="58" t="s">
        <v>105</v>
      </c>
      <c r="D86" s="17"/>
      <c r="E86" s="17"/>
      <c r="F86" s="17"/>
    </row>
    <row r="87" spans="1:6" x14ac:dyDescent="0.3">
      <c r="A87" s="17" t="s">
        <v>392</v>
      </c>
      <c r="B87" s="58" t="s">
        <v>548</v>
      </c>
      <c r="C87" s="58" t="s">
        <v>106</v>
      </c>
      <c r="D87" s="17"/>
      <c r="E87" s="17"/>
      <c r="F87" s="17"/>
    </row>
    <row r="88" spans="1:6" x14ac:dyDescent="0.3">
      <c r="A88" s="17" t="s">
        <v>392</v>
      </c>
      <c r="B88" s="58" t="s">
        <v>206</v>
      </c>
      <c r="C88" s="58" t="s">
        <v>107</v>
      </c>
      <c r="D88" s="17"/>
      <c r="E88" s="17"/>
      <c r="F88" s="17"/>
    </row>
    <row r="89" spans="1:6" x14ac:dyDescent="0.3">
      <c r="A89" s="17" t="s">
        <v>392</v>
      </c>
      <c r="B89" s="58" t="s">
        <v>549</v>
      </c>
      <c r="C89" s="58" t="s">
        <v>108</v>
      </c>
      <c r="D89" s="17"/>
      <c r="E89" s="17"/>
      <c r="F89" s="17"/>
    </row>
    <row r="90" spans="1:6" x14ac:dyDescent="0.3">
      <c r="A90" s="17" t="s">
        <v>392</v>
      </c>
      <c r="B90" s="58" t="s">
        <v>550</v>
      </c>
      <c r="C90" s="58" t="s">
        <v>109</v>
      </c>
      <c r="D90" s="17"/>
      <c r="E90" s="17"/>
      <c r="F90" s="17"/>
    </row>
    <row r="91" spans="1:6" x14ac:dyDescent="0.3">
      <c r="A91" s="17" t="s">
        <v>392</v>
      </c>
      <c r="B91" s="58" t="s">
        <v>551</v>
      </c>
      <c r="C91" s="58" t="s">
        <v>110</v>
      </c>
      <c r="D91" s="17"/>
      <c r="E91" s="17"/>
      <c r="F91" s="17"/>
    </row>
    <row r="92" spans="1:6" x14ac:dyDescent="0.3">
      <c r="A92" s="17" t="s">
        <v>392</v>
      </c>
      <c r="B92" s="58" t="s">
        <v>552</v>
      </c>
      <c r="C92" s="58" t="s">
        <v>111</v>
      </c>
      <c r="D92" s="17"/>
      <c r="E92" s="17"/>
      <c r="F92" s="17"/>
    </row>
    <row r="93" spans="1:6" x14ac:dyDescent="0.3">
      <c r="A93" s="17" t="s">
        <v>392</v>
      </c>
      <c r="B93" s="58" t="s">
        <v>553</v>
      </c>
      <c r="C93" s="58" t="s">
        <v>112</v>
      </c>
      <c r="D93" s="17"/>
      <c r="E93" s="17"/>
      <c r="F93" s="17"/>
    </row>
    <row r="94" spans="1:6" x14ac:dyDescent="0.3">
      <c r="A94" s="17" t="s">
        <v>392</v>
      </c>
      <c r="B94" s="58" t="s">
        <v>10</v>
      </c>
      <c r="C94" s="58" t="s">
        <v>113</v>
      </c>
      <c r="D94" s="17"/>
      <c r="E94" s="17"/>
      <c r="F94" s="17"/>
    </row>
    <row r="95" spans="1:6" x14ac:dyDescent="0.3">
      <c r="A95" s="17" t="s">
        <v>392</v>
      </c>
      <c r="B95" s="1" t="s">
        <v>9</v>
      </c>
      <c r="C95" s="1" t="s">
        <v>508</v>
      </c>
      <c r="D95" s="17"/>
      <c r="E95" s="17"/>
      <c r="F95" s="17"/>
    </row>
    <row r="96" spans="1:6" x14ac:dyDescent="0.3">
      <c r="A96" s="17"/>
      <c r="B96" s="17"/>
      <c r="C96" s="17"/>
      <c r="D96" s="17"/>
      <c r="E96" s="17"/>
      <c r="F96" s="17"/>
    </row>
    <row r="97" spans="1:6" x14ac:dyDescent="0.3">
      <c r="A97" s="17" t="s">
        <v>554</v>
      </c>
      <c r="B97" s="17" t="s">
        <v>235</v>
      </c>
      <c r="C97" s="17" t="s">
        <v>201</v>
      </c>
      <c r="D97" s="17"/>
      <c r="E97" s="17"/>
      <c r="F97" s="17"/>
    </row>
    <row r="98" spans="1:6" x14ac:dyDescent="0.3">
      <c r="A98" s="17" t="s">
        <v>554</v>
      </c>
      <c r="B98" s="17" t="s">
        <v>555</v>
      </c>
      <c r="C98" s="17" t="s">
        <v>245</v>
      </c>
      <c r="D98" s="17"/>
      <c r="E98" s="17"/>
      <c r="F98" s="17"/>
    </row>
    <row r="99" spans="1:6" x14ac:dyDescent="0.3">
      <c r="A99" s="17" t="s">
        <v>554</v>
      </c>
      <c r="B99" s="17" t="s">
        <v>223</v>
      </c>
      <c r="C99" s="17" t="s">
        <v>209</v>
      </c>
      <c r="D99" s="17"/>
      <c r="E99" s="17"/>
      <c r="F99" s="17"/>
    </row>
    <row r="100" spans="1:6" x14ac:dyDescent="0.3">
      <c r="A100" s="17" t="s">
        <v>554</v>
      </c>
      <c r="B100" s="17" t="s">
        <v>238</v>
      </c>
      <c r="C100" s="17" t="s">
        <v>208</v>
      </c>
      <c r="D100" s="17"/>
      <c r="E100" s="17"/>
      <c r="F100" s="17"/>
    </row>
    <row r="101" spans="1:6" x14ac:dyDescent="0.3">
      <c r="A101" s="17" t="s">
        <v>554</v>
      </c>
      <c r="B101" s="17" t="s">
        <v>9</v>
      </c>
      <c r="C101" s="17" t="s">
        <v>75</v>
      </c>
      <c r="D101" s="17"/>
      <c r="E101" s="17"/>
      <c r="F101" s="17"/>
    </row>
    <row r="102" spans="1:6" x14ac:dyDescent="0.3">
      <c r="A102" s="17"/>
      <c r="B102" s="17"/>
      <c r="C102" s="17"/>
      <c r="D102" s="17"/>
      <c r="E102" s="17"/>
      <c r="F102" s="17"/>
    </row>
    <row r="103" spans="1:6" x14ac:dyDescent="0.3">
      <c r="A103" s="17" t="s">
        <v>556</v>
      </c>
      <c r="B103" s="17" t="s">
        <v>557</v>
      </c>
      <c r="C103" s="58" t="s">
        <v>123</v>
      </c>
      <c r="D103" s="17"/>
      <c r="E103" s="17"/>
      <c r="F103" s="17"/>
    </row>
    <row r="104" spans="1:6" x14ac:dyDescent="0.3">
      <c r="A104" s="17" t="s">
        <v>556</v>
      </c>
      <c r="B104" s="17" t="s">
        <v>8</v>
      </c>
      <c r="C104" s="58" t="s">
        <v>124</v>
      </c>
      <c r="D104" s="17"/>
      <c r="E104" s="17"/>
      <c r="F104" s="17"/>
    </row>
    <row r="105" spans="1:6" x14ac:dyDescent="0.3">
      <c r="A105" s="17" t="s">
        <v>556</v>
      </c>
      <c r="B105" s="17" t="s">
        <v>6</v>
      </c>
      <c r="C105" s="58" t="s">
        <v>125</v>
      </c>
      <c r="D105" s="17"/>
      <c r="E105" s="17"/>
      <c r="F105" s="17"/>
    </row>
    <row r="106" spans="1:6" x14ac:dyDescent="0.3">
      <c r="A106" s="17" t="s">
        <v>556</v>
      </c>
      <c r="B106" s="17" t="s">
        <v>558</v>
      </c>
      <c r="C106" s="58" t="s">
        <v>126</v>
      </c>
      <c r="D106" s="17"/>
      <c r="E106" s="17"/>
      <c r="F106" s="17"/>
    </row>
    <row r="107" spans="1:6" x14ac:dyDescent="0.3">
      <c r="A107" s="17" t="s">
        <v>556</v>
      </c>
      <c r="B107" s="17" t="s">
        <v>543</v>
      </c>
      <c r="C107" s="58" t="s">
        <v>127</v>
      </c>
      <c r="D107" s="17"/>
      <c r="E107" s="17"/>
      <c r="F107" s="17"/>
    </row>
    <row r="108" spans="1:6" x14ac:dyDescent="0.3">
      <c r="A108" s="17" t="s">
        <v>556</v>
      </c>
      <c r="B108" s="17" t="s">
        <v>559</v>
      </c>
      <c r="C108" s="58" t="s">
        <v>128</v>
      </c>
      <c r="D108" s="17"/>
      <c r="E108" s="17"/>
      <c r="F108" s="17"/>
    </row>
    <row r="109" spans="1:6" x14ac:dyDescent="0.3">
      <c r="A109" s="17" t="s">
        <v>556</v>
      </c>
      <c r="B109" s="17" t="s">
        <v>560</v>
      </c>
      <c r="C109" s="58" t="s">
        <v>129</v>
      </c>
      <c r="D109" s="17"/>
      <c r="E109" s="17"/>
      <c r="F109" s="17"/>
    </row>
    <row r="110" spans="1:6" x14ac:dyDescent="0.3">
      <c r="A110" s="17" t="s">
        <v>556</v>
      </c>
      <c r="B110" s="17" t="s">
        <v>561</v>
      </c>
      <c r="C110" s="58" t="s">
        <v>130</v>
      </c>
      <c r="D110" s="17"/>
      <c r="E110" s="17"/>
      <c r="F110" s="17"/>
    </row>
    <row r="111" spans="1:6" x14ac:dyDescent="0.3">
      <c r="A111" s="17" t="s">
        <v>556</v>
      </c>
      <c r="B111" s="17" t="s">
        <v>562</v>
      </c>
      <c r="C111" s="58" t="s">
        <v>131</v>
      </c>
      <c r="D111" s="17"/>
      <c r="E111" s="17"/>
      <c r="F111" s="17"/>
    </row>
    <row r="112" spans="1:6" x14ac:dyDescent="0.3">
      <c r="A112" s="17" t="s">
        <v>556</v>
      </c>
      <c r="B112" s="17" t="s">
        <v>563</v>
      </c>
      <c r="C112" s="58" t="s">
        <v>132</v>
      </c>
      <c r="D112" s="17"/>
      <c r="E112" s="17"/>
      <c r="F112" s="17"/>
    </row>
    <row r="113" spans="1:6" x14ac:dyDescent="0.3">
      <c r="A113" s="17" t="s">
        <v>556</v>
      </c>
      <c r="B113" s="17" t="s">
        <v>564</v>
      </c>
      <c r="C113" s="58" t="s">
        <v>133</v>
      </c>
      <c r="D113" s="17"/>
      <c r="E113" s="17"/>
      <c r="F113" s="17"/>
    </row>
    <row r="114" spans="1:6" x14ac:dyDescent="0.3">
      <c r="A114" s="17" t="s">
        <v>556</v>
      </c>
      <c r="B114" s="17" t="s">
        <v>10</v>
      </c>
      <c r="C114" s="58" t="s">
        <v>49</v>
      </c>
      <c r="D114" s="17"/>
      <c r="E114" s="17"/>
      <c r="F114" s="17"/>
    </row>
    <row r="115" spans="1:6" x14ac:dyDescent="0.3">
      <c r="A115" s="17" t="s">
        <v>556</v>
      </c>
      <c r="B115" s="17" t="s">
        <v>9</v>
      </c>
      <c r="C115" s="58" t="s">
        <v>508</v>
      </c>
      <c r="D115" s="17"/>
      <c r="E115" s="17"/>
      <c r="F115" s="17"/>
    </row>
    <row r="116" spans="1:6" x14ac:dyDescent="0.3">
      <c r="A116" s="17"/>
      <c r="B116" s="17"/>
      <c r="C116" s="17"/>
      <c r="D116" s="17"/>
      <c r="E116" s="17"/>
      <c r="F116" s="17"/>
    </row>
    <row r="117" spans="1:6" x14ac:dyDescent="0.3">
      <c r="A117" s="17" t="s">
        <v>565</v>
      </c>
      <c r="B117" s="17" t="s">
        <v>228</v>
      </c>
      <c r="C117" s="17" t="s">
        <v>14</v>
      </c>
      <c r="D117" s="17"/>
      <c r="E117" s="17"/>
      <c r="F117" s="17"/>
    </row>
    <row r="118" spans="1:6" x14ac:dyDescent="0.3">
      <c r="A118" s="17" t="s">
        <v>565</v>
      </c>
      <c r="B118" s="17" t="s">
        <v>566</v>
      </c>
      <c r="C118" s="58" t="s">
        <v>135</v>
      </c>
      <c r="D118" s="17"/>
      <c r="E118" s="17"/>
      <c r="F118" s="17"/>
    </row>
    <row r="119" spans="1:6" x14ac:dyDescent="0.3">
      <c r="A119" s="17" t="s">
        <v>565</v>
      </c>
      <c r="B119" s="17" t="s">
        <v>567</v>
      </c>
      <c r="C119" s="58" t="s">
        <v>136</v>
      </c>
      <c r="D119" s="17"/>
      <c r="E119" s="17"/>
      <c r="F119" s="17"/>
    </row>
    <row r="120" spans="1:6" x14ac:dyDescent="0.3">
      <c r="A120" s="17" t="s">
        <v>565</v>
      </c>
      <c r="B120" s="17" t="s">
        <v>568</v>
      </c>
      <c r="C120" s="58" t="s">
        <v>137</v>
      </c>
      <c r="D120" s="17"/>
      <c r="E120" s="17"/>
      <c r="F120" s="17"/>
    </row>
    <row r="121" spans="1:6" x14ac:dyDescent="0.3">
      <c r="A121" s="17" t="s">
        <v>565</v>
      </c>
      <c r="B121" s="17" t="s">
        <v>569</v>
      </c>
      <c r="C121" s="58" t="s">
        <v>138</v>
      </c>
      <c r="D121" s="17"/>
      <c r="E121" s="17"/>
      <c r="F121" s="17"/>
    </row>
    <row r="122" spans="1:6" x14ac:dyDescent="0.3">
      <c r="A122" s="17" t="s">
        <v>565</v>
      </c>
      <c r="B122" s="17" t="s">
        <v>570</v>
      </c>
      <c r="C122" s="58" t="s">
        <v>139</v>
      </c>
      <c r="D122" s="17"/>
      <c r="E122" s="17"/>
      <c r="F122" s="17"/>
    </row>
    <row r="123" spans="1:6" x14ac:dyDescent="0.3">
      <c r="A123" s="17" t="s">
        <v>565</v>
      </c>
      <c r="B123" s="17" t="s">
        <v>571</v>
      </c>
      <c r="C123" s="58" t="s">
        <v>140</v>
      </c>
      <c r="D123" s="17"/>
      <c r="E123" s="17"/>
      <c r="F123" s="17"/>
    </row>
    <row r="124" spans="1:6" x14ac:dyDescent="0.3">
      <c r="A124" s="17" t="s">
        <v>565</v>
      </c>
      <c r="B124" s="17" t="s">
        <v>572</v>
      </c>
      <c r="C124" s="58" t="s">
        <v>141</v>
      </c>
      <c r="D124" s="17"/>
      <c r="E124" s="17"/>
      <c r="F124" s="17"/>
    </row>
    <row r="125" spans="1:6" x14ac:dyDescent="0.3">
      <c r="A125" s="17" t="s">
        <v>565</v>
      </c>
      <c r="B125" s="17" t="s">
        <v>573</v>
      </c>
      <c r="C125" s="58" t="s">
        <v>142</v>
      </c>
      <c r="D125" s="17"/>
      <c r="E125" s="17"/>
      <c r="F125" s="17"/>
    </row>
    <row r="126" spans="1:6" x14ac:dyDescent="0.3">
      <c r="A126" s="17" t="s">
        <v>565</v>
      </c>
      <c r="B126" s="17" t="s">
        <v>574</v>
      </c>
      <c r="C126" s="58" t="s">
        <v>143</v>
      </c>
      <c r="D126" s="17"/>
      <c r="E126" s="17"/>
      <c r="F126" s="17"/>
    </row>
    <row r="127" spans="1:6" x14ac:dyDescent="0.3">
      <c r="A127" s="17" t="s">
        <v>565</v>
      </c>
      <c r="B127" s="17" t="s">
        <v>10</v>
      </c>
      <c r="C127" s="58" t="s">
        <v>49</v>
      </c>
      <c r="D127" s="17"/>
      <c r="E127" s="17"/>
      <c r="F127" s="17"/>
    </row>
    <row r="128" spans="1:6" x14ac:dyDescent="0.3">
      <c r="A128" s="17" t="s">
        <v>565</v>
      </c>
      <c r="B128" s="17" t="s">
        <v>9</v>
      </c>
      <c r="C128" s="58" t="s">
        <v>508</v>
      </c>
      <c r="D128" s="17"/>
      <c r="E128" s="17"/>
      <c r="F128" s="17"/>
    </row>
    <row r="129" spans="1:6" x14ac:dyDescent="0.3">
      <c r="A129" s="17"/>
      <c r="B129" s="17"/>
      <c r="C129" s="58"/>
      <c r="D129" s="17"/>
      <c r="E129" s="17"/>
      <c r="F129" s="17"/>
    </row>
    <row r="130" spans="1:6" x14ac:dyDescent="0.3">
      <c r="A130" s="17" t="s">
        <v>575</v>
      </c>
      <c r="B130" s="67" t="s">
        <v>239</v>
      </c>
      <c r="C130" s="67" t="s">
        <v>200</v>
      </c>
      <c r="D130" s="17"/>
      <c r="E130" s="17"/>
      <c r="F130" s="17"/>
    </row>
    <row r="131" spans="1:6" x14ac:dyDescent="0.3">
      <c r="A131" s="17" t="s">
        <v>575</v>
      </c>
      <c r="B131" s="67" t="s">
        <v>576</v>
      </c>
      <c r="C131" s="67" t="s">
        <v>577</v>
      </c>
      <c r="D131" s="17"/>
      <c r="E131" s="17"/>
      <c r="F131" s="17"/>
    </row>
    <row r="132" spans="1:6" x14ac:dyDescent="0.3">
      <c r="A132" s="17" t="s">
        <v>575</v>
      </c>
      <c r="B132" s="67" t="s">
        <v>578</v>
      </c>
      <c r="C132" s="67" t="s">
        <v>579</v>
      </c>
      <c r="D132" s="17"/>
      <c r="E132" s="17"/>
      <c r="F132" s="17"/>
    </row>
    <row r="133" spans="1:6" x14ac:dyDescent="0.3">
      <c r="A133" s="17" t="s">
        <v>575</v>
      </c>
      <c r="B133" s="67" t="s">
        <v>580</v>
      </c>
      <c r="C133" s="67" t="s">
        <v>581</v>
      </c>
      <c r="D133" s="17"/>
      <c r="E133" s="17"/>
      <c r="F133" s="17"/>
    </row>
    <row r="134" spans="1:6" x14ac:dyDescent="0.3">
      <c r="A134" s="17" t="s">
        <v>575</v>
      </c>
      <c r="B134" s="67" t="s">
        <v>582</v>
      </c>
      <c r="C134" s="2" t="s">
        <v>583</v>
      </c>
      <c r="D134" s="17"/>
      <c r="E134" s="17"/>
      <c r="F134" s="17"/>
    </row>
    <row r="135" spans="1:6" x14ac:dyDescent="0.3">
      <c r="A135" s="17" t="s">
        <v>575</v>
      </c>
      <c r="B135" s="67" t="s">
        <v>584</v>
      </c>
      <c r="C135" s="67" t="s">
        <v>585</v>
      </c>
      <c r="D135" s="17"/>
      <c r="E135" s="17"/>
      <c r="F135" s="17"/>
    </row>
    <row r="136" spans="1:6" x14ac:dyDescent="0.3">
      <c r="A136" s="17" t="s">
        <v>575</v>
      </c>
      <c r="B136" s="67" t="s">
        <v>586</v>
      </c>
      <c r="C136" s="67" t="s">
        <v>587</v>
      </c>
      <c r="D136" s="17"/>
      <c r="E136" s="17"/>
      <c r="F136" s="17"/>
    </row>
    <row r="137" spans="1:6" x14ac:dyDescent="0.3">
      <c r="A137" s="17" t="s">
        <v>575</v>
      </c>
      <c r="B137" s="67" t="s">
        <v>588</v>
      </c>
      <c r="C137" s="67" t="s">
        <v>589</v>
      </c>
      <c r="D137" s="17"/>
      <c r="E137" s="17"/>
      <c r="F137" s="17"/>
    </row>
    <row r="138" spans="1:6" x14ac:dyDescent="0.3">
      <c r="A138" s="17" t="s">
        <v>575</v>
      </c>
      <c r="B138" s="67" t="s">
        <v>229</v>
      </c>
      <c r="C138" s="67" t="s">
        <v>199</v>
      </c>
      <c r="D138" s="17"/>
      <c r="E138" s="17"/>
      <c r="F138" s="17"/>
    </row>
    <row r="139" spans="1:6" x14ac:dyDescent="0.3">
      <c r="A139" s="17" t="s">
        <v>575</v>
      </c>
      <c r="B139" s="67" t="s">
        <v>10</v>
      </c>
      <c r="C139" s="67" t="s">
        <v>49</v>
      </c>
      <c r="D139" s="17"/>
      <c r="E139" s="17"/>
      <c r="F139" s="17"/>
    </row>
    <row r="140" spans="1:6" x14ac:dyDescent="0.3">
      <c r="A140" s="17" t="s">
        <v>575</v>
      </c>
      <c r="B140" s="67" t="s">
        <v>9</v>
      </c>
      <c r="C140" s="67" t="s">
        <v>508</v>
      </c>
      <c r="D140" s="17"/>
      <c r="E140" s="17"/>
      <c r="F140" s="17"/>
    </row>
    <row r="141" spans="1:6" x14ac:dyDescent="0.3">
      <c r="A141" s="17"/>
      <c r="B141" s="67"/>
      <c r="C141" s="67"/>
      <c r="D141" s="17"/>
      <c r="E141" s="17"/>
      <c r="F141" s="17"/>
    </row>
    <row r="142" spans="1:6" x14ac:dyDescent="0.3">
      <c r="A142" s="17" t="s">
        <v>590</v>
      </c>
      <c r="B142" s="67" t="s">
        <v>5</v>
      </c>
      <c r="C142" s="67" t="s">
        <v>488</v>
      </c>
      <c r="D142" s="17"/>
      <c r="E142" s="17"/>
      <c r="F142" s="17"/>
    </row>
    <row r="143" spans="1:6" x14ac:dyDescent="0.3">
      <c r="A143" s="17" t="s">
        <v>590</v>
      </c>
      <c r="B143" s="67" t="s">
        <v>3</v>
      </c>
      <c r="C143" s="67" t="s">
        <v>489</v>
      </c>
      <c r="D143" s="17"/>
      <c r="E143" s="17"/>
      <c r="F143" s="17"/>
    </row>
    <row r="144" spans="1:6" x14ac:dyDescent="0.3">
      <c r="A144" s="17" t="s">
        <v>590</v>
      </c>
      <c r="B144" s="67" t="s">
        <v>591</v>
      </c>
      <c r="C144" s="67" t="s">
        <v>592</v>
      </c>
      <c r="D144" s="17"/>
      <c r="E144" s="17"/>
      <c r="F144" s="17"/>
    </row>
    <row r="145" spans="1:6" x14ac:dyDescent="0.3">
      <c r="A145" s="17" t="s">
        <v>590</v>
      </c>
      <c r="B145" s="67" t="s">
        <v>9</v>
      </c>
      <c r="C145" s="67" t="s">
        <v>75</v>
      </c>
      <c r="D145" s="17"/>
      <c r="E145" s="17"/>
      <c r="F145" s="17"/>
    </row>
    <row r="146" spans="1:6" x14ac:dyDescent="0.3">
      <c r="A146" s="17"/>
      <c r="B146" s="17"/>
      <c r="C146" s="17"/>
      <c r="D146" s="17"/>
      <c r="E146" s="17"/>
      <c r="F146" s="17"/>
    </row>
    <row r="147" spans="1:6" x14ac:dyDescent="0.3">
      <c r="A147" s="17" t="s">
        <v>593</v>
      </c>
      <c r="B147" s="17" t="s">
        <v>240</v>
      </c>
      <c r="C147" s="17" t="s">
        <v>198</v>
      </c>
      <c r="D147" s="17"/>
      <c r="E147" s="17"/>
      <c r="F147" s="17"/>
    </row>
    <row r="148" spans="1:6" x14ac:dyDescent="0.3">
      <c r="A148" s="17" t="s">
        <v>593</v>
      </c>
      <c r="B148" s="17" t="s">
        <v>230</v>
      </c>
      <c r="C148" s="17" t="s">
        <v>196</v>
      </c>
      <c r="D148" s="17"/>
      <c r="E148" s="17"/>
      <c r="F148" s="17"/>
    </row>
    <row r="149" spans="1:6" x14ac:dyDescent="0.3">
      <c r="A149" s="17" t="s">
        <v>593</v>
      </c>
      <c r="B149" s="17" t="s">
        <v>234</v>
      </c>
      <c r="C149" s="17" t="s">
        <v>197</v>
      </c>
      <c r="D149" s="17"/>
      <c r="E149" s="17"/>
      <c r="F149" s="17"/>
    </row>
    <row r="150" spans="1:6" x14ac:dyDescent="0.3">
      <c r="A150" s="17" t="s">
        <v>593</v>
      </c>
      <c r="B150" s="17" t="s">
        <v>9</v>
      </c>
      <c r="C150" s="17" t="s">
        <v>75</v>
      </c>
      <c r="D150" s="17"/>
      <c r="E150" s="17"/>
      <c r="F150" s="17"/>
    </row>
    <row r="151" spans="1:6" x14ac:dyDescent="0.3">
      <c r="A151" s="17"/>
      <c r="B151" s="17"/>
      <c r="C151" s="17"/>
      <c r="D151" s="17"/>
      <c r="E151" s="17"/>
      <c r="F151" s="17"/>
    </row>
    <row r="152" spans="1:6" x14ac:dyDescent="0.3">
      <c r="A152" s="17" t="s">
        <v>594</v>
      </c>
      <c r="B152" s="17" t="s">
        <v>595</v>
      </c>
      <c r="C152" s="68" t="s">
        <v>596</v>
      </c>
      <c r="D152" s="17"/>
      <c r="E152" s="53"/>
      <c r="F152" s="17"/>
    </row>
    <row r="153" spans="1:6" x14ac:dyDescent="0.3">
      <c r="A153" s="17" t="s">
        <v>594</v>
      </c>
      <c r="B153" s="17" t="s">
        <v>241</v>
      </c>
      <c r="C153" s="68" t="s">
        <v>202</v>
      </c>
      <c r="D153" s="17"/>
      <c r="E153" s="18"/>
      <c r="F153" s="17"/>
    </row>
    <row r="154" spans="1:6" x14ac:dyDescent="0.3">
      <c r="A154" s="17" t="s">
        <v>594</v>
      </c>
      <c r="B154" s="17" t="s">
        <v>231</v>
      </c>
      <c r="C154" s="68" t="s">
        <v>182</v>
      </c>
      <c r="D154" s="17"/>
      <c r="E154" s="18"/>
      <c r="F154" s="17"/>
    </row>
    <row r="155" spans="1:6" x14ac:dyDescent="0.3">
      <c r="A155" s="17"/>
      <c r="B155" s="17"/>
      <c r="C155" s="17"/>
      <c r="D155" s="17"/>
      <c r="E155" s="17"/>
      <c r="F155" s="17"/>
    </row>
    <row r="156" spans="1:6" x14ac:dyDescent="0.3">
      <c r="A156" s="17" t="s">
        <v>597</v>
      </c>
      <c r="B156" s="17" t="s">
        <v>5</v>
      </c>
      <c r="C156" s="17" t="s">
        <v>488</v>
      </c>
      <c r="D156" s="17"/>
      <c r="E156" s="17"/>
      <c r="F156" s="17"/>
    </row>
    <row r="157" spans="1:6" x14ac:dyDescent="0.3">
      <c r="A157" s="17" t="s">
        <v>597</v>
      </c>
      <c r="B157" s="17" t="s">
        <v>3</v>
      </c>
      <c r="C157" s="17" t="s">
        <v>489</v>
      </c>
      <c r="D157" s="17"/>
      <c r="E157" s="17"/>
      <c r="F157" s="17"/>
    </row>
    <row r="158" spans="1:6" x14ac:dyDescent="0.3">
      <c r="A158" s="17" t="s">
        <v>597</v>
      </c>
      <c r="B158" s="17" t="s">
        <v>598</v>
      </c>
      <c r="C158" s="17" t="s">
        <v>599</v>
      </c>
      <c r="D158" s="17"/>
      <c r="E158" s="17"/>
      <c r="F158" s="17"/>
    </row>
    <row r="159" spans="1:6" x14ac:dyDescent="0.3">
      <c r="A159" s="17"/>
      <c r="B159" s="17"/>
      <c r="C159" s="17"/>
      <c r="D159" s="17"/>
      <c r="E159" s="17"/>
      <c r="F159" s="17"/>
    </row>
    <row r="160" spans="1:6" x14ac:dyDescent="0.3">
      <c r="A160" s="17" t="s">
        <v>600</v>
      </c>
      <c r="B160" s="66" t="s">
        <v>15</v>
      </c>
      <c r="C160" s="2" t="s">
        <v>161</v>
      </c>
      <c r="D160" s="17"/>
      <c r="E160" s="17"/>
      <c r="F160" s="17"/>
    </row>
    <row r="161" spans="1:6" x14ac:dyDescent="0.3">
      <c r="A161" s="17" t="s">
        <v>600</v>
      </c>
      <c r="B161" s="66" t="s">
        <v>211</v>
      </c>
      <c r="C161" s="2" t="s">
        <v>162</v>
      </c>
      <c r="D161" s="17"/>
      <c r="E161" s="17"/>
      <c r="F161" s="17"/>
    </row>
    <row r="162" spans="1:6" x14ac:dyDescent="0.3">
      <c r="A162" s="17" t="s">
        <v>600</v>
      </c>
      <c r="B162" s="66" t="s">
        <v>601</v>
      </c>
      <c r="C162" s="2" t="s">
        <v>163</v>
      </c>
      <c r="D162" s="17"/>
      <c r="E162" s="17"/>
      <c r="F162" s="17"/>
    </row>
    <row r="163" spans="1:6" x14ac:dyDescent="0.3">
      <c r="A163" s="17" t="s">
        <v>600</v>
      </c>
      <c r="B163" s="66" t="s">
        <v>602</v>
      </c>
      <c r="C163" s="69" t="s">
        <v>164</v>
      </c>
      <c r="D163" s="17"/>
      <c r="E163" s="17"/>
      <c r="F163" s="17"/>
    </row>
    <row r="164" spans="1:6" x14ac:dyDescent="0.3">
      <c r="A164" s="17" t="s">
        <v>600</v>
      </c>
      <c r="B164" s="66" t="s">
        <v>603</v>
      </c>
      <c r="C164" s="69" t="s">
        <v>165</v>
      </c>
      <c r="D164" s="17"/>
      <c r="E164" s="17"/>
      <c r="F164" s="17"/>
    </row>
    <row r="165" spans="1:6" x14ac:dyDescent="0.3">
      <c r="A165" s="17" t="s">
        <v>600</v>
      </c>
      <c r="B165" s="66" t="s">
        <v>604</v>
      </c>
      <c r="C165" s="69" t="s">
        <v>166</v>
      </c>
      <c r="D165" s="17"/>
      <c r="E165" s="17"/>
      <c r="F165" s="17"/>
    </row>
    <row r="166" spans="1:6" x14ac:dyDescent="0.3">
      <c r="A166" s="17" t="s">
        <v>600</v>
      </c>
      <c r="B166" s="66" t="s">
        <v>605</v>
      </c>
      <c r="C166" s="69" t="s">
        <v>606</v>
      </c>
      <c r="D166" s="17"/>
      <c r="E166" s="17"/>
      <c r="F166" s="17"/>
    </row>
    <row r="167" spans="1:6" x14ac:dyDescent="0.3">
      <c r="A167" s="17" t="s">
        <v>600</v>
      </c>
      <c r="B167" s="66" t="s">
        <v>10</v>
      </c>
      <c r="C167" s="69" t="s">
        <v>49</v>
      </c>
      <c r="D167" s="17"/>
      <c r="E167" s="17"/>
      <c r="F167" s="17"/>
    </row>
    <row r="168" spans="1:6" x14ac:dyDescent="0.3">
      <c r="A168" s="17" t="s">
        <v>600</v>
      </c>
      <c r="B168" s="66" t="s">
        <v>9</v>
      </c>
      <c r="C168" s="69" t="s">
        <v>508</v>
      </c>
      <c r="D168" s="17"/>
      <c r="E168" s="17"/>
      <c r="F168" s="17"/>
    </row>
    <row r="169" spans="1:6" x14ac:dyDescent="0.3">
      <c r="A169" s="17"/>
      <c r="B169" s="17"/>
      <c r="C169" s="17"/>
      <c r="D169" s="17"/>
      <c r="E169" s="17"/>
      <c r="F169" s="17"/>
    </row>
    <row r="170" spans="1:6" x14ac:dyDescent="0.3">
      <c r="A170" s="17" t="s">
        <v>607</v>
      </c>
      <c r="B170" s="17" t="s">
        <v>608</v>
      </c>
      <c r="C170" s="17" t="s">
        <v>609</v>
      </c>
      <c r="D170" s="17"/>
      <c r="E170" s="17"/>
      <c r="F170" s="17"/>
    </row>
    <row r="171" spans="1:6" x14ac:dyDescent="0.3">
      <c r="A171" s="17" t="s">
        <v>607</v>
      </c>
      <c r="B171" s="17" t="s">
        <v>610</v>
      </c>
      <c r="C171" s="17" t="s">
        <v>611</v>
      </c>
      <c r="D171" s="17"/>
      <c r="E171" s="17"/>
      <c r="F171" s="17"/>
    </row>
    <row r="172" spans="1:6" x14ac:dyDescent="0.3">
      <c r="A172" s="17" t="s">
        <v>607</v>
      </c>
      <c r="B172" s="17" t="s">
        <v>236</v>
      </c>
      <c r="C172" s="17" t="s">
        <v>205</v>
      </c>
      <c r="D172" s="17"/>
      <c r="E172" s="17"/>
      <c r="F172" s="17"/>
    </row>
    <row r="173" spans="1:6" x14ac:dyDescent="0.3">
      <c r="A173" s="17" t="s">
        <v>607</v>
      </c>
      <c r="B173" s="17" t="s">
        <v>228</v>
      </c>
      <c r="C173" s="17" t="s">
        <v>204</v>
      </c>
      <c r="D173" s="17"/>
      <c r="E173" s="17"/>
      <c r="F173" s="17"/>
    </row>
    <row r="174" spans="1:6" x14ac:dyDescent="0.3">
      <c r="A174" s="17" t="s">
        <v>607</v>
      </c>
      <c r="B174" s="17" t="s">
        <v>9</v>
      </c>
      <c r="C174" s="17" t="s">
        <v>75</v>
      </c>
      <c r="D174" s="17"/>
      <c r="E174" s="17"/>
      <c r="F174" s="17"/>
    </row>
    <row r="175" spans="1:6" x14ac:dyDescent="0.3">
      <c r="A175" s="17"/>
      <c r="B175" s="17"/>
      <c r="C175" s="17"/>
      <c r="D175" s="17"/>
      <c r="E175" s="17"/>
      <c r="F175" s="17"/>
    </row>
    <row r="176" spans="1:6" x14ac:dyDescent="0.3">
      <c r="A176" s="17" t="s">
        <v>612</v>
      </c>
      <c r="B176" s="17" t="s">
        <v>16</v>
      </c>
      <c r="C176" s="17" t="s">
        <v>613</v>
      </c>
      <c r="D176" s="17"/>
      <c r="E176" s="17"/>
      <c r="F176" s="17"/>
    </row>
    <row r="177" spans="1:6" x14ac:dyDescent="0.3">
      <c r="A177" s="17" t="s">
        <v>612</v>
      </c>
      <c r="B177" s="17" t="s">
        <v>12</v>
      </c>
      <c r="C177" s="17" t="s">
        <v>614</v>
      </c>
      <c r="D177" s="17"/>
      <c r="E177" s="17"/>
      <c r="F177" s="17"/>
    </row>
    <row r="178" spans="1:6" x14ac:dyDescent="0.3">
      <c r="A178" s="17" t="s">
        <v>612</v>
      </c>
      <c r="B178" s="17" t="s">
        <v>529</v>
      </c>
      <c r="C178" s="17" t="s">
        <v>615</v>
      </c>
      <c r="D178" s="17"/>
      <c r="E178" s="17"/>
      <c r="F178" s="17"/>
    </row>
    <row r="179" spans="1:6" x14ac:dyDescent="0.3">
      <c r="A179" s="17" t="s">
        <v>612</v>
      </c>
      <c r="B179" s="17" t="s">
        <v>9</v>
      </c>
      <c r="C179" s="17" t="s">
        <v>75</v>
      </c>
      <c r="D179" s="17"/>
      <c r="E179" s="17"/>
      <c r="F179" s="17"/>
    </row>
    <row r="180" spans="1:6" x14ac:dyDescent="0.3">
      <c r="A180" s="17"/>
      <c r="B180" s="17"/>
      <c r="C180" s="17"/>
      <c r="D180" s="17"/>
      <c r="E180" s="17"/>
      <c r="F180" s="17"/>
    </row>
    <row r="181" spans="1:6" x14ac:dyDescent="0.3">
      <c r="A181" s="70" t="s">
        <v>486</v>
      </c>
      <c r="B181" s="70" t="s">
        <v>2</v>
      </c>
      <c r="C181" s="70" t="s">
        <v>2</v>
      </c>
      <c r="D181" s="70"/>
      <c r="E181" s="70"/>
      <c r="F181" s="70"/>
    </row>
    <row r="182" spans="1:6" x14ac:dyDescent="0.3">
      <c r="A182" s="70" t="s">
        <v>486</v>
      </c>
      <c r="B182" s="70" t="s">
        <v>616</v>
      </c>
      <c r="C182" s="70" t="s">
        <v>616</v>
      </c>
      <c r="D182" s="70"/>
      <c r="E182" s="70"/>
      <c r="F182" s="70"/>
    </row>
    <row r="183" spans="1:6" x14ac:dyDescent="0.3">
      <c r="A183" s="70" t="s">
        <v>486</v>
      </c>
      <c r="B183" s="70" t="s">
        <v>617</v>
      </c>
      <c r="C183" s="70" t="s">
        <v>617</v>
      </c>
      <c r="D183" s="70"/>
      <c r="E183" s="70"/>
      <c r="F183" s="70"/>
    </row>
    <row r="184" spans="1:6" x14ac:dyDescent="0.3">
      <c r="A184" s="70" t="s">
        <v>486</v>
      </c>
      <c r="B184" s="70" t="s">
        <v>618</v>
      </c>
      <c r="C184" s="70" t="s">
        <v>618</v>
      </c>
      <c r="D184" s="70"/>
      <c r="E184" s="70"/>
      <c r="F184" s="70"/>
    </row>
    <row r="185" spans="1:6" x14ac:dyDescent="0.3">
      <c r="A185" s="70" t="s">
        <v>486</v>
      </c>
      <c r="B185" s="70" t="s">
        <v>9</v>
      </c>
      <c r="C185" s="70" t="s">
        <v>75</v>
      </c>
      <c r="D185" s="70"/>
      <c r="E185" s="70"/>
      <c r="F185" s="70"/>
    </row>
    <row r="186" spans="1:6" x14ac:dyDescent="0.3">
      <c r="A186" s="70"/>
      <c r="B186" s="70"/>
      <c r="C186" s="70"/>
      <c r="D186" s="70"/>
      <c r="E186" s="70"/>
      <c r="F186" s="70"/>
    </row>
    <row r="187" spans="1:6" x14ac:dyDescent="0.3">
      <c r="A187" s="17" t="s">
        <v>269</v>
      </c>
      <c r="B187" s="70" t="s">
        <v>619</v>
      </c>
      <c r="C187" s="70" t="s">
        <v>619</v>
      </c>
      <c r="D187" s="70"/>
      <c r="E187" s="71"/>
      <c r="F187" s="70" t="s">
        <v>2</v>
      </c>
    </row>
    <row r="188" spans="1:6" x14ac:dyDescent="0.3">
      <c r="A188" s="17" t="s">
        <v>269</v>
      </c>
      <c r="B188" s="70" t="s">
        <v>17</v>
      </c>
      <c r="C188" s="70" t="s">
        <v>17</v>
      </c>
      <c r="D188" s="70"/>
      <c r="E188" s="71"/>
      <c r="F188" s="70" t="s">
        <v>2</v>
      </c>
    </row>
    <row r="189" spans="1:6" x14ac:dyDescent="0.3">
      <c r="A189" s="17" t="s">
        <v>269</v>
      </c>
      <c r="B189" s="70" t="s">
        <v>0</v>
      </c>
      <c r="C189" s="70" t="s">
        <v>0</v>
      </c>
      <c r="D189" s="70"/>
      <c r="E189" s="71"/>
      <c r="F189" s="70" t="s">
        <v>2</v>
      </c>
    </row>
    <row r="190" spans="1:6" x14ac:dyDescent="0.3">
      <c r="A190" s="17" t="s">
        <v>269</v>
      </c>
      <c r="B190" s="70" t="s">
        <v>49</v>
      </c>
      <c r="C190" s="70" t="s">
        <v>49</v>
      </c>
      <c r="D190" s="70"/>
      <c r="E190" s="71"/>
      <c r="F190" s="70" t="s">
        <v>2</v>
      </c>
    </row>
    <row r="191" spans="1:6" x14ac:dyDescent="0.3">
      <c r="A191" s="17" t="s">
        <v>269</v>
      </c>
      <c r="B191" s="70" t="s">
        <v>620</v>
      </c>
      <c r="C191" s="70" t="s">
        <v>620</v>
      </c>
      <c r="D191" s="70"/>
      <c r="E191" s="71"/>
      <c r="F191" s="70" t="s">
        <v>616</v>
      </c>
    </row>
    <row r="192" spans="1:6" x14ac:dyDescent="0.3">
      <c r="A192" s="17" t="s">
        <v>269</v>
      </c>
      <c r="B192" s="70" t="s">
        <v>49</v>
      </c>
      <c r="C192" s="70" t="s">
        <v>49</v>
      </c>
      <c r="D192" s="70"/>
      <c r="E192" s="71"/>
      <c r="F192" s="70" t="s">
        <v>616</v>
      </c>
    </row>
    <row r="193" spans="1:6" x14ac:dyDescent="0.3">
      <c r="A193" s="17" t="s">
        <v>269</v>
      </c>
      <c r="B193" s="70" t="s">
        <v>621</v>
      </c>
      <c r="C193" s="70" t="s">
        <v>621</v>
      </c>
      <c r="D193" s="70"/>
      <c r="E193" s="71"/>
      <c r="F193" s="70" t="s">
        <v>617</v>
      </c>
    </row>
    <row r="194" spans="1:6" x14ac:dyDescent="0.3">
      <c r="A194" s="17" t="s">
        <v>269</v>
      </c>
      <c r="B194" s="70" t="s">
        <v>49</v>
      </c>
      <c r="C194" s="70" t="s">
        <v>49</v>
      </c>
      <c r="D194" s="70"/>
      <c r="E194" s="71"/>
      <c r="F194" s="70" t="s">
        <v>617</v>
      </c>
    </row>
    <row r="195" spans="1:6" x14ac:dyDescent="0.3">
      <c r="A195" s="17"/>
      <c r="B195" s="17"/>
      <c r="C195" s="17"/>
      <c r="D195" s="17"/>
      <c r="E195" s="17"/>
      <c r="F195" s="17"/>
    </row>
    <row r="196" spans="1:6" x14ac:dyDescent="0.3">
      <c r="A196" s="17" t="s">
        <v>271</v>
      </c>
      <c r="B196" s="72" t="s">
        <v>620</v>
      </c>
      <c r="C196" s="70" t="s">
        <v>620</v>
      </c>
      <c r="D196" s="70"/>
      <c r="E196" s="70" t="s">
        <v>620</v>
      </c>
      <c r="F196" s="70"/>
    </row>
    <row r="197" spans="1:6" x14ac:dyDescent="0.3">
      <c r="A197" s="17" t="s">
        <v>271</v>
      </c>
      <c r="B197" s="73" t="s">
        <v>622</v>
      </c>
      <c r="C197" s="70" t="s">
        <v>622</v>
      </c>
      <c r="D197" s="70"/>
      <c r="E197" s="70" t="s">
        <v>620</v>
      </c>
      <c r="F197" s="70"/>
    </row>
    <row r="198" spans="1:6" x14ac:dyDescent="0.3">
      <c r="A198" s="17" t="s">
        <v>271</v>
      </c>
      <c r="B198" s="74" t="s">
        <v>623</v>
      </c>
      <c r="C198" s="70" t="s">
        <v>623</v>
      </c>
      <c r="D198" s="70"/>
      <c r="E198" s="70" t="s">
        <v>620</v>
      </c>
      <c r="F198" s="70"/>
    </row>
    <row r="199" spans="1:6" x14ac:dyDescent="0.3">
      <c r="A199" s="17" t="s">
        <v>271</v>
      </c>
      <c r="B199" s="70" t="s">
        <v>49</v>
      </c>
      <c r="C199" s="70" t="s">
        <v>49</v>
      </c>
      <c r="D199" s="70"/>
      <c r="E199" s="70" t="s">
        <v>620</v>
      </c>
      <c r="F199" s="70"/>
    </row>
    <row r="200" spans="1:6" x14ac:dyDescent="0.3">
      <c r="A200" s="17" t="s">
        <v>271</v>
      </c>
      <c r="B200" s="75" t="s">
        <v>624</v>
      </c>
      <c r="C200" s="70" t="s">
        <v>624</v>
      </c>
      <c r="D200" s="70"/>
      <c r="E200" s="70" t="s">
        <v>619</v>
      </c>
      <c r="F200" s="70"/>
    </row>
    <row r="201" spans="1:6" x14ac:dyDescent="0.3">
      <c r="A201" s="17" t="s">
        <v>271</v>
      </c>
      <c r="B201" s="76" t="s">
        <v>625</v>
      </c>
      <c r="C201" s="70" t="s">
        <v>625</v>
      </c>
      <c r="D201" s="70"/>
      <c r="E201" s="70" t="s">
        <v>619</v>
      </c>
      <c r="F201" s="70"/>
    </row>
    <row r="202" spans="1:6" x14ac:dyDescent="0.3">
      <c r="A202" s="17" t="s">
        <v>271</v>
      </c>
      <c r="B202" s="77" t="s">
        <v>626</v>
      </c>
      <c r="C202" s="70" t="s">
        <v>626</v>
      </c>
      <c r="D202" s="70"/>
      <c r="E202" s="70" t="s">
        <v>619</v>
      </c>
      <c r="F202" s="70"/>
    </row>
    <row r="203" spans="1:6" x14ac:dyDescent="0.3">
      <c r="A203" s="17" t="s">
        <v>271</v>
      </c>
      <c r="B203" s="78" t="s">
        <v>20</v>
      </c>
      <c r="C203" s="70" t="s">
        <v>20</v>
      </c>
      <c r="D203" s="70"/>
      <c r="E203" s="70" t="s">
        <v>17</v>
      </c>
      <c r="F203" s="70"/>
    </row>
    <row r="204" spans="1:6" x14ac:dyDescent="0.3">
      <c r="A204" s="17" t="s">
        <v>271</v>
      </c>
      <c r="B204" s="79" t="s">
        <v>627</v>
      </c>
      <c r="C204" s="70" t="s">
        <v>627</v>
      </c>
      <c r="D204" s="70"/>
      <c r="E204" s="70" t="s">
        <v>17</v>
      </c>
      <c r="F204" s="70"/>
    </row>
    <row r="205" spans="1:6" x14ac:dyDescent="0.3">
      <c r="A205" s="17" t="s">
        <v>271</v>
      </c>
      <c r="B205" s="80" t="s">
        <v>1</v>
      </c>
      <c r="C205" s="70" t="s">
        <v>1</v>
      </c>
      <c r="D205" s="70"/>
      <c r="E205" s="70" t="s">
        <v>0</v>
      </c>
      <c r="F205" s="70"/>
    </row>
    <row r="206" spans="1:6" x14ac:dyDescent="0.3">
      <c r="A206" s="17" t="s">
        <v>271</v>
      </c>
      <c r="B206" s="81" t="s">
        <v>18</v>
      </c>
      <c r="C206" s="70" t="s">
        <v>18</v>
      </c>
      <c r="D206" s="70"/>
      <c r="E206" s="70" t="s">
        <v>0</v>
      </c>
      <c r="F206" s="70"/>
    </row>
    <row r="207" spans="1:6" x14ac:dyDescent="0.3">
      <c r="A207" s="17"/>
      <c r="B207" s="17"/>
      <c r="C207" s="17"/>
      <c r="D207" s="17"/>
      <c r="E207" s="17"/>
      <c r="F207" s="17"/>
    </row>
    <row r="208" spans="1:6" x14ac:dyDescent="0.3">
      <c r="A208" s="70" t="s">
        <v>274</v>
      </c>
      <c r="B208" s="70" t="s">
        <v>628</v>
      </c>
      <c r="C208" s="70" t="s">
        <v>186</v>
      </c>
      <c r="D208" s="78" t="s">
        <v>20</v>
      </c>
      <c r="E208" s="70"/>
      <c r="F208" s="17"/>
    </row>
    <row r="209" spans="1:6" x14ac:dyDescent="0.3">
      <c r="A209" s="70" t="s">
        <v>274</v>
      </c>
      <c r="B209" s="70" t="s">
        <v>629</v>
      </c>
      <c r="C209" s="70" t="s">
        <v>630</v>
      </c>
      <c r="D209" s="78" t="s">
        <v>20</v>
      </c>
      <c r="E209" s="70"/>
      <c r="F209" s="17"/>
    </row>
    <row r="210" spans="1:6" x14ac:dyDescent="0.3">
      <c r="A210" s="70" t="s">
        <v>274</v>
      </c>
      <c r="B210" s="70" t="s">
        <v>49</v>
      </c>
      <c r="C210" s="70" t="s">
        <v>49</v>
      </c>
      <c r="D210" s="78" t="s">
        <v>20</v>
      </c>
      <c r="E210" s="70"/>
      <c r="F210" s="17"/>
    </row>
    <row r="211" spans="1:6" x14ac:dyDescent="0.3">
      <c r="A211" s="70" t="s">
        <v>274</v>
      </c>
      <c r="B211" s="70" t="s">
        <v>1</v>
      </c>
      <c r="C211" s="70" t="s">
        <v>1</v>
      </c>
      <c r="D211" s="80" t="s">
        <v>1</v>
      </c>
      <c r="E211" s="70"/>
      <c r="F211" s="17"/>
    </row>
    <row r="212" spans="1:6" x14ac:dyDescent="0.3">
      <c r="A212" s="70" t="s">
        <v>274</v>
      </c>
      <c r="B212" s="70" t="s">
        <v>631</v>
      </c>
      <c r="C212" s="70" t="s">
        <v>631</v>
      </c>
      <c r="D212" s="80" t="s">
        <v>1</v>
      </c>
      <c r="E212" s="70"/>
      <c r="F212" s="17"/>
    </row>
    <row r="213" spans="1:6" x14ac:dyDescent="0.3">
      <c r="A213" s="70" t="s">
        <v>274</v>
      </c>
      <c r="B213" s="70" t="s">
        <v>49</v>
      </c>
      <c r="C213" s="70" t="s">
        <v>49</v>
      </c>
      <c r="D213" s="80" t="s">
        <v>1</v>
      </c>
      <c r="E213" s="70"/>
      <c r="F213" s="17"/>
    </row>
    <row r="214" spans="1:6" x14ac:dyDescent="0.3">
      <c r="A214" s="70" t="s">
        <v>274</v>
      </c>
      <c r="B214" s="70" t="s">
        <v>624</v>
      </c>
      <c r="C214" s="70" t="s">
        <v>624</v>
      </c>
      <c r="D214" s="75" t="s">
        <v>624</v>
      </c>
      <c r="E214" s="70"/>
      <c r="F214" s="17"/>
    </row>
    <row r="215" spans="1:6" x14ac:dyDescent="0.3">
      <c r="A215" s="70" t="s">
        <v>274</v>
      </c>
      <c r="B215" s="70" t="s">
        <v>632</v>
      </c>
      <c r="C215" s="70" t="s">
        <v>632</v>
      </c>
      <c r="D215" s="75" t="s">
        <v>624</v>
      </c>
      <c r="E215" s="70"/>
      <c r="F215" s="17"/>
    </row>
    <row r="216" spans="1:6" x14ac:dyDescent="0.3">
      <c r="A216" s="70" t="s">
        <v>274</v>
      </c>
      <c r="B216" s="70" t="s">
        <v>633</v>
      </c>
      <c r="C216" s="70" t="s">
        <v>633</v>
      </c>
      <c r="D216" s="75" t="s">
        <v>624</v>
      </c>
      <c r="E216" s="70"/>
      <c r="F216" s="17"/>
    </row>
    <row r="217" spans="1:6" x14ac:dyDescent="0.3">
      <c r="A217" s="70" t="s">
        <v>274</v>
      </c>
      <c r="B217" s="70" t="s">
        <v>49</v>
      </c>
      <c r="C217" s="70" t="s">
        <v>49</v>
      </c>
      <c r="D217" s="75" t="s">
        <v>624</v>
      </c>
      <c r="E217" s="70"/>
      <c r="F217" s="17"/>
    </row>
    <row r="218" spans="1:6" x14ac:dyDescent="0.3">
      <c r="A218" s="70" t="s">
        <v>274</v>
      </c>
      <c r="B218" s="70" t="s">
        <v>634</v>
      </c>
      <c r="C218" s="70" t="s">
        <v>634</v>
      </c>
      <c r="D218" s="72" t="s">
        <v>620</v>
      </c>
      <c r="E218" s="70"/>
      <c r="F218" s="17"/>
    </row>
    <row r="219" spans="1:6" x14ac:dyDescent="0.3">
      <c r="A219" s="70" t="s">
        <v>274</v>
      </c>
      <c r="B219" s="70" t="s">
        <v>620</v>
      </c>
      <c r="C219" s="70" t="s">
        <v>620</v>
      </c>
      <c r="D219" s="72" t="s">
        <v>620</v>
      </c>
      <c r="E219" s="70"/>
      <c r="F219" s="17"/>
    </row>
    <row r="220" spans="1:6" x14ac:dyDescent="0.3">
      <c r="A220" s="70" t="s">
        <v>274</v>
      </c>
      <c r="B220" s="70" t="s">
        <v>635</v>
      </c>
      <c r="C220" s="70" t="s">
        <v>635</v>
      </c>
      <c r="D220" s="72" t="s">
        <v>620</v>
      </c>
      <c r="E220" s="70"/>
      <c r="F220" s="17"/>
    </row>
    <row r="221" spans="1:6" x14ac:dyDescent="0.3">
      <c r="A221" s="70" t="s">
        <v>274</v>
      </c>
      <c r="B221" s="70" t="s">
        <v>49</v>
      </c>
      <c r="C221" s="70" t="s">
        <v>49</v>
      </c>
      <c r="D221" s="72" t="s">
        <v>620</v>
      </c>
      <c r="E221" s="70"/>
      <c r="F221" s="17"/>
    </row>
    <row r="222" spans="1:6" x14ac:dyDescent="0.3">
      <c r="A222" s="70" t="s">
        <v>274</v>
      </c>
      <c r="B222" s="70" t="s">
        <v>636</v>
      </c>
      <c r="C222" s="70" t="s">
        <v>636</v>
      </c>
      <c r="D222" s="73" t="s">
        <v>622</v>
      </c>
      <c r="E222" s="70"/>
      <c r="F222" s="17"/>
    </row>
    <row r="223" spans="1:6" x14ac:dyDescent="0.3">
      <c r="A223" s="70" t="s">
        <v>274</v>
      </c>
      <c r="B223" s="70" t="s">
        <v>622</v>
      </c>
      <c r="C223" s="70" t="s">
        <v>622</v>
      </c>
      <c r="D223" s="73" t="s">
        <v>622</v>
      </c>
      <c r="E223" s="70"/>
      <c r="F223" s="17"/>
    </row>
    <row r="224" spans="1:6" x14ac:dyDescent="0.3">
      <c r="A224" s="70" t="s">
        <v>274</v>
      </c>
      <c r="B224" s="70" t="s">
        <v>49</v>
      </c>
      <c r="C224" s="70" t="s">
        <v>49</v>
      </c>
      <c r="D224" s="73" t="s">
        <v>622</v>
      </c>
      <c r="E224" s="70"/>
      <c r="F224" s="17"/>
    </row>
    <row r="225" spans="1:6" x14ac:dyDescent="0.3">
      <c r="A225" s="70" t="s">
        <v>274</v>
      </c>
      <c r="B225" s="70" t="s">
        <v>623</v>
      </c>
      <c r="C225" s="70" t="s">
        <v>623</v>
      </c>
      <c r="D225" s="74" t="s">
        <v>623</v>
      </c>
      <c r="E225" s="70"/>
      <c r="F225" s="17"/>
    </row>
    <row r="226" spans="1:6" x14ac:dyDescent="0.3">
      <c r="A226" s="70" t="s">
        <v>274</v>
      </c>
      <c r="B226" s="70" t="s">
        <v>637</v>
      </c>
      <c r="C226" s="70" t="s">
        <v>637</v>
      </c>
      <c r="D226" s="74" t="s">
        <v>623</v>
      </c>
      <c r="E226" s="70"/>
      <c r="F226" s="17"/>
    </row>
    <row r="227" spans="1:6" x14ac:dyDescent="0.3">
      <c r="A227" s="70" t="s">
        <v>274</v>
      </c>
      <c r="B227" s="70" t="s">
        <v>49</v>
      </c>
      <c r="C227" s="70" t="s">
        <v>49</v>
      </c>
      <c r="D227" s="74" t="s">
        <v>623</v>
      </c>
      <c r="E227" s="70"/>
      <c r="F227" s="17"/>
    </row>
    <row r="228" spans="1:6" x14ac:dyDescent="0.3">
      <c r="A228" s="70" t="s">
        <v>274</v>
      </c>
      <c r="B228" s="70" t="s">
        <v>625</v>
      </c>
      <c r="C228" s="70" t="s">
        <v>625</v>
      </c>
      <c r="D228" s="76" t="s">
        <v>625</v>
      </c>
      <c r="E228" s="70"/>
      <c r="F228" s="17"/>
    </row>
    <row r="229" spans="1:6" x14ac:dyDescent="0.3">
      <c r="A229" s="70" t="s">
        <v>274</v>
      </c>
      <c r="B229" s="70" t="s">
        <v>49</v>
      </c>
      <c r="C229" s="70" t="s">
        <v>49</v>
      </c>
      <c r="D229" s="76" t="s">
        <v>625</v>
      </c>
      <c r="E229" s="70"/>
      <c r="F229" s="17"/>
    </row>
    <row r="230" spans="1:6" x14ac:dyDescent="0.3">
      <c r="A230" s="70" t="s">
        <v>274</v>
      </c>
      <c r="B230" s="70" t="s">
        <v>18</v>
      </c>
      <c r="C230" s="70" t="s">
        <v>18</v>
      </c>
      <c r="D230" s="81" t="s">
        <v>18</v>
      </c>
      <c r="E230" s="70"/>
      <c r="F230" s="17"/>
    </row>
    <row r="231" spans="1:6" x14ac:dyDescent="0.3">
      <c r="A231" s="70" t="s">
        <v>274</v>
      </c>
      <c r="B231" s="70" t="s">
        <v>19</v>
      </c>
      <c r="C231" s="70" t="s">
        <v>638</v>
      </c>
      <c r="D231" s="81" t="s">
        <v>18</v>
      </c>
      <c r="E231" s="70"/>
      <c r="F231" s="17"/>
    </row>
    <row r="232" spans="1:6" x14ac:dyDescent="0.3">
      <c r="A232" s="70" t="s">
        <v>274</v>
      </c>
      <c r="B232" s="70" t="s">
        <v>49</v>
      </c>
      <c r="C232" s="70" t="s">
        <v>49</v>
      </c>
      <c r="D232" s="81" t="s">
        <v>18</v>
      </c>
      <c r="E232" s="70"/>
      <c r="F232" s="17"/>
    </row>
    <row r="233" spans="1:6" x14ac:dyDescent="0.3">
      <c r="A233" s="70" t="s">
        <v>274</v>
      </c>
      <c r="B233" s="70" t="s">
        <v>639</v>
      </c>
      <c r="C233" s="70" t="s">
        <v>639</v>
      </c>
      <c r="D233" s="77" t="s">
        <v>626</v>
      </c>
      <c r="E233" s="70"/>
      <c r="F233" s="17"/>
    </row>
    <row r="234" spans="1:6" x14ac:dyDescent="0.3">
      <c r="A234" s="70" t="s">
        <v>274</v>
      </c>
      <c r="B234" s="70" t="s">
        <v>640</v>
      </c>
      <c r="C234" s="70" t="s">
        <v>640</v>
      </c>
      <c r="D234" s="77" t="s">
        <v>626</v>
      </c>
      <c r="E234" s="70"/>
      <c r="F234" s="17"/>
    </row>
    <row r="235" spans="1:6" x14ac:dyDescent="0.3">
      <c r="A235" s="70" t="s">
        <v>274</v>
      </c>
      <c r="B235" s="70" t="s">
        <v>626</v>
      </c>
      <c r="C235" s="70" t="s">
        <v>626</v>
      </c>
      <c r="D235" s="77" t="s">
        <v>626</v>
      </c>
      <c r="E235" s="70"/>
      <c r="F235" s="17"/>
    </row>
    <row r="236" spans="1:6" x14ac:dyDescent="0.3">
      <c r="A236" s="70" t="s">
        <v>274</v>
      </c>
      <c r="B236" s="70" t="s">
        <v>49</v>
      </c>
      <c r="C236" s="70" t="s">
        <v>49</v>
      </c>
      <c r="D236" s="77" t="s">
        <v>626</v>
      </c>
      <c r="E236" s="70"/>
      <c r="F236" s="17"/>
    </row>
    <row r="237" spans="1:6" x14ac:dyDescent="0.3">
      <c r="A237" s="70" t="s">
        <v>274</v>
      </c>
      <c r="B237" s="70" t="s">
        <v>627</v>
      </c>
      <c r="C237" s="70" t="s">
        <v>627</v>
      </c>
      <c r="D237" s="79" t="s">
        <v>627</v>
      </c>
      <c r="E237" s="71"/>
      <c r="F237" s="17"/>
    </row>
    <row r="238" spans="1:6" x14ac:dyDescent="0.3">
      <c r="A238" s="70" t="s">
        <v>274</v>
      </c>
      <c r="B238" s="70" t="s">
        <v>49</v>
      </c>
      <c r="C238" s="70" t="s">
        <v>49</v>
      </c>
      <c r="D238" s="79" t="s">
        <v>627</v>
      </c>
      <c r="E238" s="71"/>
      <c r="F238" s="17"/>
    </row>
    <row r="239" spans="1:6" x14ac:dyDescent="0.3">
      <c r="A239" s="17"/>
      <c r="B239" s="17"/>
      <c r="C239" s="17"/>
      <c r="D239" s="17"/>
      <c r="E239" s="17"/>
      <c r="F239" s="17"/>
    </row>
    <row r="240" spans="1:6" x14ac:dyDescent="0.3">
      <c r="A240" s="17" t="s">
        <v>304</v>
      </c>
      <c r="B240" s="17" t="s">
        <v>4</v>
      </c>
      <c r="C240" s="14" t="s">
        <v>43</v>
      </c>
      <c r="D240" s="17"/>
      <c r="E240" s="17"/>
      <c r="F240" s="17"/>
    </row>
    <row r="241" spans="1:6" x14ac:dyDescent="0.3">
      <c r="A241" s="17" t="s">
        <v>304</v>
      </c>
      <c r="B241" s="17" t="s">
        <v>641</v>
      </c>
      <c r="C241" s="16" t="s">
        <v>44</v>
      </c>
      <c r="D241" s="17"/>
      <c r="E241" s="17"/>
      <c r="F241" s="17"/>
    </row>
    <row r="242" spans="1:6" x14ac:dyDescent="0.3">
      <c r="A242" s="17" t="s">
        <v>304</v>
      </c>
      <c r="B242" s="17" t="s">
        <v>642</v>
      </c>
      <c r="C242" s="16" t="s">
        <v>45</v>
      </c>
      <c r="D242" s="17"/>
      <c r="E242" s="17"/>
      <c r="F242" s="17"/>
    </row>
    <row r="243" spans="1:6" x14ac:dyDescent="0.3">
      <c r="A243" s="17" t="s">
        <v>304</v>
      </c>
      <c r="B243" s="17" t="s">
        <v>534</v>
      </c>
      <c r="C243" s="16" t="s">
        <v>46</v>
      </c>
      <c r="D243" s="17"/>
      <c r="E243" s="17"/>
      <c r="F243" s="17"/>
    </row>
    <row r="244" spans="1:6" x14ac:dyDescent="0.3">
      <c r="A244" s="17" t="s">
        <v>304</v>
      </c>
      <c r="B244" s="17" t="s">
        <v>643</v>
      </c>
      <c r="C244" s="16" t="s">
        <v>47</v>
      </c>
      <c r="D244" s="17"/>
      <c r="E244" s="17"/>
      <c r="F244" s="17"/>
    </row>
    <row r="245" spans="1:6" x14ac:dyDescent="0.3">
      <c r="A245" s="17" t="s">
        <v>304</v>
      </c>
      <c r="B245" s="17" t="s">
        <v>644</v>
      </c>
      <c r="C245" s="16" t="s">
        <v>48</v>
      </c>
      <c r="D245" s="17"/>
      <c r="E245" s="17"/>
      <c r="F245" s="17"/>
    </row>
    <row r="246" spans="1:6" x14ac:dyDescent="0.3">
      <c r="A246" s="17" t="s">
        <v>304</v>
      </c>
      <c r="B246" s="17" t="s">
        <v>10</v>
      </c>
      <c r="C246" s="16" t="s">
        <v>49</v>
      </c>
      <c r="D246" s="17"/>
      <c r="E246" s="17"/>
      <c r="F246" s="17"/>
    </row>
    <row r="247" spans="1:6" x14ac:dyDescent="0.3">
      <c r="A247" s="17"/>
      <c r="B247" s="17"/>
      <c r="C247" s="17"/>
      <c r="D247" s="17"/>
      <c r="E247" s="17"/>
      <c r="F247" s="17"/>
    </row>
    <row r="248" spans="1:6" x14ac:dyDescent="0.3">
      <c r="A248" s="17" t="s">
        <v>337</v>
      </c>
      <c r="B248" s="17" t="s">
        <v>6</v>
      </c>
      <c r="C248" s="2" t="s">
        <v>68</v>
      </c>
      <c r="D248" s="17"/>
      <c r="E248" s="17"/>
      <c r="F248" s="17"/>
    </row>
    <row r="249" spans="1:6" x14ac:dyDescent="0.3">
      <c r="A249" s="17" t="s">
        <v>337</v>
      </c>
      <c r="B249" s="17" t="s">
        <v>642</v>
      </c>
      <c r="C249" s="2" t="s">
        <v>69</v>
      </c>
      <c r="D249" s="17"/>
      <c r="E249" s="17"/>
      <c r="F249" s="17"/>
    </row>
    <row r="250" spans="1:6" x14ac:dyDescent="0.3">
      <c r="A250" s="17" t="s">
        <v>337</v>
      </c>
      <c r="B250" s="17" t="s">
        <v>534</v>
      </c>
      <c r="C250" s="2" t="s">
        <v>70</v>
      </c>
      <c r="D250" s="17"/>
      <c r="E250" s="17"/>
      <c r="F250" s="17"/>
    </row>
    <row r="251" spans="1:6" x14ac:dyDescent="0.3">
      <c r="A251" s="17" t="s">
        <v>337</v>
      </c>
      <c r="B251" s="17" t="s">
        <v>643</v>
      </c>
      <c r="C251" s="2" t="s">
        <v>71</v>
      </c>
      <c r="D251" s="17"/>
      <c r="E251" s="17"/>
      <c r="F251" s="17"/>
    </row>
    <row r="252" spans="1:6" x14ac:dyDescent="0.3">
      <c r="A252" s="17" t="s">
        <v>337</v>
      </c>
      <c r="B252" s="17" t="s">
        <v>644</v>
      </c>
      <c r="C252" s="2" t="s">
        <v>72</v>
      </c>
      <c r="D252" s="17"/>
      <c r="E252" s="17"/>
      <c r="F252" s="17"/>
    </row>
    <row r="253" spans="1:6" x14ac:dyDescent="0.3">
      <c r="A253" s="17" t="s">
        <v>337</v>
      </c>
      <c r="B253" s="17" t="s">
        <v>553</v>
      </c>
      <c r="C253" s="2" t="s">
        <v>73</v>
      </c>
      <c r="D253" s="17"/>
      <c r="E253" s="17"/>
      <c r="F253" s="17"/>
    </row>
    <row r="254" spans="1:6" x14ac:dyDescent="0.3">
      <c r="A254" s="17" t="s">
        <v>337</v>
      </c>
      <c r="B254" s="17" t="s">
        <v>10</v>
      </c>
      <c r="C254" s="2" t="s">
        <v>74</v>
      </c>
      <c r="D254" s="17"/>
      <c r="E254" s="17"/>
      <c r="F254" s="17"/>
    </row>
    <row r="255" spans="1:6" x14ac:dyDescent="0.3">
      <c r="A255" s="17" t="s">
        <v>337</v>
      </c>
      <c r="B255" s="17" t="s">
        <v>9</v>
      </c>
      <c r="C255" s="16" t="s">
        <v>75</v>
      </c>
      <c r="D255" s="17"/>
      <c r="E255" s="17"/>
      <c r="F255" s="17"/>
    </row>
    <row r="256" spans="1:6" x14ac:dyDescent="0.3">
      <c r="A256" s="17"/>
      <c r="B256" s="17"/>
      <c r="C256" s="17"/>
      <c r="D256" s="17"/>
      <c r="E256" s="17"/>
      <c r="F256"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Lisez-moi</vt:lpstr>
      <vt:lpstr>Données IC</vt:lpstr>
      <vt:lpstr>Formulaire IC - ODK</vt:lpstr>
      <vt:lpstr>Choix IC - ODK</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ACTED</dc:creator>
  <cp:lastModifiedBy>camilla</cp:lastModifiedBy>
  <dcterms:created xsi:type="dcterms:W3CDTF">2018-04-03T11:12:11Z</dcterms:created>
  <dcterms:modified xsi:type="dcterms:W3CDTF">2018-04-22T13:49:12Z</dcterms:modified>
</cp:coreProperties>
</file>