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 activeTab="1"/>
  </bookViews>
  <sheets>
    <sheet name="Data" sheetId="1" r:id="rId1"/>
    <sheet name="Indicator list" sheetId="2" r:id="rId2"/>
    <sheet name="1" sheetId="3" r:id="rId3"/>
    <sheet name="2" sheetId="4" r:id="rId4"/>
    <sheet name="3" sheetId="5" r:id="rId5"/>
    <sheet name="4" sheetId="7" r:id="rId6"/>
    <sheet name="5" sheetId="8" r:id="rId7"/>
  </sheets>
  <calcPr calcId="145621"/>
</workbook>
</file>

<file path=xl/calcChain.xml><?xml version="1.0" encoding="utf-8"?>
<calcChain xmlns="http://schemas.openxmlformats.org/spreadsheetml/2006/main">
  <c r="C13" i="3" l="1"/>
  <c r="C9" i="3"/>
  <c r="E20" i="8" l="1"/>
  <c r="E6" i="8"/>
  <c r="C8" i="8"/>
  <c r="C22" i="5"/>
  <c r="C20" i="5"/>
  <c r="C19" i="5"/>
  <c r="C18" i="5"/>
  <c r="C17" i="5"/>
  <c r="C6" i="4"/>
  <c r="C8" i="3"/>
  <c r="C21" i="5" l="1"/>
  <c r="C11" i="3"/>
  <c r="C10" i="3"/>
  <c r="C7" i="3"/>
  <c r="C6" i="3"/>
  <c r="C12" i="4" l="1"/>
  <c r="C5" i="3" l="1"/>
  <c r="D5" i="3" l="1"/>
  <c r="E21" i="8"/>
  <c r="C21" i="8"/>
  <c r="C20" i="8"/>
  <c r="G21" i="8" l="1"/>
  <c r="F21" i="8" s="1"/>
  <c r="G20" i="8"/>
  <c r="F20" i="8" s="1"/>
  <c r="C12" i="3"/>
  <c r="C27" i="8"/>
  <c r="C26" i="8"/>
  <c r="C18" i="3"/>
  <c r="C17" i="3"/>
  <c r="C15" i="8"/>
  <c r="C14" i="8"/>
  <c r="I9" i="8"/>
  <c r="I8" i="8"/>
  <c r="I7" i="8"/>
  <c r="I6" i="8"/>
  <c r="G9" i="8"/>
  <c r="G8" i="8"/>
  <c r="G7" i="8"/>
  <c r="G6" i="8"/>
  <c r="E9" i="8"/>
  <c r="E8" i="8"/>
  <c r="E7" i="8"/>
  <c r="C9" i="8"/>
  <c r="C7" i="8"/>
  <c r="C6" i="8"/>
  <c r="C6" i="7"/>
  <c r="C5" i="7"/>
  <c r="C27" i="5"/>
  <c r="C26" i="5"/>
  <c r="C12" i="5"/>
  <c r="C11" i="5"/>
  <c r="C6" i="5"/>
  <c r="C5" i="5"/>
  <c r="C10" i="4"/>
  <c r="C9" i="4"/>
  <c r="C8" i="4"/>
  <c r="C7" i="4"/>
  <c r="C5" i="4"/>
  <c r="D20" i="8" l="1"/>
  <c r="D7" i="3"/>
  <c r="D6" i="3"/>
  <c r="D8" i="3"/>
  <c r="D21" i="8"/>
  <c r="G10" i="8"/>
  <c r="H7" i="8" s="1"/>
  <c r="I10" i="8"/>
  <c r="J7" i="8" s="1"/>
  <c r="C28" i="8"/>
  <c r="D26" i="8" s="1"/>
  <c r="C10" i="8"/>
  <c r="E10" i="8"/>
  <c r="D18" i="5"/>
  <c r="C16" i="8"/>
  <c r="D14" i="8" s="1"/>
  <c r="C7" i="7"/>
  <c r="D5" i="7" s="1"/>
  <c r="C28" i="5"/>
  <c r="D27" i="5" s="1"/>
  <c r="C13" i="5"/>
  <c r="D11" i="5" s="1"/>
  <c r="C7" i="5"/>
  <c r="D6" i="5" s="1"/>
  <c r="C11" i="4"/>
  <c r="D7" i="4" s="1"/>
  <c r="C19" i="3"/>
  <c r="D17" i="3" s="1"/>
  <c r="J6" i="8" l="1"/>
  <c r="J9" i="8"/>
  <c r="J8" i="8"/>
  <c r="H6" i="8"/>
  <c r="H8" i="8"/>
  <c r="F7" i="8"/>
  <c r="F6" i="8"/>
  <c r="H9" i="8"/>
  <c r="D7" i="8"/>
  <c r="D6" i="8"/>
  <c r="D9" i="8"/>
  <c r="D8" i="8"/>
  <c r="F9" i="8"/>
  <c r="F8" i="8"/>
  <c r="D27" i="8"/>
  <c r="D28" i="8" s="1"/>
  <c r="D20" i="5"/>
  <c r="D19" i="5"/>
  <c r="D17" i="5"/>
  <c r="D15" i="8"/>
  <c r="D16" i="8" s="1"/>
  <c r="D6" i="7"/>
  <c r="D7" i="7" s="1"/>
  <c r="D26" i="5"/>
  <c r="D28" i="5" s="1"/>
  <c r="D12" i="5"/>
  <c r="D13" i="5" s="1"/>
  <c r="D5" i="5"/>
  <c r="D7" i="5" s="1"/>
  <c r="D9" i="3"/>
  <c r="D10" i="3"/>
  <c r="D9" i="4"/>
  <c r="D6" i="4"/>
  <c r="D10" i="4"/>
  <c r="D8" i="4"/>
  <c r="D5" i="4"/>
  <c r="D18" i="3"/>
  <c r="D19" i="3" s="1"/>
  <c r="D11" i="3"/>
  <c r="H10" i="8" l="1"/>
  <c r="J10" i="8"/>
  <c r="D12" i="3"/>
  <c r="F10" i="8"/>
  <c r="D10" i="8"/>
  <c r="D21" i="5"/>
  <c r="D11" i="4"/>
</calcChain>
</file>

<file path=xl/sharedStrings.xml><?xml version="1.0" encoding="utf-8"?>
<sst xmlns="http://schemas.openxmlformats.org/spreadsheetml/2006/main" count="309" uniqueCount="201">
  <si>
    <t>SURVEY NAME : Settlement_Construction_monitoring_V2 SUPERVISOR : JOHN KAPOI KIPTERER</t>
  </si>
  <si>
    <t>Filter Expression : None</t>
  </si>
  <si>
    <t xml:space="preserve"> ID</t>
  </si>
  <si>
    <t>CREATED BY</t>
  </si>
  <si>
    <t>SURVEY NAME</t>
  </si>
  <si>
    <t>SURVEY VERSION</t>
  </si>
  <si>
    <t>START DATE</t>
  </si>
  <si>
    <t>START TIME</t>
  </si>
  <si>
    <t>END DATE</t>
  </si>
  <si>
    <t>END TIME</t>
  </si>
  <si>
    <t>LATITUDE</t>
  </si>
  <si>
    <t>LONGITUDE</t>
  </si>
  <si>
    <t>ACCURACY</t>
  </si>
  <si>
    <t>ALTITUDE</t>
  </si>
  <si>
    <t>SUBMISSION DATE</t>
  </si>
  <si>
    <t>SUBMISSION TIME</t>
  </si>
  <si>
    <t>What type of intervention was completed?</t>
  </si>
  <si>
    <t>In which region is this assessment being captured?</t>
  </si>
  <si>
    <t>District</t>
  </si>
  <si>
    <t>What is your settlement name?</t>
  </si>
  <si>
    <t>Family members: male 0-4 years</t>
  </si>
  <si>
    <t>Family members: male 5-11 years</t>
  </si>
  <si>
    <t>Family members: male 12-17 years</t>
  </si>
  <si>
    <t>Family members: male 18-24 years</t>
  </si>
  <si>
    <t>Family members: male 25-59 years</t>
  </si>
  <si>
    <t>Family members: male 60 and more years</t>
  </si>
  <si>
    <t>Total male members of the family</t>
  </si>
  <si>
    <t>Family members: female 0-4 years</t>
  </si>
  <si>
    <t>Family members: female 5-11 years</t>
  </si>
  <si>
    <t>Family members: female 12-17 years</t>
  </si>
  <si>
    <t>Family members: female 18-24 years</t>
  </si>
  <si>
    <t>Family members: female 25-59 years</t>
  </si>
  <si>
    <t>Family members: female 60 and more years</t>
  </si>
  <si>
    <t>Total female members of the family</t>
  </si>
  <si>
    <t>Are there any of your family members that are not living with you currently but will join you in the next 6 months?</t>
  </si>
  <si>
    <t>How many?</t>
  </si>
  <si>
    <t>Is this a single-headed household?</t>
  </si>
  <si>
    <t>Name of head of household</t>
  </si>
  <si>
    <t>Phone number of head of household</t>
  </si>
  <si>
    <t>Is this an IDP settlement or host community</t>
  </si>
  <si>
    <t>What is your current IDP settlement Name</t>
  </si>
  <si>
    <t>What is your current host community</t>
  </si>
  <si>
    <t>How did you get the shelter you are living in now?</t>
  </si>
  <si>
    <t>If you received as humanitarian assistance, what is the voucher number</t>
  </si>
  <si>
    <t>Please specify</t>
  </si>
  <si>
    <t>If you built your own, how did you get materials?</t>
  </si>
  <si>
    <t>If you built your shelter by own, how did you get labor?</t>
  </si>
  <si>
    <t>If you were provided material support would you be able to upgrade your shelter?</t>
  </si>
  <si>
    <t>If you were provided financial support would you be able to upgrade your shelter?</t>
  </si>
  <si>
    <t>If you were provided technical support would you be able to upgrade your shelter?</t>
  </si>
  <si>
    <t>What kind of natural resources are locally available for construction?</t>
  </si>
  <si>
    <t>Have you received any shelter support in this settlement?</t>
  </si>
  <si>
    <t>If yes,what support have you received?</t>
  </si>
  <si>
    <t>What kind of organisation provided this support?</t>
  </si>
  <si>
    <t>Have you participated in any of the following trainings?</t>
  </si>
  <si>
    <t>Do you have access to a complaint mechanism?</t>
  </si>
  <si>
    <t>If you do have access, have you filed a complaint?</t>
  </si>
  <si>
    <t>If you have filed a complaint, what was the complaint regarding?</t>
  </si>
  <si>
    <t>Has the complaint been resolved?</t>
  </si>
  <si>
    <t>Does the shelter meet your expectations?</t>
  </si>
  <si>
    <t>Have you received a title/deed/land record for this plot?</t>
  </si>
  <si>
    <t>What is the construction status of the roof?</t>
  </si>
  <si>
    <t>What is the construction status of the walls?</t>
  </si>
  <si>
    <t>What is the construction status of the foundation?</t>
  </si>
  <si>
    <t>What is the quality level of the materials?</t>
  </si>
  <si>
    <t>Does the shelter have a door?</t>
  </si>
  <si>
    <t>Can you lock the door from inside the shelter</t>
  </si>
  <si>
    <t>Can you lock the door from outside the shelter</t>
  </si>
  <si>
    <t>ID</t>
  </si>
  <si>
    <t>WHAT_IS_THE_SURVEY_ABOUT</t>
  </si>
  <si>
    <t>REGION</t>
  </si>
  <si>
    <t>DISTRICT_Awdal</t>
  </si>
  <si>
    <t>DISTRICT_Bakool</t>
  </si>
  <si>
    <t>DISTRICT_Banaadir</t>
  </si>
  <si>
    <t>DISTRICT_Bari</t>
  </si>
  <si>
    <t>DISTRICT_Bay</t>
  </si>
  <si>
    <t>DISTRICT_galgudud</t>
  </si>
  <si>
    <t>DISTRICT_gedo</t>
  </si>
  <si>
    <t>DISTRICT_Hiraan</t>
  </si>
  <si>
    <t>DISTRICT_middle_juba</t>
  </si>
  <si>
    <t>DISTRICT_lower_juba</t>
  </si>
  <si>
    <t>DISTRICT_mudug</t>
  </si>
  <si>
    <t>DISTRICT_nugaal</t>
  </si>
  <si>
    <t>DISTRICT_sanaag</t>
  </si>
  <si>
    <t>DISTRICT_middle_shebele</t>
  </si>
  <si>
    <t>DISTRICT_lower_shebele</t>
  </si>
  <si>
    <t>DISTRICT_sool</t>
  </si>
  <si>
    <t>DISTRICT_togdheer</t>
  </si>
  <si>
    <t>DISTRICT_woqooyi_galbeed</t>
  </si>
  <si>
    <t>settlement</t>
  </si>
  <si>
    <t>nb_male_people_family_to_4</t>
  </si>
  <si>
    <t>nb_male_people_family_to_11</t>
  </si>
  <si>
    <t>nb_male_people_family_to_17</t>
  </si>
  <si>
    <t>nb_male_people_family_to_24</t>
  </si>
  <si>
    <t>nb_male_people_family_to_59</t>
  </si>
  <si>
    <t>nb_male_people_family_more_60</t>
  </si>
  <si>
    <t>nb_male_people_family</t>
  </si>
  <si>
    <t>nb_female_people_family_to_4</t>
  </si>
  <si>
    <t>nb_female_people_family_to_11</t>
  </si>
  <si>
    <t>nb_female_people_family_to_17</t>
  </si>
  <si>
    <t>nb_female_people_family_to_24</t>
  </si>
  <si>
    <t>nb_female_people_family_to_59</t>
  </si>
  <si>
    <t>nb_female_people_family_more_60</t>
  </si>
  <si>
    <t>nb_female_people_family</t>
  </si>
  <si>
    <t>family_join_next_6mnths</t>
  </si>
  <si>
    <t>family_join_next_6mnths_hw_mny</t>
  </si>
  <si>
    <t>household_head_type</t>
  </si>
  <si>
    <t>name_hhh</t>
  </si>
  <si>
    <t>phone_hhh</t>
  </si>
  <si>
    <t>host_idp</t>
  </si>
  <si>
    <t>host_community</t>
  </si>
  <si>
    <t>shelter_now</t>
  </si>
  <si>
    <t>voucher</t>
  </si>
  <si>
    <t>shelter_now_other</t>
  </si>
  <si>
    <t>shelter_now_materials</t>
  </si>
  <si>
    <t>shelter_now_materials_other</t>
  </si>
  <si>
    <t>shelter_now_labor</t>
  </si>
  <si>
    <t>shelter_now_labor_other</t>
  </si>
  <si>
    <t>shelter_material_provided</t>
  </si>
  <si>
    <t>shelter_financial_provided</t>
  </si>
  <si>
    <t>shelter_technical_provided</t>
  </si>
  <si>
    <t>shelter_local_resources</t>
  </si>
  <si>
    <t>shelter_local_resources_other</t>
  </si>
  <si>
    <t>shelter_support</t>
  </si>
  <si>
    <t>shelter_support_specification</t>
  </si>
  <si>
    <t>shelter_support_org_other</t>
  </si>
  <si>
    <t>shelter_support_prov_org</t>
  </si>
  <si>
    <t>shelter_sup_prov_org_other</t>
  </si>
  <si>
    <t>shelter_training</t>
  </si>
  <si>
    <t>complaint_access</t>
  </si>
  <si>
    <t>complaint_filed</t>
  </si>
  <si>
    <t>complaint_regarding</t>
  </si>
  <si>
    <t>complaint_reg_specif_other</t>
  </si>
  <si>
    <t>complaint_resolved</t>
  </si>
  <si>
    <t>expectations</t>
  </si>
  <si>
    <t>title_receipt</t>
  </si>
  <si>
    <t>roof</t>
  </si>
  <si>
    <t>walls</t>
  </si>
  <si>
    <t>foundation</t>
  </si>
  <si>
    <t>materials</t>
  </si>
  <si>
    <t>shelter_door</t>
  </si>
  <si>
    <t>shelter_door_lock_inside</t>
  </si>
  <si>
    <t>shelter_door_lock_outside</t>
  </si>
  <si>
    <t>% of beneficiaries reporting access to and knowledge of a complaints mechanism</t>
  </si>
  <si>
    <t>% of camp-type settlements with firebreaks in accordance with standards</t>
  </si>
  <si>
    <t xml:space="preserve">% of target households in need of land records/titles/property title/deed/land </t>
  </si>
  <si>
    <t>Number/% of host community households supported with permanent shelter items meeting shelter standards defined by the cluster</t>
  </si>
  <si>
    <t>% of target population reached by training/information campaigns on durable land management practices</t>
  </si>
  <si>
    <t>How many metres of space are between shelters?</t>
  </si>
  <si>
    <t>Frequency</t>
  </si>
  <si>
    <t>% Frequency</t>
  </si>
  <si>
    <t>Total</t>
  </si>
  <si>
    <t>Average</t>
  </si>
  <si>
    <t>Is there at least one 30-metre firebreak between every 300 metres of built-up area?</t>
  </si>
  <si>
    <t>Frequencies</t>
  </si>
  <si>
    <t>Yes</t>
  </si>
  <si>
    <t>No</t>
  </si>
  <si>
    <t>Construction process</t>
  </si>
  <si>
    <t>Shelter use and maintenance</t>
  </si>
  <si>
    <t>Sustainable land management</t>
  </si>
  <si>
    <t>Land tenure</t>
  </si>
  <si>
    <t>Livelihood skills</t>
  </si>
  <si>
    <t>Disaster risk reduction</t>
  </si>
  <si>
    <t>Total number of responses</t>
  </si>
  <si>
    <t>Total number of respondents</t>
  </si>
  <si>
    <t>Complaint mechanism</t>
  </si>
  <si>
    <t>Materials provided</t>
  </si>
  <si>
    <t>Distribution process</t>
  </si>
  <si>
    <t>Other</t>
  </si>
  <si>
    <t>Field complaint mechanism</t>
  </si>
  <si>
    <t>Field complaint Resolved</t>
  </si>
  <si>
    <t>Title receipt</t>
  </si>
  <si>
    <t>Not started</t>
  </si>
  <si>
    <t>Less than 50% completed</t>
  </si>
  <si>
    <t>More than 50% completed, but less than finished</t>
  </si>
  <si>
    <t>100% complete</t>
  </si>
  <si>
    <t>Status</t>
  </si>
  <si>
    <t>Shelter have door</t>
  </si>
  <si>
    <t>Outside the shelter</t>
  </si>
  <si>
    <t>Inside the shelter</t>
  </si>
  <si>
    <t xml:space="preserve">Indicator Name </t>
  </si>
  <si>
    <t>Space between shelters</t>
  </si>
  <si>
    <t>Distance between built up spaces</t>
  </si>
  <si>
    <t>Trainning participated</t>
  </si>
  <si>
    <t>%Frequency</t>
  </si>
  <si>
    <t>Roof</t>
  </si>
  <si>
    <t>Walls</t>
  </si>
  <si>
    <t>Foundation</t>
  </si>
  <si>
    <t>Materials</t>
  </si>
  <si>
    <t>&lt;1</t>
  </si>
  <si>
    <t xml:space="preserve"> 1.01-2</t>
  </si>
  <si>
    <t xml:space="preserve"> 2.01-4</t>
  </si>
  <si>
    <t xml:space="preserve"> 4.01-6</t>
  </si>
  <si>
    <t xml:space="preserve"> 6.01-8</t>
  </si>
  <si>
    <t xml:space="preserve"> 8.01-10 </t>
  </si>
  <si>
    <t>&gt;10.01</t>
  </si>
  <si>
    <t>Doors lockable</t>
  </si>
  <si>
    <t>Shelter_expectations</t>
  </si>
  <si>
    <t>firebreak_shelter</t>
  </si>
  <si>
    <t>firebreak_300</t>
  </si>
  <si>
    <t>Indicator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</si>
</sst>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0" borderId="4" xfId="0" applyBorder="1"/>
    <xf numFmtId="0" fontId="0" fillId="0" borderId="0" xfId="0" applyBorder="1"/>
    <xf numFmtId="9" fontId="0" fillId="0" borderId="5" xfId="1" applyFont="1" applyBorder="1"/>
    <xf numFmtId="0" fontId="0" fillId="0" borderId="6" xfId="0" applyBorder="1"/>
    <xf numFmtId="0" fontId="0" fillId="0" borderId="7" xfId="0" applyBorder="1"/>
    <xf numFmtId="9" fontId="0" fillId="0" borderId="8" xfId="1" applyFont="1" applyBorder="1"/>
    <xf numFmtId="0" fontId="0" fillId="0" borderId="6" xfId="0" applyFill="1" applyBorder="1"/>
    <xf numFmtId="0" fontId="0" fillId="0" borderId="9" xfId="0" applyFill="1" applyBorder="1"/>
    <xf numFmtId="9" fontId="0" fillId="0" borderId="11" xfId="0" applyNumberFormat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0" fillId="0" borderId="9" xfId="0" applyBorder="1"/>
    <xf numFmtId="0" fontId="0" fillId="0" borderId="10" xfId="0" applyBorder="1"/>
    <xf numFmtId="9" fontId="0" fillId="0" borderId="11" xfId="1" applyFont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0" fillId="0" borderId="8" xfId="0" applyBorder="1"/>
    <xf numFmtId="0" fontId="0" fillId="0" borderId="6" xfId="0" applyBorder="1" applyAlignment="1"/>
    <xf numFmtId="0" fontId="0" fillId="0" borderId="6" xfId="0" applyFill="1" applyBorder="1" applyAlignment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0" borderId="4" xfId="0" applyBorder="1" applyAlignment="1"/>
    <xf numFmtId="0" fontId="0" fillId="0" borderId="5" xfId="0" applyBorder="1"/>
    <xf numFmtId="0" fontId="0" fillId="0" borderId="2" xfId="0" applyBorder="1"/>
    <xf numFmtId="9" fontId="0" fillId="0" borderId="8" xfId="0" applyNumberFormat="1" applyBorder="1"/>
    <xf numFmtId="9" fontId="0" fillId="0" borderId="3" xfId="1" applyFont="1" applyBorder="1"/>
    <xf numFmtId="0" fontId="2" fillId="0" borderId="0" xfId="0" applyFont="1" applyAlignment="1">
      <alignment vertical="center"/>
    </xf>
    <xf numFmtId="9" fontId="0" fillId="0" borderId="0" xfId="1" applyFont="1" applyBorder="1"/>
    <xf numFmtId="9" fontId="0" fillId="0" borderId="10" xfId="0" applyNumberFormat="1" applyBorder="1"/>
    <xf numFmtId="0" fontId="0" fillId="0" borderId="9" xfId="0" applyBorder="1" applyAlignment="1"/>
    <xf numFmtId="0" fontId="0" fillId="0" borderId="1" xfId="0" applyBorder="1"/>
    <xf numFmtId="9" fontId="0" fillId="0" borderId="2" xfId="1" applyFont="1" applyBorder="1"/>
    <xf numFmtId="0" fontId="0" fillId="0" borderId="3" xfId="0" applyBorder="1"/>
    <xf numFmtId="0" fontId="0" fillId="0" borderId="11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 applyFill="1" applyBorder="1"/>
    <xf numFmtId="0" fontId="0" fillId="3" borderId="0" xfId="0" applyFill="1"/>
    <xf numFmtId="0" fontId="2" fillId="0" borderId="0" xfId="0" applyFont="1" applyAlignment="1">
      <alignment vertical="center" wrapText="1"/>
    </xf>
    <xf numFmtId="164" fontId="0" fillId="0" borderId="0" xfId="0" applyNumberFormat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0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Space between</a:t>
            </a:r>
            <a:r>
              <a:rPr lang="en-US" sz="1300" baseline="0"/>
              <a:t> shelters</a:t>
            </a:r>
            <a:endParaRPr lang="en-US" sz="1300"/>
          </a:p>
        </c:rich>
      </c:tx>
      <c:layout>
        <c:manualLayout>
          <c:xMode val="edge"/>
          <c:yMode val="edge"/>
          <c:x val="0.22961796442111404"/>
          <c:y val="6.822367543040171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55475357247008"/>
          <c:y val="0.16495395702655813"/>
          <c:w val="0.77251932050160399"/>
          <c:h val="0.554472011753247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'1'!$D$4</c:f>
              <c:strCache>
                <c:ptCount val="1"/>
                <c:pt idx="0">
                  <c:v>% Frequency</c:v>
                </c:pt>
              </c:strCache>
            </c:strRef>
          </c:tx>
          <c:invertIfNegative val="0"/>
          <c:cat>
            <c:strRef>
              <c:f>'1'!$B$6:$B$11</c:f>
              <c:strCache>
                <c:ptCount val="6"/>
                <c:pt idx="0">
                  <c:v> 1.01-2</c:v>
                </c:pt>
                <c:pt idx="1">
                  <c:v> 2.01-4</c:v>
                </c:pt>
                <c:pt idx="2">
                  <c:v> 4.01-6</c:v>
                </c:pt>
                <c:pt idx="3">
                  <c:v> 6.01-8</c:v>
                </c:pt>
                <c:pt idx="4">
                  <c:v> 8.01-10 </c:v>
                </c:pt>
                <c:pt idx="5">
                  <c:v>&gt;10.01</c:v>
                </c:pt>
              </c:strCache>
            </c:strRef>
          </c:cat>
          <c:val>
            <c:numRef>
              <c:f>'1'!$D$6:$D$11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03552"/>
        <c:axId val="83692928"/>
      </c:barChart>
      <c:catAx>
        <c:axId val="6250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Space</a:t>
                </a:r>
                <a:r>
                  <a:rPr lang="en-US" baseline="0"/>
                  <a:t> (Meters)</a:t>
                </a:r>
              </a:p>
            </c:rich>
          </c:tx>
          <c:layout>
            <c:manualLayout>
              <c:xMode val="edge"/>
              <c:yMode val="edge"/>
              <c:x val="0.37827719451735198"/>
              <c:y val="0.8574423480083857"/>
            </c:manualLayout>
          </c:layout>
          <c:overlay val="0"/>
        </c:title>
        <c:majorTickMark val="out"/>
        <c:minorTickMark val="none"/>
        <c:tickLblPos val="nextTo"/>
        <c:crossAx val="83692928"/>
        <c:crosses val="autoZero"/>
        <c:auto val="1"/>
        <c:lblAlgn val="ctr"/>
        <c:lblOffset val="100"/>
        <c:noMultiLvlLbl val="0"/>
      </c:catAx>
      <c:valAx>
        <c:axId val="836929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2503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Space distance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3921568627450983E-2"/>
          <c:y val="0.30479337141680818"/>
          <c:w val="0.79046780917091242"/>
          <c:h val="0.59934606213439001"/>
        </c:manualLayout>
      </c:layout>
      <c:pie3DChart>
        <c:varyColors val="1"/>
        <c:ser>
          <c:idx val="0"/>
          <c:order val="0"/>
          <c:tx>
            <c:strRef>
              <c:f>'1'!$D$16</c:f>
              <c:strCache>
                <c:ptCount val="1"/>
                <c:pt idx="0">
                  <c:v>% Frequency</c:v>
                </c:pt>
              </c:strCache>
            </c:strRef>
          </c:tx>
          <c:explosion val="11"/>
          <c:cat>
            <c:strRef>
              <c:f>'1'!$B$17:$B$18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'1'!$D$17:$D$18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Training</a:t>
            </a:r>
            <a:r>
              <a:rPr lang="en-US" sz="1300" baseline="0"/>
              <a:t> participated</a:t>
            </a:r>
            <a:endParaRPr lang="en-US" sz="1300"/>
          </a:p>
        </c:rich>
      </c:tx>
      <c:layout>
        <c:manualLayout>
          <c:xMode val="edge"/>
          <c:yMode val="edge"/>
          <c:x val="0.36966479709966932"/>
          <c:y val="3.24411920375520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60345581802274"/>
          <c:y val="0.19480351414406533"/>
          <c:w val="0.85184098862642166"/>
          <c:h val="0.431027996500437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'2'!$D$4</c:f>
              <c:strCache>
                <c:ptCount val="1"/>
                <c:pt idx="0">
                  <c:v>% Frequency</c:v>
                </c:pt>
              </c:strCache>
            </c:strRef>
          </c:tx>
          <c:invertIfNegative val="0"/>
          <c:cat>
            <c:strRef>
              <c:f>'2'!$B$5:$B$10</c:f>
              <c:strCache>
                <c:ptCount val="6"/>
                <c:pt idx="0">
                  <c:v>Construction process</c:v>
                </c:pt>
                <c:pt idx="1">
                  <c:v>Shelter use and maintenance</c:v>
                </c:pt>
                <c:pt idx="2">
                  <c:v>Sustainable land management</c:v>
                </c:pt>
                <c:pt idx="3">
                  <c:v>Land tenure</c:v>
                </c:pt>
                <c:pt idx="4">
                  <c:v>Livelihood skills</c:v>
                </c:pt>
                <c:pt idx="5">
                  <c:v>Disaster risk reduction</c:v>
                </c:pt>
              </c:strCache>
            </c:strRef>
          </c:cat>
          <c:val>
            <c:numRef>
              <c:f>'2'!$D$5:$D$10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03200"/>
        <c:axId val="88804736"/>
      </c:barChart>
      <c:catAx>
        <c:axId val="8880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88804736"/>
        <c:crosses val="autoZero"/>
        <c:auto val="1"/>
        <c:lblAlgn val="ctr"/>
        <c:lblOffset val="100"/>
        <c:noMultiLvlLbl val="0"/>
      </c:catAx>
      <c:valAx>
        <c:axId val="88804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0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Complain</a:t>
            </a:r>
            <a:r>
              <a:rPr lang="en-US" sz="1300" baseline="0"/>
              <a:t> regarding</a:t>
            </a:r>
            <a:endParaRPr lang="en-US" sz="1300"/>
          </a:p>
        </c:rich>
      </c:tx>
      <c:layout>
        <c:manualLayout>
          <c:xMode val="edge"/>
          <c:yMode val="edge"/>
          <c:x val="0.32585003711952487"/>
          <c:y val="1.76600564287472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191022336016467E-2"/>
          <c:y val="0.16047985293483719"/>
          <c:w val="0.86914379577831169"/>
          <c:h val="0.595413669439898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'3'!$D$16</c:f>
              <c:strCache>
                <c:ptCount val="1"/>
                <c:pt idx="0">
                  <c:v>% Frequency</c:v>
                </c:pt>
              </c:strCache>
            </c:strRef>
          </c:tx>
          <c:invertIfNegative val="0"/>
          <c:cat>
            <c:strRef>
              <c:f>'3'!$B$17:$B$20</c:f>
              <c:strCache>
                <c:ptCount val="4"/>
                <c:pt idx="0">
                  <c:v>Construction process</c:v>
                </c:pt>
                <c:pt idx="1">
                  <c:v>Materials provided</c:v>
                </c:pt>
                <c:pt idx="2">
                  <c:v>Distribution process</c:v>
                </c:pt>
                <c:pt idx="3">
                  <c:v>Other</c:v>
                </c:pt>
              </c:strCache>
            </c:strRef>
          </c:cat>
          <c:val>
            <c:numRef>
              <c:f>'3'!$D$17:$D$20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12928"/>
        <c:axId val="89146496"/>
      </c:barChart>
      <c:catAx>
        <c:axId val="8881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9146496"/>
        <c:crosses val="autoZero"/>
        <c:auto val="1"/>
        <c:lblAlgn val="ctr"/>
        <c:lblOffset val="100"/>
        <c:noMultiLvlLbl val="0"/>
      </c:catAx>
      <c:valAx>
        <c:axId val="89146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12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300"/>
            </a:pPr>
            <a:r>
              <a:rPr lang="en-US" sz="1300"/>
              <a:t>Title receipt</a:t>
            </a:r>
          </a:p>
        </c:rich>
      </c:tx>
      <c:layout>
        <c:manualLayout>
          <c:xMode val="edge"/>
          <c:yMode val="edge"/>
          <c:x val="0.32851188422164362"/>
          <c:y val="3.100775193798449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504266267791795"/>
          <c:y val="0.23638242894056846"/>
          <c:w val="0.31961768219832737"/>
          <c:h val="0.69126614987080104"/>
        </c:manualLayout>
      </c:layout>
      <c:pieChart>
        <c:varyColors val="1"/>
        <c:ser>
          <c:idx val="0"/>
          <c:order val="0"/>
          <c:tx>
            <c:strRef>
              <c:f>'4'!$D$4</c:f>
              <c:strCache>
                <c:ptCount val="1"/>
                <c:pt idx="0">
                  <c:v>% Frequency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'4'!$B$5:$B$6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'4'!$D$5:$D$6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190499</xdr:colOff>
      <xdr:row>3</xdr:row>
      <xdr:rowOff>19050</xdr:rowOff>
    </xdr:from>
    <xdr:to>
      <xdr:col>10</xdr:col>
      <xdr:colOff>9525</xdr:colOff>
      <xdr:row>12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15</xdr:row>
      <xdr:rowOff>9525</xdr:rowOff>
    </xdr:from>
    <xdr:to>
      <xdr:col>8</xdr:col>
      <xdr:colOff>295275</xdr:colOff>
      <xdr:row>22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152399</xdr:colOff>
      <xdr:row>2</xdr:row>
      <xdr:rowOff>100012</xdr:rowOff>
    </xdr:from>
    <xdr:to>
      <xdr:col>13</xdr:col>
      <xdr:colOff>161924</xdr:colOff>
      <xdr:row>12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13</xdr:row>
      <xdr:rowOff>180975</xdr:rowOff>
    </xdr:from>
    <xdr:to>
      <xdr:col>11</xdr:col>
      <xdr:colOff>171450</xdr:colOff>
      <xdr:row>23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</xdr:row>
      <xdr:rowOff>28575</xdr:rowOff>
    </xdr:from>
    <xdr:to>
      <xdr:col>8</xdr:col>
      <xdr:colOff>114300</xdr:colOff>
      <xdr:row>9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"/>
  <sheetViews>
    <sheetView workbookViewId="0"/>
  </sheetViews>
  <sheetFormatPr defaultRowHeight="15" x14ac:dyDescent="0.25"/>
  <cols>
    <col min="89" max="89" width="15.5703125" customWidth="1"/>
  </cols>
  <sheetData>
    <row r="1" spans="1:91" x14ac:dyDescent="0.25">
      <c r="A1" t="s">
        <v>0</v>
      </c>
    </row>
    <row r="2" spans="1:91" x14ac:dyDescent="0.25">
      <c r="A2" t="s">
        <v>1</v>
      </c>
    </row>
    <row r="3" spans="1:91" s="41" customFormat="1" x14ac:dyDescent="0.25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41" t="s">
        <v>10</v>
      </c>
      <c r="J3" s="41" t="s">
        <v>11</v>
      </c>
      <c r="K3" s="41" t="s">
        <v>12</v>
      </c>
      <c r="L3" s="41" t="s">
        <v>13</v>
      </c>
      <c r="M3" s="41" t="s">
        <v>14</v>
      </c>
      <c r="N3" s="41" t="s">
        <v>15</v>
      </c>
      <c r="O3" s="41" t="s">
        <v>16</v>
      </c>
      <c r="P3" s="41" t="s">
        <v>17</v>
      </c>
      <c r="Q3" s="41" t="s">
        <v>18</v>
      </c>
      <c r="R3" s="41" t="s">
        <v>18</v>
      </c>
      <c r="S3" s="41" t="s">
        <v>18</v>
      </c>
      <c r="T3" s="41" t="s">
        <v>18</v>
      </c>
      <c r="U3" s="41" t="s">
        <v>18</v>
      </c>
      <c r="V3" s="41" t="s">
        <v>18</v>
      </c>
      <c r="W3" s="41" t="s">
        <v>18</v>
      </c>
      <c r="X3" s="41" t="s">
        <v>18</v>
      </c>
      <c r="Y3" s="41" t="s">
        <v>18</v>
      </c>
      <c r="Z3" s="41" t="s">
        <v>18</v>
      </c>
      <c r="AA3" s="41" t="s">
        <v>18</v>
      </c>
      <c r="AB3" s="41" t="s">
        <v>18</v>
      </c>
      <c r="AC3" s="41" t="s">
        <v>18</v>
      </c>
      <c r="AD3" s="41" t="s">
        <v>18</v>
      </c>
      <c r="AE3" s="41" t="s">
        <v>18</v>
      </c>
      <c r="AF3" s="41" t="s">
        <v>18</v>
      </c>
      <c r="AG3" s="41" t="s">
        <v>18</v>
      </c>
      <c r="AH3" s="41" t="s">
        <v>18</v>
      </c>
      <c r="AI3" s="41" t="s">
        <v>19</v>
      </c>
      <c r="AJ3" s="41" t="s">
        <v>20</v>
      </c>
      <c r="AK3" s="41" t="s">
        <v>21</v>
      </c>
      <c r="AL3" s="41" t="s">
        <v>22</v>
      </c>
      <c r="AM3" s="41" t="s">
        <v>23</v>
      </c>
      <c r="AN3" s="41" t="s">
        <v>24</v>
      </c>
      <c r="AO3" s="41" t="s">
        <v>25</v>
      </c>
      <c r="AP3" s="41" t="s">
        <v>26</v>
      </c>
      <c r="AQ3" s="41" t="s">
        <v>27</v>
      </c>
      <c r="AR3" s="41" t="s">
        <v>28</v>
      </c>
      <c r="AS3" s="41" t="s">
        <v>29</v>
      </c>
      <c r="AT3" s="41" t="s">
        <v>30</v>
      </c>
      <c r="AU3" s="41" t="s">
        <v>31</v>
      </c>
      <c r="AV3" s="41" t="s">
        <v>32</v>
      </c>
      <c r="AW3" s="41" t="s">
        <v>33</v>
      </c>
      <c r="AX3" s="41" t="s">
        <v>34</v>
      </c>
      <c r="AY3" s="41" t="s">
        <v>35</v>
      </c>
      <c r="AZ3" s="41" t="s">
        <v>36</v>
      </c>
      <c r="BA3" s="41" t="s">
        <v>37</v>
      </c>
      <c r="BB3" s="41" t="s">
        <v>38</v>
      </c>
      <c r="BC3" s="41" t="s">
        <v>39</v>
      </c>
      <c r="BD3" s="41" t="s">
        <v>40</v>
      </c>
      <c r="BE3" s="41" t="s">
        <v>41</v>
      </c>
      <c r="BF3" s="41" t="s">
        <v>42</v>
      </c>
      <c r="BG3" s="41" t="s">
        <v>43</v>
      </c>
      <c r="BH3" s="41" t="s">
        <v>44</v>
      </c>
      <c r="BI3" s="41" t="s">
        <v>45</v>
      </c>
      <c r="BJ3" s="41" t="s">
        <v>44</v>
      </c>
      <c r="BK3" s="41" t="s">
        <v>46</v>
      </c>
      <c r="BL3" s="41" t="s">
        <v>44</v>
      </c>
      <c r="BM3" s="41" t="s">
        <v>47</v>
      </c>
      <c r="BN3" s="41" t="s">
        <v>48</v>
      </c>
      <c r="BO3" s="41" t="s">
        <v>49</v>
      </c>
      <c r="BP3" s="41" t="s">
        <v>50</v>
      </c>
      <c r="BQ3" s="41" t="s">
        <v>44</v>
      </c>
      <c r="BR3" s="41" t="s">
        <v>51</v>
      </c>
      <c r="BS3" s="41" t="s">
        <v>52</v>
      </c>
      <c r="BT3" s="41" t="s">
        <v>44</v>
      </c>
      <c r="BU3" s="41" t="s">
        <v>53</v>
      </c>
      <c r="BV3" s="41" t="s">
        <v>44</v>
      </c>
      <c r="BW3" s="41" t="s">
        <v>54</v>
      </c>
      <c r="BX3" s="41" t="s">
        <v>55</v>
      </c>
      <c r="BY3" s="41" t="s">
        <v>56</v>
      </c>
      <c r="BZ3" s="41" t="s">
        <v>57</v>
      </c>
      <c r="CA3" s="41" t="s">
        <v>44</v>
      </c>
      <c r="CB3" s="41" t="s">
        <v>58</v>
      </c>
      <c r="CC3" s="41" t="s">
        <v>59</v>
      </c>
      <c r="CD3" s="41" t="s">
        <v>60</v>
      </c>
      <c r="CE3" s="41" t="s">
        <v>61</v>
      </c>
      <c r="CF3" s="41" t="s">
        <v>62</v>
      </c>
      <c r="CG3" s="41" t="s">
        <v>63</v>
      </c>
      <c r="CH3" s="41" t="s">
        <v>64</v>
      </c>
      <c r="CI3" s="41" t="s">
        <v>65</v>
      </c>
      <c r="CJ3" s="41" t="s">
        <v>66</v>
      </c>
      <c r="CK3" s="41" t="s">
        <v>67</v>
      </c>
      <c r="CL3" s="42" t="s">
        <v>148</v>
      </c>
      <c r="CM3" s="42" t="s">
        <v>153</v>
      </c>
    </row>
    <row r="4" spans="1:91" s="41" customFormat="1" x14ac:dyDescent="0.25">
      <c r="A4" s="41" t="s">
        <v>68</v>
      </c>
      <c r="B4" s="41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41" t="s">
        <v>9</v>
      </c>
      <c r="I4" s="41" t="s">
        <v>10</v>
      </c>
      <c r="J4" s="41" t="s">
        <v>11</v>
      </c>
      <c r="K4" s="41" t="s">
        <v>12</v>
      </c>
      <c r="L4" s="41" t="s">
        <v>13</v>
      </c>
      <c r="M4" s="41" t="s">
        <v>14</v>
      </c>
      <c r="N4" s="41" t="s">
        <v>15</v>
      </c>
      <c r="O4" s="41" t="s">
        <v>69</v>
      </c>
      <c r="P4" s="41" t="s">
        <v>70</v>
      </c>
      <c r="Q4" s="41" t="s">
        <v>71</v>
      </c>
      <c r="R4" s="41" t="s">
        <v>72</v>
      </c>
      <c r="S4" s="41" t="s">
        <v>73</v>
      </c>
      <c r="T4" s="41" t="s">
        <v>74</v>
      </c>
      <c r="U4" s="41" t="s">
        <v>75</v>
      </c>
      <c r="V4" s="41" t="s">
        <v>76</v>
      </c>
      <c r="W4" s="41" t="s">
        <v>77</v>
      </c>
      <c r="X4" s="41" t="s">
        <v>78</v>
      </c>
      <c r="Y4" s="41" t="s">
        <v>79</v>
      </c>
      <c r="Z4" s="41" t="s">
        <v>80</v>
      </c>
      <c r="AA4" s="41" t="s">
        <v>81</v>
      </c>
      <c r="AB4" s="41" t="s">
        <v>82</v>
      </c>
      <c r="AC4" s="41" t="s">
        <v>83</v>
      </c>
      <c r="AD4" s="41" t="s">
        <v>84</v>
      </c>
      <c r="AE4" s="41" t="s">
        <v>85</v>
      </c>
      <c r="AF4" s="41" t="s">
        <v>86</v>
      </c>
      <c r="AG4" s="41" t="s">
        <v>87</v>
      </c>
      <c r="AH4" s="41" t="s">
        <v>88</v>
      </c>
      <c r="AI4" s="41" t="s">
        <v>89</v>
      </c>
      <c r="AJ4" s="41" t="s">
        <v>90</v>
      </c>
      <c r="AK4" s="41" t="s">
        <v>91</v>
      </c>
      <c r="AL4" s="41" t="s">
        <v>92</v>
      </c>
      <c r="AM4" s="41" t="s">
        <v>93</v>
      </c>
      <c r="AN4" s="41" t="s">
        <v>94</v>
      </c>
      <c r="AO4" s="41" t="s">
        <v>95</v>
      </c>
      <c r="AP4" s="41" t="s">
        <v>96</v>
      </c>
      <c r="AQ4" s="41" t="s">
        <v>97</v>
      </c>
      <c r="AR4" s="41" t="s">
        <v>98</v>
      </c>
      <c r="AS4" s="41" t="s">
        <v>99</v>
      </c>
      <c r="AT4" s="41" t="s">
        <v>100</v>
      </c>
      <c r="AU4" s="41" t="s">
        <v>101</v>
      </c>
      <c r="AV4" s="41" t="s">
        <v>102</v>
      </c>
      <c r="AW4" s="41" t="s">
        <v>103</v>
      </c>
      <c r="AX4" s="41" t="s">
        <v>104</v>
      </c>
      <c r="AY4" s="41" t="s">
        <v>105</v>
      </c>
      <c r="AZ4" s="41" t="s">
        <v>106</v>
      </c>
      <c r="BA4" s="41" t="s">
        <v>107</v>
      </c>
      <c r="BB4" s="41" t="s">
        <v>108</v>
      </c>
      <c r="BC4" s="41" t="s">
        <v>109</v>
      </c>
      <c r="BD4" s="41" t="s">
        <v>89</v>
      </c>
      <c r="BE4" s="41" t="s">
        <v>110</v>
      </c>
      <c r="BF4" s="41" t="s">
        <v>111</v>
      </c>
      <c r="BG4" s="41" t="s">
        <v>112</v>
      </c>
      <c r="BH4" s="41" t="s">
        <v>113</v>
      </c>
      <c r="BI4" s="41" t="s">
        <v>114</v>
      </c>
      <c r="BJ4" s="41" t="s">
        <v>115</v>
      </c>
      <c r="BK4" s="41" t="s">
        <v>116</v>
      </c>
      <c r="BL4" s="41" t="s">
        <v>117</v>
      </c>
      <c r="BM4" s="41" t="s">
        <v>118</v>
      </c>
      <c r="BN4" s="41" t="s">
        <v>119</v>
      </c>
      <c r="BO4" s="41" t="s">
        <v>120</v>
      </c>
      <c r="BP4" s="41" t="s">
        <v>121</v>
      </c>
      <c r="BQ4" s="41" t="s">
        <v>122</v>
      </c>
      <c r="BR4" s="41" t="s">
        <v>123</v>
      </c>
      <c r="BS4" s="41" t="s">
        <v>124</v>
      </c>
      <c r="BT4" s="41" t="s">
        <v>125</v>
      </c>
      <c r="BU4" s="41" t="s">
        <v>126</v>
      </c>
      <c r="BV4" s="41" t="s">
        <v>127</v>
      </c>
      <c r="BW4" s="41" t="s">
        <v>128</v>
      </c>
      <c r="BX4" s="41" t="s">
        <v>129</v>
      </c>
      <c r="BY4" s="41" t="s">
        <v>130</v>
      </c>
      <c r="BZ4" s="41" t="s">
        <v>131</v>
      </c>
      <c r="CA4" s="41" t="s">
        <v>132</v>
      </c>
      <c r="CB4" s="41" t="s">
        <v>133</v>
      </c>
      <c r="CC4" s="41" t="s">
        <v>134</v>
      </c>
      <c r="CD4" s="41" t="s">
        <v>135</v>
      </c>
      <c r="CE4" s="41" t="s">
        <v>136</v>
      </c>
      <c r="CF4" s="41" t="s">
        <v>137</v>
      </c>
      <c r="CG4" s="41" t="s">
        <v>138</v>
      </c>
      <c r="CH4" s="41" t="s">
        <v>139</v>
      </c>
      <c r="CI4" s="41" t="s">
        <v>140</v>
      </c>
      <c r="CJ4" s="41" t="s">
        <v>141</v>
      </c>
      <c r="CK4" s="41" t="s">
        <v>142</v>
      </c>
      <c r="CL4" s="43" t="s">
        <v>198</v>
      </c>
      <c r="CM4" s="43" t="s">
        <v>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/>
  </sheetViews>
  <sheetFormatPr defaultRowHeight="15" x14ac:dyDescent="0.25"/>
  <cols>
    <col min="1" max="1" width="9.7109375" customWidth="1"/>
  </cols>
  <sheetData>
    <row r="1" spans="1:2" s="33" customFormat="1" ht="30" x14ac:dyDescent="0.25">
      <c r="A1" s="45" t="s">
        <v>200</v>
      </c>
      <c r="B1" s="33" t="s">
        <v>180</v>
      </c>
    </row>
    <row r="2" spans="1:2" s="44" customFormat="1" x14ac:dyDescent="0.25">
      <c r="A2" s="44">
        <v>1</v>
      </c>
      <c r="B2" s="44" t="s">
        <v>144</v>
      </c>
    </row>
    <row r="3" spans="1:2" s="44" customFormat="1" x14ac:dyDescent="0.25">
      <c r="A3" s="44">
        <v>2</v>
      </c>
      <c r="B3" s="44" t="s">
        <v>147</v>
      </c>
    </row>
    <row r="4" spans="1:2" s="44" customFormat="1" x14ac:dyDescent="0.25">
      <c r="A4" s="44">
        <v>3</v>
      </c>
      <c r="B4" s="44" t="s">
        <v>143</v>
      </c>
    </row>
    <row r="5" spans="1:2" s="44" customFormat="1" x14ac:dyDescent="0.25">
      <c r="A5" s="44">
        <v>4</v>
      </c>
      <c r="B5" s="44" t="s">
        <v>145</v>
      </c>
    </row>
    <row r="6" spans="1:2" s="44" customFormat="1" x14ac:dyDescent="0.25">
      <c r="A6" s="44">
        <v>5</v>
      </c>
      <c r="B6" s="44" t="s">
        <v>146</v>
      </c>
    </row>
  </sheetData>
  <sortState ref="B2:B43">
    <sortCondition ref="B1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/>
  </sheetViews>
  <sheetFormatPr defaultRowHeight="15" x14ac:dyDescent="0.25"/>
  <cols>
    <col min="2" max="2" width="13.85546875" customWidth="1"/>
    <col min="3" max="3" width="11.28515625" customWidth="1"/>
    <col min="4" max="4" width="14.140625" customWidth="1"/>
  </cols>
  <sheetData>
    <row r="1" spans="1:13" s="48" customFormat="1" x14ac:dyDescent="0.25">
      <c r="A1" s="47">
        <v>1</v>
      </c>
      <c r="B1" s="48" t="s">
        <v>144</v>
      </c>
    </row>
    <row r="3" spans="1:13" x14ac:dyDescent="0.25">
      <c r="B3" t="s">
        <v>148</v>
      </c>
    </row>
    <row r="4" spans="1:13" x14ac:dyDescent="0.25">
      <c r="B4" s="1" t="s">
        <v>181</v>
      </c>
      <c r="C4" s="2" t="s">
        <v>149</v>
      </c>
      <c r="D4" s="3" t="s">
        <v>150</v>
      </c>
    </row>
    <row r="5" spans="1:13" x14ac:dyDescent="0.25">
      <c r="B5" s="4" t="s">
        <v>189</v>
      </c>
      <c r="C5" s="5">
        <f>COUNTIFS(Data!CL:CL,"&lt;1")</f>
        <v>0</v>
      </c>
      <c r="D5" s="29" t="e">
        <f>C5/C11</f>
        <v>#DIV/0!</v>
      </c>
      <c r="M5" s="46"/>
    </row>
    <row r="6" spans="1:13" x14ac:dyDescent="0.25">
      <c r="B6" s="4" t="s">
        <v>190</v>
      </c>
      <c r="C6" s="5">
        <f>COUNTIFS(Data!CL:CL,"&gt;=1",Data!CL:CL,"&lt;=2")</f>
        <v>0</v>
      </c>
      <c r="D6" s="6" t="e">
        <f>C6/C12</f>
        <v>#DIV/0!</v>
      </c>
    </row>
    <row r="7" spans="1:13" x14ac:dyDescent="0.25">
      <c r="B7" s="4" t="s">
        <v>191</v>
      </c>
      <c r="C7" s="5">
        <f>COUNTIFS(Data!CL:CL,"&gt;2",Data!CL:CL,"&lt;=4")</f>
        <v>0</v>
      </c>
      <c r="D7" s="6" t="e">
        <f>C7/C12</f>
        <v>#DIV/0!</v>
      </c>
    </row>
    <row r="8" spans="1:13" x14ac:dyDescent="0.25">
      <c r="B8" s="4" t="s">
        <v>192</v>
      </c>
      <c r="C8" s="5">
        <f>COUNTIFS(Data!CL:CL,"&gt;4",Data!CL:CL,"&lt;=6")</f>
        <v>0</v>
      </c>
      <c r="D8" s="6" t="e">
        <f>C8/C12</f>
        <v>#DIV/0!</v>
      </c>
    </row>
    <row r="9" spans="1:13" x14ac:dyDescent="0.25">
      <c r="B9" s="4" t="s">
        <v>193</v>
      </c>
      <c r="C9" s="5">
        <f>COUNTIFS(Data!CL:CL,"&gt;6", Data!CL:CL,"&lt;=8")</f>
        <v>0</v>
      </c>
      <c r="D9" s="6" t="e">
        <f>C9/C12</f>
        <v>#DIV/0!</v>
      </c>
    </row>
    <row r="10" spans="1:13" x14ac:dyDescent="0.25">
      <c r="B10" s="4" t="s">
        <v>194</v>
      </c>
      <c r="C10" s="5">
        <f>COUNTIFS(Data!CL:CL,"&gt;8",Data!CL:CL,"&lt;=10")</f>
        <v>0</v>
      </c>
      <c r="D10" s="6" t="e">
        <f>C10/C12</f>
        <v>#DIV/0!</v>
      </c>
    </row>
    <row r="11" spans="1:13" x14ac:dyDescent="0.25">
      <c r="B11" s="7" t="s">
        <v>195</v>
      </c>
      <c r="C11" s="8">
        <f>SUMIF(Data!CL:CL,"&gt;10")</f>
        <v>0</v>
      </c>
      <c r="D11" s="9" t="e">
        <f>C11/C12</f>
        <v>#DIV/0!</v>
      </c>
    </row>
    <row r="12" spans="1:13" x14ac:dyDescent="0.25">
      <c r="B12" s="10" t="s">
        <v>151</v>
      </c>
      <c r="C12" s="8">
        <f>SUM(C6:C11)</f>
        <v>0</v>
      </c>
      <c r="D12" s="9" t="e">
        <f>SUM(D5:D11)</f>
        <v>#DIV/0!</v>
      </c>
    </row>
    <row r="13" spans="1:13" x14ac:dyDescent="0.25">
      <c r="B13" s="11" t="s">
        <v>152</v>
      </c>
      <c r="C13" s="51" t="e">
        <f>AVERAGE(Data!CL:CL)</f>
        <v>#DIV/0!</v>
      </c>
      <c r="D13" s="12"/>
    </row>
    <row r="15" spans="1:13" x14ac:dyDescent="0.25">
      <c r="B15" t="s">
        <v>153</v>
      </c>
    </row>
    <row r="16" spans="1:13" x14ac:dyDescent="0.25">
      <c r="B16" s="13" t="s">
        <v>182</v>
      </c>
      <c r="C16" s="14" t="s">
        <v>154</v>
      </c>
      <c r="D16" s="15" t="s">
        <v>150</v>
      </c>
    </row>
    <row r="17" spans="2:4" x14ac:dyDescent="0.25">
      <c r="B17" s="4" t="s">
        <v>155</v>
      </c>
      <c r="C17" s="5">
        <f>COUNTIF(Data!CM:CM,"Yes")</f>
        <v>0</v>
      </c>
      <c r="D17" s="6" t="e">
        <f>C17/C19</f>
        <v>#DIV/0!</v>
      </c>
    </row>
    <row r="18" spans="2:4" x14ac:dyDescent="0.25">
      <c r="B18" s="4" t="s">
        <v>156</v>
      </c>
      <c r="C18" s="5">
        <f>COUNTIF(Data!CM:CM,"No")</f>
        <v>0</v>
      </c>
      <c r="D18" s="6" t="e">
        <f>C18/C19</f>
        <v>#DIV/0!</v>
      </c>
    </row>
    <row r="19" spans="2:4" x14ac:dyDescent="0.25">
      <c r="B19" s="16" t="s">
        <v>151</v>
      </c>
      <c r="C19" s="17">
        <f>SUM(C17:C18)</f>
        <v>0</v>
      </c>
      <c r="D19" s="18" t="e">
        <f>SUM(D17:D18)</f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RowHeight="15" x14ac:dyDescent="0.25"/>
  <cols>
    <col min="2" max="2" width="31.140625" customWidth="1"/>
    <col min="3" max="3" width="14.42578125" customWidth="1"/>
    <col min="4" max="4" width="13.140625" customWidth="1"/>
  </cols>
  <sheetData>
    <row r="1" spans="1:4" s="48" customFormat="1" x14ac:dyDescent="0.25">
      <c r="A1" s="47">
        <v>2</v>
      </c>
      <c r="B1" s="48" t="s">
        <v>147</v>
      </c>
    </row>
    <row r="3" spans="1:4" x14ac:dyDescent="0.25">
      <c r="B3" t="s">
        <v>54</v>
      </c>
    </row>
    <row r="4" spans="1:4" x14ac:dyDescent="0.25">
      <c r="B4" s="19" t="s">
        <v>183</v>
      </c>
      <c r="C4" s="20" t="s">
        <v>154</v>
      </c>
      <c r="D4" s="21" t="s">
        <v>150</v>
      </c>
    </row>
    <row r="5" spans="1:4" x14ac:dyDescent="0.25">
      <c r="B5" s="4" t="s">
        <v>157</v>
      </c>
      <c r="C5" s="5">
        <f>COUNTIF(Data!BW:BW,"*Construction_process*")</f>
        <v>0</v>
      </c>
      <c r="D5" s="6" t="e">
        <f>C5/C11</f>
        <v>#DIV/0!</v>
      </c>
    </row>
    <row r="6" spans="1:4" x14ac:dyDescent="0.25">
      <c r="B6" s="4" t="s">
        <v>158</v>
      </c>
      <c r="C6" s="5">
        <f>COUNTIF(Data!BW:BW,"*Shelter_use_and_maintenance*")</f>
        <v>0</v>
      </c>
      <c r="D6" s="6" t="e">
        <f>C6/C11</f>
        <v>#DIV/0!</v>
      </c>
    </row>
    <row r="7" spans="1:4" x14ac:dyDescent="0.25">
      <c r="B7" s="4" t="s">
        <v>159</v>
      </c>
      <c r="C7" s="5">
        <f>COUNTIF(Data!BW:BW,"*Sustainable_land_management*")</f>
        <v>0</v>
      </c>
      <c r="D7" s="6" t="e">
        <f>C7/C11</f>
        <v>#DIV/0!</v>
      </c>
    </row>
    <row r="8" spans="1:4" x14ac:dyDescent="0.25">
      <c r="B8" s="4" t="s">
        <v>160</v>
      </c>
      <c r="C8" s="5">
        <f>COUNTIF(Data!BW:BW,"*Land_tenure*")</f>
        <v>0</v>
      </c>
      <c r="D8" s="6" t="e">
        <f>C8/C11</f>
        <v>#DIV/0!</v>
      </c>
    </row>
    <row r="9" spans="1:4" x14ac:dyDescent="0.25">
      <c r="B9" s="4" t="s">
        <v>161</v>
      </c>
      <c r="C9" s="5">
        <f>COUNTIF(Data!BW:BW,"*Livelihood_skills*")</f>
        <v>0</v>
      </c>
      <c r="D9" s="6" t="e">
        <f>C9/C11</f>
        <v>#DIV/0!</v>
      </c>
    </row>
    <row r="10" spans="1:4" x14ac:dyDescent="0.25">
      <c r="B10" s="7" t="s">
        <v>162</v>
      </c>
      <c r="C10" s="8">
        <f>COUNTIF(Data!BW:BW,"*Disaster_risk_reduction*")</f>
        <v>0</v>
      </c>
      <c r="D10" s="9" t="e">
        <f>C10/C11</f>
        <v>#DIV/0!</v>
      </c>
    </row>
    <row r="11" spans="1:4" x14ac:dyDescent="0.25">
      <c r="B11" s="36" t="s">
        <v>163</v>
      </c>
      <c r="C11" s="17">
        <f>SUM(C5:C10)</f>
        <v>0</v>
      </c>
      <c r="D11" s="18" t="e">
        <f>SUM(D5:D10)</f>
        <v>#DIV/0!</v>
      </c>
    </row>
    <row r="12" spans="1:4" x14ac:dyDescent="0.25">
      <c r="B12" s="24" t="s">
        <v>164</v>
      </c>
      <c r="C12" s="8">
        <f>COUNTIF(Data!BW5:BW9933,"*e*")</f>
        <v>0</v>
      </c>
      <c r="D12" s="2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5" x14ac:dyDescent="0.25"/>
  <cols>
    <col min="2" max="2" width="23.5703125" customWidth="1"/>
    <col min="3" max="3" width="12.5703125" customWidth="1"/>
    <col min="4" max="4" width="14.140625" customWidth="1"/>
  </cols>
  <sheetData>
    <row r="1" spans="1:4" s="48" customFormat="1" x14ac:dyDescent="0.25">
      <c r="A1" s="47">
        <v>3</v>
      </c>
      <c r="B1" s="48" t="s">
        <v>143</v>
      </c>
    </row>
    <row r="3" spans="1:4" x14ac:dyDescent="0.25">
      <c r="B3" t="s">
        <v>55</v>
      </c>
    </row>
    <row r="4" spans="1:4" x14ac:dyDescent="0.25">
      <c r="B4" s="25" t="s">
        <v>165</v>
      </c>
      <c r="C4" s="26" t="s">
        <v>149</v>
      </c>
      <c r="D4" s="27" t="s">
        <v>150</v>
      </c>
    </row>
    <row r="5" spans="1:4" x14ac:dyDescent="0.25">
      <c r="B5" s="28" t="s">
        <v>155</v>
      </c>
      <c r="C5" s="5">
        <f>COUNTIF(Data!BX:BX,"Yes")</f>
        <v>0</v>
      </c>
      <c r="D5" s="6" t="e">
        <f>C5/C7</f>
        <v>#DIV/0!</v>
      </c>
    </row>
    <row r="6" spans="1:4" x14ac:dyDescent="0.25">
      <c r="B6" s="23" t="s">
        <v>156</v>
      </c>
      <c r="C6" s="8">
        <f>COUNTIF(Data!BX:BX,"No")</f>
        <v>0</v>
      </c>
      <c r="D6" s="9" t="e">
        <f>C6/C7</f>
        <v>#DIV/0!</v>
      </c>
    </row>
    <row r="7" spans="1:4" x14ac:dyDescent="0.25">
      <c r="B7" s="24" t="s">
        <v>151</v>
      </c>
      <c r="C7" s="8">
        <f>SUM(C5:C6)</f>
        <v>0</v>
      </c>
      <c r="D7" s="9" t="e">
        <f>SUM(D5:D6)</f>
        <v>#DIV/0!</v>
      </c>
    </row>
    <row r="9" spans="1:4" x14ac:dyDescent="0.25">
      <c r="B9" t="s">
        <v>56</v>
      </c>
    </row>
    <row r="10" spans="1:4" x14ac:dyDescent="0.25">
      <c r="B10" s="25" t="s">
        <v>169</v>
      </c>
      <c r="C10" s="26" t="s">
        <v>149</v>
      </c>
      <c r="D10" s="27" t="s">
        <v>150</v>
      </c>
    </row>
    <row r="11" spans="1:4" x14ac:dyDescent="0.25">
      <c r="B11" s="28" t="s">
        <v>155</v>
      </c>
      <c r="C11" s="5">
        <f>COUNTIF(Data!BY:BY,"Yes")</f>
        <v>0</v>
      </c>
      <c r="D11" s="6" t="e">
        <f>C11/C13</f>
        <v>#DIV/0!</v>
      </c>
    </row>
    <row r="12" spans="1:4" x14ac:dyDescent="0.25">
      <c r="B12" s="23" t="s">
        <v>156</v>
      </c>
      <c r="C12" s="8">
        <f>COUNTIF(Data!BY:BY,"No")</f>
        <v>0</v>
      </c>
      <c r="D12" s="9" t="e">
        <f>C12/C13</f>
        <v>#DIV/0!</v>
      </c>
    </row>
    <row r="13" spans="1:4" x14ac:dyDescent="0.25">
      <c r="B13" s="24" t="s">
        <v>151</v>
      </c>
      <c r="C13" s="8">
        <f>SUM(C11:C12)</f>
        <v>0</v>
      </c>
      <c r="D13" s="9" t="e">
        <f>SUM(D11:D12)</f>
        <v>#DIV/0!</v>
      </c>
    </row>
    <row r="15" spans="1:4" x14ac:dyDescent="0.25">
      <c r="B15" t="s">
        <v>57</v>
      </c>
    </row>
    <row r="16" spans="1:4" x14ac:dyDescent="0.25">
      <c r="B16" s="25" t="s">
        <v>169</v>
      </c>
      <c r="C16" s="26" t="s">
        <v>149</v>
      </c>
      <c r="D16" s="27" t="s">
        <v>150</v>
      </c>
    </row>
    <row r="17" spans="2:4" x14ac:dyDescent="0.25">
      <c r="B17" s="4" t="s">
        <v>157</v>
      </c>
      <c r="C17" s="30">
        <f>COUNTIF(Data!BZ:BZ,"*Construction_process*")</f>
        <v>0</v>
      </c>
      <c r="D17" s="32" t="e">
        <f>C17/C21</f>
        <v>#DIV/0!</v>
      </c>
    </row>
    <row r="18" spans="2:4" x14ac:dyDescent="0.25">
      <c r="B18" s="4" t="s">
        <v>166</v>
      </c>
      <c r="C18" s="5">
        <f>COUNTIF(Data!BZ:BZ,"*Materials_provided*")</f>
        <v>0</v>
      </c>
      <c r="D18" s="6" t="e">
        <f>C18/C21</f>
        <v>#DIV/0!</v>
      </c>
    </row>
    <row r="19" spans="2:4" x14ac:dyDescent="0.25">
      <c r="B19" s="4" t="s">
        <v>167</v>
      </c>
      <c r="C19" s="5">
        <f>COUNTIF(Data!BZ:BZ,"*Distribution_process*")</f>
        <v>0</v>
      </c>
      <c r="D19" s="6" t="e">
        <f>C19/C21</f>
        <v>#DIV/0!</v>
      </c>
    </row>
    <row r="20" spans="2:4" x14ac:dyDescent="0.25">
      <c r="B20" s="7" t="s">
        <v>168</v>
      </c>
      <c r="C20" s="8">
        <f>COUNTIF(Data!BZ:BZ,"*Other*")</f>
        <v>0</v>
      </c>
      <c r="D20" s="9" t="e">
        <f>C20/C21</f>
        <v>#DIV/0!</v>
      </c>
    </row>
    <row r="21" spans="2:4" x14ac:dyDescent="0.25">
      <c r="B21" s="7" t="s">
        <v>151</v>
      </c>
      <c r="C21" s="8">
        <f>SUM(C17:C20)</f>
        <v>0</v>
      </c>
      <c r="D21" s="31" t="e">
        <f>SUM(D17:D20)</f>
        <v>#DIV/0!</v>
      </c>
    </row>
    <row r="22" spans="2:4" x14ac:dyDescent="0.25">
      <c r="B22" s="24" t="s">
        <v>164</v>
      </c>
      <c r="C22" s="8">
        <f>COUNTIF(Data!BZ5:BZ9933,"*e*")</f>
        <v>0</v>
      </c>
      <c r="D22" s="22"/>
    </row>
    <row r="24" spans="2:4" x14ac:dyDescent="0.25">
      <c r="B24" t="s">
        <v>58</v>
      </c>
    </row>
    <row r="25" spans="2:4" x14ac:dyDescent="0.25">
      <c r="B25" s="25" t="s">
        <v>170</v>
      </c>
      <c r="C25" s="26" t="s">
        <v>149</v>
      </c>
      <c r="D25" s="27" t="s">
        <v>150</v>
      </c>
    </row>
    <row r="26" spans="2:4" x14ac:dyDescent="0.25">
      <c r="B26" s="28" t="s">
        <v>155</v>
      </c>
      <c r="C26" s="5">
        <f>COUNTIF(Data!CB:CB,"Yes")</f>
        <v>0</v>
      </c>
      <c r="D26" s="6" t="e">
        <f>C26/C28</f>
        <v>#DIV/0!</v>
      </c>
    </row>
    <row r="27" spans="2:4" x14ac:dyDescent="0.25">
      <c r="B27" s="23" t="s">
        <v>156</v>
      </c>
      <c r="C27" s="8">
        <f>COUNTIF(Data!CB:CB,"No")</f>
        <v>0</v>
      </c>
      <c r="D27" s="9" t="e">
        <f>C27/C28</f>
        <v>#DIV/0!</v>
      </c>
    </row>
    <row r="28" spans="2:4" x14ac:dyDescent="0.25">
      <c r="B28" s="24" t="s">
        <v>151</v>
      </c>
      <c r="C28" s="8">
        <f>SUM(C26:C27)</f>
        <v>0</v>
      </c>
      <c r="D28" s="9" t="e">
        <f>SUM(D26:D27)</f>
        <v>#DIV/0!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5" x14ac:dyDescent="0.25"/>
  <cols>
    <col min="2" max="2" width="12.28515625" customWidth="1"/>
    <col min="3" max="3" width="12" customWidth="1"/>
    <col min="4" max="4" width="14" customWidth="1"/>
  </cols>
  <sheetData>
    <row r="1" spans="1:4" s="48" customFormat="1" x14ac:dyDescent="0.25">
      <c r="A1" s="47">
        <v>4</v>
      </c>
      <c r="B1" s="48" t="s">
        <v>145</v>
      </c>
    </row>
    <row r="3" spans="1:4" x14ac:dyDescent="0.25">
      <c r="B3" t="s">
        <v>60</v>
      </c>
    </row>
    <row r="4" spans="1:4" x14ac:dyDescent="0.25">
      <c r="B4" s="25" t="s">
        <v>171</v>
      </c>
      <c r="C4" s="26" t="s">
        <v>149</v>
      </c>
      <c r="D4" s="27" t="s">
        <v>150</v>
      </c>
    </row>
    <row r="5" spans="1:4" x14ac:dyDescent="0.25">
      <c r="B5" s="28" t="s">
        <v>155</v>
      </c>
      <c r="C5" s="5">
        <f>COUNTIF(Data!CD:CD,"Yes")</f>
        <v>0</v>
      </c>
      <c r="D5" s="6" t="e">
        <f>C5/C7</f>
        <v>#DIV/0!</v>
      </c>
    </row>
    <row r="6" spans="1:4" x14ac:dyDescent="0.25">
      <c r="B6" s="23" t="s">
        <v>156</v>
      </c>
      <c r="C6" s="8">
        <f>COUNTIF(Data!CD:CD,"No")</f>
        <v>0</v>
      </c>
      <c r="D6" s="9" t="e">
        <f>C6/C7</f>
        <v>#DIV/0!</v>
      </c>
    </row>
    <row r="7" spans="1:4" x14ac:dyDescent="0.25">
      <c r="B7" s="24" t="s">
        <v>151</v>
      </c>
      <c r="C7" s="8">
        <f>SUM(C5:C6)</f>
        <v>0</v>
      </c>
      <c r="D7" s="9" t="e">
        <f>SUM(D5:D6)</f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/>
  </sheetViews>
  <sheetFormatPr defaultRowHeight="15" x14ac:dyDescent="0.25"/>
  <cols>
    <col min="2" max="2" width="45.42578125" customWidth="1"/>
    <col min="3" max="3" width="11.5703125" customWidth="1"/>
    <col min="4" max="4" width="12.7109375" customWidth="1"/>
    <col min="5" max="5" width="13" customWidth="1"/>
  </cols>
  <sheetData>
    <row r="1" spans="1:10" s="48" customFormat="1" x14ac:dyDescent="0.25">
      <c r="A1" s="47">
        <v>5</v>
      </c>
      <c r="B1" s="48" t="s">
        <v>146</v>
      </c>
    </row>
    <row r="3" spans="1:10" x14ac:dyDescent="0.25">
      <c r="B3" t="s">
        <v>61</v>
      </c>
    </row>
    <row r="4" spans="1:10" x14ac:dyDescent="0.25">
      <c r="C4" s="49" t="s">
        <v>185</v>
      </c>
      <c r="D4" s="50"/>
      <c r="E4" s="49" t="s">
        <v>186</v>
      </c>
      <c r="F4" s="50"/>
      <c r="G4" s="49" t="s">
        <v>187</v>
      </c>
      <c r="H4" s="50"/>
      <c r="I4" s="49" t="s">
        <v>188</v>
      </c>
      <c r="J4" s="50"/>
    </row>
    <row r="5" spans="1:10" x14ac:dyDescent="0.25">
      <c r="B5" s="19" t="s">
        <v>176</v>
      </c>
      <c r="C5" s="20" t="s">
        <v>149</v>
      </c>
      <c r="D5" s="20" t="s">
        <v>184</v>
      </c>
      <c r="E5" s="20" t="s">
        <v>149</v>
      </c>
      <c r="F5" s="20" t="s">
        <v>184</v>
      </c>
      <c r="G5" s="20" t="s">
        <v>149</v>
      </c>
      <c r="H5" s="20" t="s">
        <v>184</v>
      </c>
      <c r="I5" s="20" t="s">
        <v>149</v>
      </c>
      <c r="J5" s="21" t="s">
        <v>151</v>
      </c>
    </row>
    <row r="6" spans="1:10" x14ac:dyDescent="0.25">
      <c r="B6" s="4" t="s">
        <v>172</v>
      </c>
      <c r="C6" s="5">
        <f>COUNTIF(Data!CE:CE,"Not_started")</f>
        <v>0</v>
      </c>
      <c r="D6" s="34" t="e">
        <f>C6/C10</f>
        <v>#DIV/0!</v>
      </c>
      <c r="E6" s="5">
        <f>COUNTIF(Data!CF:CF,"Not_started")</f>
        <v>0</v>
      </c>
      <c r="F6" s="34" t="e">
        <f>E6/E10</f>
        <v>#DIV/0!</v>
      </c>
      <c r="G6" s="5">
        <f>COUNTIF(Data!CG:CG,"Not_started")</f>
        <v>0</v>
      </c>
      <c r="H6" s="34" t="e">
        <f>G6/G10</f>
        <v>#DIV/0!</v>
      </c>
      <c r="I6" s="5">
        <f>COUNTIF(Data!CH:CH,"Not_started")</f>
        <v>0</v>
      </c>
      <c r="J6" s="6" t="e">
        <f>I6/I10</f>
        <v>#DIV/0!</v>
      </c>
    </row>
    <row r="7" spans="1:10" x14ac:dyDescent="0.25">
      <c r="B7" s="4" t="s">
        <v>173</v>
      </c>
      <c r="C7" s="5">
        <f>COUNTIF(Data!CE:CE,"Less_than_50%_completed")</f>
        <v>0</v>
      </c>
      <c r="D7" s="34" t="e">
        <f>C7/C10</f>
        <v>#DIV/0!</v>
      </c>
      <c r="E7" s="5">
        <f>COUNTIF(Data!CF:CF,"Less_than_50%_completed")</f>
        <v>0</v>
      </c>
      <c r="F7" s="34" t="e">
        <f>E7/E10</f>
        <v>#DIV/0!</v>
      </c>
      <c r="G7" s="5">
        <f>COUNTIF(Data!CG:CG,"Less_than_50%_completed")</f>
        <v>0</v>
      </c>
      <c r="H7" s="34" t="e">
        <f>G7/G10</f>
        <v>#DIV/0!</v>
      </c>
      <c r="I7" s="5">
        <f>COUNTIF(Data!CH:CH,"Less_than_50%_completed")</f>
        <v>0</v>
      </c>
      <c r="J7" s="6" t="e">
        <f>I7/I10</f>
        <v>#DIV/0!</v>
      </c>
    </row>
    <row r="8" spans="1:10" x14ac:dyDescent="0.25">
      <c r="B8" s="4" t="s">
        <v>174</v>
      </c>
      <c r="C8" s="5">
        <f>COUNTIF(Data!CE:CE,"More_than_50%")</f>
        <v>0</v>
      </c>
      <c r="D8" s="34" t="e">
        <f>C8/C10</f>
        <v>#DIV/0!</v>
      </c>
      <c r="E8" s="5">
        <f>COUNTIF(Data!CF:CF,"More_than_50%")</f>
        <v>0</v>
      </c>
      <c r="F8" s="34" t="e">
        <f>E8/E10</f>
        <v>#DIV/0!</v>
      </c>
      <c r="G8" s="5">
        <f>COUNTIF(Data!CG:CG,"More_than_50%")</f>
        <v>0</v>
      </c>
      <c r="H8" s="34" t="e">
        <f>G8/G10</f>
        <v>#DIV/0!</v>
      </c>
      <c r="I8" s="5">
        <f>COUNTIF(Data!CH:CH,"More_than_50%")</f>
        <v>0</v>
      </c>
      <c r="J8" s="6" t="e">
        <f>I8/I10</f>
        <v>#DIV/0!</v>
      </c>
    </row>
    <row r="9" spans="1:10" x14ac:dyDescent="0.25">
      <c r="B9" s="7" t="s">
        <v>175</v>
      </c>
      <c r="C9" s="8">
        <f>COUNTIF(Data!CE:CE,"100%_complete")</f>
        <v>0</v>
      </c>
      <c r="D9" s="34" t="e">
        <f>C9/C10</f>
        <v>#DIV/0!</v>
      </c>
      <c r="E9" s="8">
        <f>COUNTIF(Data!CF:CF,"100%_complete")</f>
        <v>0</v>
      </c>
      <c r="F9" s="34" t="e">
        <f>E9/E10</f>
        <v>#DIV/0!</v>
      </c>
      <c r="G9" s="8">
        <f>COUNTIF(Data!CG:CG,"100%_complete")</f>
        <v>0</v>
      </c>
      <c r="H9" s="34" t="e">
        <f>G9/G10</f>
        <v>#DIV/0!</v>
      </c>
      <c r="I9" s="8">
        <f>COUNTIF(Data!CH:CH,"100%_complete")</f>
        <v>0</v>
      </c>
      <c r="J9" s="6" t="e">
        <f>I9/I10</f>
        <v>#DIV/0!</v>
      </c>
    </row>
    <row r="10" spans="1:10" x14ac:dyDescent="0.25">
      <c r="B10" s="16" t="s">
        <v>151</v>
      </c>
      <c r="C10" s="17">
        <f t="shared" ref="C10:J10" si="0">SUM(C6:C9)</f>
        <v>0</v>
      </c>
      <c r="D10" s="35" t="e">
        <f t="shared" si="0"/>
        <v>#DIV/0!</v>
      </c>
      <c r="E10" s="17">
        <f t="shared" si="0"/>
        <v>0</v>
      </c>
      <c r="F10" s="35" t="e">
        <f t="shared" si="0"/>
        <v>#DIV/0!</v>
      </c>
      <c r="G10" s="17">
        <f t="shared" si="0"/>
        <v>0</v>
      </c>
      <c r="H10" s="35" t="e">
        <f t="shared" si="0"/>
        <v>#DIV/0!</v>
      </c>
      <c r="I10" s="17">
        <f t="shared" si="0"/>
        <v>0</v>
      </c>
      <c r="J10" s="12" t="e">
        <f t="shared" si="0"/>
        <v>#DIV/0!</v>
      </c>
    </row>
    <row r="12" spans="1:10" x14ac:dyDescent="0.25">
      <c r="B12" t="s">
        <v>65</v>
      </c>
    </row>
    <row r="13" spans="1:10" x14ac:dyDescent="0.25">
      <c r="B13" s="25" t="s">
        <v>177</v>
      </c>
      <c r="C13" s="26" t="s">
        <v>149</v>
      </c>
      <c r="D13" s="27" t="s">
        <v>150</v>
      </c>
    </row>
    <row r="14" spans="1:10" x14ac:dyDescent="0.25">
      <c r="B14" s="28" t="s">
        <v>155</v>
      </c>
      <c r="C14" s="5">
        <f>COUNTIF(Data!CI:CI,"Yes")</f>
        <v>0</v>
      </c>
      <c r="D14" s="6" t="e">
        <f>C14/C16</f>
        <v>#DIV/0!</v>
      </c>
    </row>
    <row r="15" spans="1:10" x14ac:dyDescent="0.25">
      <c r="B15" s="23" t="s">
        <v>156</v>
      </c>
      <c r="C15" s="8">
        <f>COUNTIF(Data!CI:CI,"No")</f>
        <v>0</v>
      </c>
      <c r="D15" s="9" t="e">
        <f>C15/C16</f>
        <v>#DIV/0!</v>
      </c>
    </row>
    <row r="16" spans="1:10" x14ac:dyDescent="0.25">
      <c r="B16" s="24" t="s">
        <v>151</v>
      </c>
      <c r="C16" s="8">
        <f>SUM(C14:C15)</f>
        <v>0</v>
      </c>
      <c r="D16" s="9" t="e">
        <f>SUM(D14:D15)</f>
        <v>#DIV/0!</v>
      </c>
    </row>
    <row r="18" spans="2:7" x14ac:dyDescent="0.25">
      <c r="B18" t="s">
        <v>66</v>
      </c>
    </row>
    <row r="19" spans="2:7" x14ac:dyDescent="0.25">
      <c r="B19" s="19" t="s">
        <v>196</v>
      </c>
      <c r="C19" s="20" t="s">
        <v>155</v>
      </c>
      <c r="D19" s="20" t="s">
        <v>150</v>
      </c>
      <c r="E19" s="20" t="s">
        <v>156</v>
      </c>
      <c r="F19" s="20" t="s">
        <v>150</v>
      </c>
      <c r="G19" s="21" t="s">
        <v>151</v>
      </c>
    </row>
    <row r="20" spans="2:7" x14ac:dyDescent="0.25">
      <c r="B20" s="37" t="s">
        <v>179</v>
      </c>
      <c r="C20" s="30">
        <f>COUNTIF(Data!CJ:CJ,"Yes")</f>
        <v>0</v>
      </c>
      <c r="D20" s="38" t="e">
        <f>C20/G20</f>
        <v>#DIV/0!</v>
      </c>
      <c r="E20" s="30">
        <f>COUNTIF(Data!CJ:CJ,"No")</f>
        <v>0</v>
      </c>
      <c r="F20" s="38" t="e">
        <f>E20/G20</f>
        <v>#DIV/0!</v>
      </c>
      <c r="G20" s="39">
        <f>SUM(C20+E20)</f>
        <v>0</v>
      </c>
    </row>
    <row r="21" spans="2:7" x14ac:dyDescent="0.25">
      <c r="B21" s="4" t="s">
        <v>178</v>
      </c>
      <c r="C21" s="5">
        <f>COUNTIF(Data!CK:CK,"Yes")</f>
        <v>0</v>
      </c>
      <c r="D21" s="34" t="e">
        <f>C21/G21</f>
        <v>#DIV/0!</v>
      </c>
      <c r="E21" s="5">
        <f>COUNTIF(Data!CK:CK,"No")</f>
        <v>0</v>
      </c>
      <c r="F21" s="34" t="e">
        <f>E21/G21</f>
        <v>#DIV/0!</v>
      </c>
      <c r="G21" s="29">
        <f>SUM(C21+E21)</f>
        <v>0</v>
      </c>
    </row>
    <row r="22" spans="2:7" x14ac:dyDescent="0.25">
      <c r="B22" s="16" t="s">
        <v>151</v>
      </c>
      <c r="C22" s="17"/>
      <c r="D22" s="17"/>
      <c r="E22" s="17"/>
      <c r="F22" s="17"/>
      <c r="G22" s="40"/>
    </row>
    <row r="24" spans="2:7" x14ac:dyDescent="0.25">
      <c r="B24" t="s">
        <v>59</v>
      </c>
    </row>
    <row r="25" spans="2:7" x14ac:dyDescent="0.25">
      <c r="B25" s="25" t="s">
        <v>197</v>
      </c>
      <c r="C25" s="26" t="s">
        <v>149</v>
      </c>
      <c r="D25" s="27" t="s">
        <v>150</v>
      </c>
    </row>
    <row r="26" spans="2:7" x14ac:dyDescent="0.25">
      <c r="B26" s="28" t="s">
        <v>155</v>
      </c>
      <c r="C26" s="5">
        <f>COUNTIF(Data!CC:CC,"Yes")</f>
        <v>0</v>
      </c>
      <c r="D26" s="6" t="e">
        <f>C26/C28</f>
        <v>#DIV/0!</v>
      </c>
    </row>
    <row r="27" spans="2:7" x14ac:dyDescent="0.25">
      <c r="B27" s="23" t="s">
        <v>156</v>
      </c>
      <c r="C27" s="8">
        <f>COUNTIF(Data!CC:CC,"No")</f>
        <v>0</v>
      </c>
      <c r="D27" s="9" t="e">
        <f>C27/C28</f>
        <v>#DIV/0!</v>
      </c>
    </row>
    <row r="28" spans="2:7" x14ac:dyDescent="0.25">
      <c r="B28" s="24" t="s">
        <v>151</v>
      </c>
      <c r="C28" s="8">
        <f>SUM(C26:C27)</f>
        <v>0</v>
      </c>
      <c r="D28" s="9" t="e">
        <f>SUM(D26:D27)</f>
        <v>#DIV/0!</v>
      </c>
    </row>
  </sheetData>
  <mergeCells count="4">
    <mergeCell ref="C4:D4"/>
    <mergeCell ref="E4:F4"/>
    <mergeCell ref="G4:H4"/>
    <mergeCell ref="I4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</vt:lpstr>
      <vt:lpstr>Indicator list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Melissa Meinhart</cp:lastModifiedBy>
  <dcterms:created xsi:type="dcterms:W3CDTF">2015-08-24T09:06:40Z</dcterms:created>
  <dcterms:modified xsi:type="dcterms:W3CDTF">2015-09-23T10:55:10Z</dcterms:modified>
</cp:coreProperties>
</file>