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-120" yWindow="-120" windowWidth="29040" windowHeight="15840" firstSheet="0" activeTab="3"/>
  </bookViews>
  <sheets>
    <sheet name="Table_of_content" sheetId="3" state="visible" r:id="rId2"/>
    <sheet name="Data" sheetId="4" state="visible" r:id="rId3"/>
    <sheet name="MUAC_MFAZ" sheetId="5" state="visible" r:id="rId4"/>
    <sheet name="Results" sheetId="2" state="visible" r:id="rId1"/>
  </sheets>
  <calcPr calcId="191029"/>
</workbook>
</file>

<file path=xl/sharedStrings.xml><?xml version="1.0" encoding="utf-8"?>
<sst xmlns="http://schemas.openxmlformats.org/spreadsheetml/2006/main" count="1187" uniqueCount="1187">
  <si>
    <t>Nutrition Assessment Results</t>
  </si>
  <si>
    <t>&lt;115 mm</t>
  </si>
  <si>
    <t>Total</t>
  </si>
  <si>
    <t>≥125 mm</t>
  </si>
  <si>
    <t>115-124 mm</t>
  </si>
  <si>
    <t>Males</t>
  </si>
  <si>
    <t>N</t>
  </si>
  <si>
    <t>%</t>
  </si>
  <si>
    <t>Females</t>
  </si>
  <si>
    <t>&lt; 2 Years Old</t>
  </si>
  <si>
    <t>Weighted Total**</t>
  </si>
  <si>
    <t>Oedema</t>
  </si>
  <si>
    <t>** MUAC shows a known bias towards younger children. In a balanced sample we expect approximately two thirds (~66%) of the sample to be over 2 years old. If too few older children are included in the sample use the weighted total. Percentage of children over 2 is shown in the last column.</t>
  </si>
  <si>
    <t>Percent of children over 2 years of age in the sample</t>
  </si>
  <si>
    <t xml:space="preserve">Instructions: Fill in the cells that have a white background (C5-C8, C10-13, E5-8, E10-13). The rest of the cells will be filled in automatically. </t>
  </si>
  <si>
    <t>≥ 2 Years Old</t>
  </si>
  <si>
    <t xml:space="preserve">Table of Content</t>
  </si>
  <si>
    <t xml:space="preserve">accessible_info_count_admin2</t>
  </si>
  <si>
    <t xml:space="preserve">admin2</t>
  </si>
  <si>
    <t xml:space="preserve">num_samples</t>
  </si>
  <si>
    <t xml:space="preserve">mean</t>
  </si>
  <si>
    <t xml:space="preserve">median</t>
  </si>
  <si>
    <t xml:space="preserve">min</t>
  </si>
  <si>
    <t xml:space="preserve">max</t>
  </si>
  <si>
    <t xml:space="preserve">Macomia</t>
  </si>
  <si>
    <t xml:space="preserve">Mocimboa da Praia</t>
  </si>
  <si>
    <t xml:space="preserve">Nangade</t>
  </si>
  <si>
    <t xml:space="preserve">overall</t>
  </si>
  <si>
    <t xml:space="preserve">accessible_info_count_overall</t>
  </si>
  <si>
    <t xml:space="preserve">admin1_admin2</t>
  </si>
  <si>
    <t xml:space="preserve">Cabo Delgado</t>
  </si>
  <si>
    <t xml:space="preserve">100.0%</t>
  </si>
  <si>
    <t xml:space="preserve">admin1_overall</t>
  </si>
  <si>
    <t xml:space="preserve">admin2_overall</t>
  </si>
  <si>
    <t xml:space="preserve">32.0%</t>
  </si>
  <si>
    <t xml:space="preserve">33.6%</t>
  </si>
  <si>
    <t xml:space="preserve">34.4%</t>
  </si>
  <si>
    <t xml:space="preserve">admin3_admin2</t>
  </si>
  <si>
    <t xml:space="preserve">Diaca</t>
  </si>
  <si>
    <t xml:space="preserve">Mocimboa Da Praia</t>
  </si>
  <si>
    <t xml:space="preserve">M'Tamba</t>
  </si>
  <si>
    <t xml:space="preserve">0.0%</t>
  </si>
  <si>
    <t xml:space="preserve">35.8%</t>
  </si>
  <si>
    <t xml:space="preserve">64.2%</t>
  </si>
  <si>
    <t xml:space="preserve">12.0%</t>
  </si>
  <si>
    <t xml:space="preserve">21.6%</t>
  </si>
  <si>
    <t xml:space="preserve">admin3_overall</t>
  </si>
  <si>
    <t xml:space="preserve">assistive_products_count_admin2</t>
  </si>
  <si>
    <t xml:space="preserve">assistive_products_count_overall</t>
  </si>
  <si>
    <t xml:space="preserve">birth_year_admin2</t>
  </si>
  <si>
    <t xml:space="preserve">birth_year_overall</t>
  </si>
  <si>
    <t xml:space="preserve">calculate_age_admin2</t>
  </si>
  <si>
    <t xml:space="preserve">calculate_age_overall</t>
  </si>
  <si>
    <t xml:space="preserve">child_measles_vaccine_admin2</t>
  </si>
  <si>
    <t xml:space="preserve">Don't know</t>
  </si>
  <si>
    <t xml:space="preserve">No</t>
  </si>
  <si>
    <t xml:space="preserve">Yes, all eligible children</t>
  </si>
  <si>
    <t xml:space="preserve">Yes, some eligible children</t>
  </si>
  <si>
    <t xml:space="preserve">2.0%</t>
  </si>
  <si>
    <t xml:space="preserve">58.8%</t>
  </si>
  <si>
    <t xml:space="preserve">9.8%</t>
  </si>
  <si>
    <t xml:space="preserve">29.4%</t>
  </si>
  <si>
    <t xml:space="preserve">5.5%</t>
  </si>
  <si>
    <t xml:space="preserve">50.7%</t>
  </si>
  <si>
    <t xml:space="preserve">30.1%</t>
  </si>
  <si>
    <t xml:space="preserve">13.7%</t>
  </si>
  <si>
    <t xml:space="preserve">3.3%</t>
  </si>
  <si>
    <t xml:space="preserve">50.0%</t>
  </si>
  <si>
    <t xml:space="preserve">31.7%</t>
  </si>
  <si>
    <t xml:space="preserve">15.0%</t>
  </si>
  <si>
    <t xml:space="preserve">3.4%</t>
  </si>
  <si>
    <t xml:space="preserve">54.0%</t>
  </si>
  <si>
    <t xml:space="preserve">21.7%</t>
  </si>
  <si>
    <t xml:space="preserve">20.9%</t>
  </si>
  <si>
    <t xml:space="preserve">child_measles_vaccine_overall</t>
  </si>
  <si>
    <t xml:space="preserve">child_vitamin_a_admin2</t>
  </si>
  <si>
    <t xml:space="preserve">Don’t know</t>
  </si>
  <si>
    <t xml:space="preserve">35.3%</t>
  </si>
  <si>
    <t xml:space="preserve">43.8%</t>
  </si>
  <si>
    <t xml:space="preserve">39.7%</t>
  </si>
  <si>
    <t xml:space="preserve">11.0%</t>
  </si>
  <si>
    <t xml:space="preserve">36.7%</t>
  </si>
  <si>
    <t xml:space="preserve">40.0%</t>
  </si>
  <si>
    <t xml:space="preserve">1.7%</t>
  </si>
  <si>
    <t xml:space="preserve">38.3%</t>
  </si>
  <si>
    <t xml:space="preserve">24.3%</t>
  </si>
  <si>
    <t xml:space="preserve">2.1%</t>
  </si>
  <si>
    <t xml:space="preserve">child_vitamin_a_overall</t>
  </si>
  <si>
    <t xml:space="preserve">cluster_admin2</t>
  </si>
  <si>
    <t xml:space="preserve">Bangala 2</t>
  </si>
  <si>
    <t xml:space="preserve">Muagamula</t>
  </si>
  <si>
    <t xml:space="preserve">Napulubo</t>
  </si>
  <si>
    <t xml:space="preserve">Nanduadua</t>
  </si>
  <si>
    <t xml:space="preserve">Ntotwe</t>
  </si>
  <si>
    <t xml:space="preserve">Mualela</t>
  </si>
  <si>
    <t xml:space="preserve">Ntamba</t>
  </si>
  <si>
    <t xml:space="preserve">Ntole</t>
  </si>
  <si>
    <t xml:space="preserve">30.8%</t>
  </si>
  <si>
    <t xml:space="preserve">38.5%</t>
  </si>
  <si>
    <t xml:space="preserve">32.5%</t>
  </si>
  <si>
    <t xml:space="preserve">30.2%</t>
  </si>
  <si>
    <t xml:space="preserve">35.7%</t>
  </si>
  <si>
    <t xml:space="preserve">34.1%</t>
  </si>
  <si>
    <t xml:space="preserve">12.3%</t>
  </si>
  <si>
    <t xml:space="preserve">10.9%</t>
  </si>
  <si>
    <t xml:space="preserve">10.7%</t>
  </si>
  <si>
    <t xml:space="preserve">10.4%</t>
  </si>
  <si>
    <t xml:space="preserve">11.7%</t>
  </si>
  <si>
    <t xml:space="preserve">cluster_overall</t>
  </si>
  <si>
    <t xml:space="preserve">cooking_abilities_admin2</t>
  </si>
  <si>
    <t xml:space="preserve">No, can't do</t>
  </si>
  <si>
    <t xml:space="preserve">Yes, with issues</t>
  </si>
  <si>
    <t xml:space="preserve">Yes, without any issues</t>
  </si>
  <si>
    <t xml:space="preserve">24.8%</t>
  </si>
  <si>
    <t xml:space="preserve">49.6%</t>
  </si>
  <si>
    <t xml:space="preserve">25.6%</t>
  </si>
  <si>
    <t xml:space="preserve">0.8%</t>
  </si>
  <si>
    <t xml:space="preserve">63.4%</t>
  </si>
  <si>
    <t xml:space="preserve">7.1%</t>
  </si>
  <si>
    <t xml:space="preserve">38.9%</t>
  </si>
  <si>
    <t xml:space="preserve">41.3%</t>
  </si>
  <si>
    <t xml:space="preserve">48.1%</t>
  </si>
  <si>
    <t xml:space="preserve">cooking_abilities_overall</t>
  </si>
  <si>
    <t xml:space="preserve">cooking_barriers_admin2</t>
  </si>
  <si>
    <t xml:space="preserve">Insufficient essential household items for cooking (utensils, kitchen sets, eating sets)</t>
  </si>
  <si>
    <t xml:space="preserve">Lack of access to cooking facilities</t>
  </si>
  <si>
    <t xml:space="preserve">Unsafe cooking facilities</t>
  </si>
  <si>
    <t xml:space="preserve">Inadequate space for cooking (leaks during rain)</t>
  </si>
  <si>
    <t xml:space="preserve">Insufficient space</t>
  </si>
  <si>
    <t xml:space="preserve">Insufficient cooking fuel</t>
  </si>
  <si>
    <t xml:space="preserve">Other (specify)</t>
  </si>
  <si>
    <t xml:space="preserve">Prefer not to answer</t>
  </si>
  <si>
    <t xml:space="preserve">32.2%</t>
  </si>
  <si>
    <t xml:space="preserve">70.1%</t>
  </si>
  <si>
    <t xml:space="preserve">35.6%</t>
  </si>
  <si>
    <t xml:space="preserve">58.6%</t>
  </si>
  <si>
    <t xml:space="preserve">43.7%</t>
  </si>
  <si>
    <t xml:space="preserve">1.1%</t>
  </si>
  <si>
    <t xml:space="preserve">20.0%</t>
  </si>
  <si>
    <t xml:space="preserve">51.1%</t>
  </si>
  <si>
    <t xml:space="preserve">57.8%</t>
  </si>
  <si>
    <t xml:space="preserve">33.3%</t>
  </si>
  <si>
    <t xml:space="preserve">17.2%</t>
  </si>
  <si>
    <t xml:space="preserve">15.5%</t>
  </si>
  <si>
    <t xml:space="preserve">20.7%</t>
  </si>
  <si>
    <t xml:space="preserve">13.8%</t>
  </si>
  <si>
    <t xml:space="preserve">24.7%</t>
  </si>
  <si>
    <t xml:space="preserve">62.1%</t>
  </si>
  <si>
    <t xml:space="preserve">34.7%</t>
  </si>
  <si>
    <t xml:space="preserve">46.8%</t>
  </si>
  <si>
    <t xml:space="preserve">32.1%</t>
  </si>
  <si>
    <t xml:space="preserve">0.5%</t>
  </si>
  <si>
    <t xml:space="preserve">cooking_barriers_overall</t>
  </si>
  <si>
    <t xml:space="preserve">count_healthcare_not_received_admin2</t>
  </si>
  <si>
    <t xml:space="preserve">count_healthcare_not_received_overall</t>
  </si>
  <si>
    <t xml:space="preserve">currently_hosting_displaced_admin2</t>
  </si>
  <si>
    <t xml:space="preserve">Yes</t>
  </si>
  <si>
    <t xml:space="preserve">83.8%</t>
  </si>
  <si>
    <t xml:space="preserve">16.2%</t>
  </si>
  <si>
    <t xml:space="preserve">96.6%</t>
  </si>
  <si>
    <t xml:space="preserve">88.4%</t>
  </si>
  <si>
    <t xml:space="preserve">11.6%</t>
  </si>
  <si>
    <t xml:space="preserve">89.9%</t>
  </si>
  <si>
    <t xml:space="preserve">10.1%</t>
  </si>
  <si>
    <t xml:space="preserve">currently_hosting_displaced_overall</t>
  </si>
  <si>
    <t xml:space="preserve">daily_activity_support_count_admin2</t>
  </si>
  <si>
    <t xml:space="preserve">daily_activity_support_count_overall</t>
  </si>
  <si>
    <t xml:space="preserve">displacement_status_admin2</t>
  </si>
  <si>
    <t xml:space="preserve">displacement_status</t>
  </si>
  <si>
    <t xml:space="preserve">n</t>
  </si>
  <si>
    <t xml:space="preserve">returnee</t>
  </si>
  <si>
    <t xml:space="preserve">non_IDP</t>
  </si>
  <si>
    <t xml:space="preserve">hosting_returnee</t>
  </si>
  <si>
    <t xml:space="preserve">IDP</t>
  </si>
  <si>
    <t xml:space="preserve">host</t>
  </si>
  <si>
    <t xml:space="preserve">displacement_status_overall</t>
  </si>
  <si>
    <t xml:space="preserve">enumerator_admin2</t>
  </si>
  <si>
    <t xml:space="preserve">Macomia Team</t>
  </si>
  <si>
    <t xml:space="preserve">Mocimboa da Praia Team</t>
  </si>
  <si>
    <t xml:space="preserve">Nangade Team</t>
  </si>
  <si>
    <t xml:space="preserve">enumerator_overall</t>
  </si>
  <si>
    <t xml:space="preserve">first_priority_need_admin2</t>
  </si>
  <si>
    <t xml:space="preserve">Assistance with onward transportation (context dependent)</t>
  </si>
  <si>
    <t xml:space="preserve">Cooking facilities (cooking gear, etc.)</t>
  </si>
  <si>
    <t xml:space="preserve">Drinking water</t>
  </si>
  <si>
    <t xml:space="preserve">Food</t>
  </si>
  <si>
    <t xml:space="preserve">Livelihoods support</t>
  </si>
  <si>
    <t xml:space="preserve">Shelter materials (tarpaulin, or other material)</t>
  </si>
  <si>
    <t xml:space="preserve">Shelter repair support</t>
  </si>
  <si>
    <t xml:space="preserve">WASH NFIs (soap, buckets, etc.)</t>
  </si>
  <si>
    <t xml:space="preserve">Healthcare</t>
  </si>
  <si>
    <t xml:space="preserve">Clothing and Blankets (Clothing, blankets, etc.)</t>
  </si>
  <si>
    <t xml:space="preserve">Fuel (firewood, gas, etc.)</t>
  </si>
  <si>
    <t xml:space="preserve">0.9%</t>
  </si>
  <si>
    <t xml:space="preserve">11.1%</t>
  </si>
  <si>
    <t xml:space="preserve">20.5%</t>
  </si>
  <si>
    <t xml:space="preserve">15.4%</t>
  </si>
  <si>
    <t xml:space="preserve">12.8%</t>
  </si>
  <si>
    <t xml:space="preserve">1.6%</t>
  </si>
  <si>
    <t xml:space="preserve">42.3%</t>
  </si>
  <si>
    <t xml:space="preserve">38.2%</t>
  </si>
  <si>
    <t xml:space="preserve">5.7%</t>
  </si>
  <si>
    <t xml:space="preserve">7.3%</t>
  </si>
  <si>
    <t xml:space="preserve">4.1%</t>
  </si>
  <si>
    <t xml:space="preserve">77.0%</t>
  </si>
  <si>
    <t xml:space="preserve">3.2%</t>
  </si>
  <si>
    <t xml:space="preserve">2.4%</t>
  </si>
  <si>
    <t xml:space="preserve">0.3%</t>
  </si>
  <si>
    <t xml:space="preserve">4.4%</t>
  </si>
  <si>
    <t xml:space="preserve">47.3%</t>
  </si>
  <si>
    <t xml:space="preserve">6.8%</t>
  </si>
  <si>
    <t xml:space="preserve">5.2%</t>
  </si>
  <si>
    <t xml:space="preserve">2.2%</t>
  </si>
  <si>
    <t xml:space="preserve">first_priority_need_overall</t>
  </si>
  <si>
    <t xml:space="preserve">food_distribution_admin2</t>
  </si>
  <si>
    <t xml:space="preserve">42.9%</t>
  </si>
  <si>
    <t xml:space="preserve">57.1%</t>
  </si>
  <si>
    <t xml:space="preserve">91.7%</t>
  </si>
  <si>
    <t xml:space="preserve">8.3%</t>
  </si>
  <si>
    <t xml:space="preserve">77.5%</t>
  </si>
  <si>
    <t xml:space="preserve">22.5%</t>
  </si>
  <si>
    <t xml:space="preserve">food_distribution_overall</t>
  </si>
  <si>
    <t xml:space="preserve">75.5%</t>
  </si>
  <si>
    <t xml:space="preserve">24.5%</t>
  </si>
  <si>
    <t xml:space="preserve">fsl_assistance_modality_admin2</t>
  </si>
  <si>
    <t xml:space="preserve">Food In-Kind</t>
  </si>
  <si>
    <t xml:space="preserve">Food vouchers</t>
  </si>
  <si>
    <t xml:space="preserve">Livelihoods (inputs) voucher</t>
  </si>
  <si>
    <t xml:space="preserve">Multi Purpose Cash Assistance</t>
  </si>
  <si>
    <t xml:space="preserve">Cash for food</t>
  </si>
  <si>
    <t xml:space="preserve">Cash for livelihoods (inputs, assets, etc)</t>
  </si>
  <si>
    <t xml:space="preserve">None</t>
  </si>
  <si>
    <t xml:space="preserve">93.5%</t>
  </si>
  <si>
    <t xml:space="preserve">6.5%</t>
  </si>
  <si>
    <t xml:space="preserve">16.7%</t>
  </si>
  <si>
    <t xml:space="preserve">85.6%</t>
  </si>
  <si>
    <t xml:space="preserve">5.6%</t>
  </si>
  <si>
    <t xml:space="preserve">7.2%</t>
  </si>
  <si>
    <t xml:space="preserve">fsl_assistance_modality_overall</t>
  </si>
  <si>
    <t xml:space="preserve">fsl_fcs_cat_admin2</t>
  </si>
  <si>
    <t xml:space="preserve">fsl_fcs_cat</t>
  </si>
  <si>
    <t xml:space="preserve">Poor</t>
  </si>
  <si>
    <t xml:space="preserve">Borderline</t>
  </si>
  <si>
    <t xml:space="preserve">Acceptable</t>
  </si>
  <si>
    <t xml:space="preserve">fsl_fcs_cat_overall</t>
  </si>
  <si>
    <t xml:space="preserve">fsl_fcs_cereal_admin2</t>
  </si>
  <si>
    <t xml:space="preserve">fsl_fcs_cereal_overall</t>
  </si>
  <si>
    <t xml:space="preserve">fsl_fcs_condiments_admin2</t>
  </si>
  <si>
    <t xml:space="preserve">fsl_fcs_condiments_overall</t>
  </si>
  <si>
    <t xml:space="preserve">fsl_fcs_dairy_admin2</t>
  </si>
  <si>
    <t xml:space="preserve">fsl_fcs_dairy_overall</t>
  </si>
  <si>
    <t xml:space="preserve">fsl_fcs_fruit_admin2</t>
  </si>
  <si>
    <t xml:space="preserve">fsl_fcs_fruit_overall</t>
  </si>
  <si>
    <t xml:space="preserve">fsl_fcs_legumes_admin2</t>
  </si>
  <si>
    <t xml:space="preserve">fsl_fcs_legumes_overall</t>
  </si>
  <si>
    <t xml:space="preserve">fsl_fcs_meat_admin2</t>
  </si>
  <si>
    <t xml:space="preserve">fsl_fcs_meat_overall</t>
  </si>
  <si>
    <t xml:space="preserve">fsl_fcs_oil_admin2</t>
  </si>
  <si>
    <t xml:space="preserve">fsl_fcs_oil_overall</t>
  </si>
  <si>
    <t xml:space="preserve">fsl_fcs_score_admin2</t>
  </si>
  <si>
    <t xml:space="preserve">fsl_fcs_score_overall</t>
  </si>
  <si>
    <t xml:space="preserve">fsl_fcs_sugar_admin2</t>
  </si>
  <si>
    <t xml:space="preserve">fsl_fcs_sugar_overall</t>
  </si>
  <si>
    <t xml:space="preserve">fsl_fcs_veg_admin2</t>
  </si>
  <si>
    <t xml:space="preserve">fsl_fcs_veg_overall</t>
  </si>
  <si>
    <t xml:space="preserve">fsl_first_food_sources_admin2</t>
  </si>
  <si>
    <t xml:space="preserve">Borrowing/debts</t>
  </si>
  <si>
    <t xml:space="preserve">Exchange of food for labor</t>
  </si>
  <si>
    <t xml:space="preserve">Gathering</t>
  </si>
  <si>
    <t xml:space="preserve">Humanitarian food assistance</t>
  </si>
  <si>
    <t xml:space="preserve">Hunting</t>
  </si>
  <si>
    <t xml:space="preserve">Market (Purchase cash or credit)</t>
  </si>
  <si>
    <t xml:space="preserve">Own crop/garden production,</t>
  </si>
  <si>
    <t xml:space="preserve">Support from neighbors/relatives</t>
  </si>
  <si>
    <t xml:space="preserve">Fishing</t>
  </si>
  <si>
    <t xml:space="preserve">4.3%</t>
  </si>
  <si>
    <t xml:space="preserve">70.9%</t>
  </si>
  <si>
    <t xml:space="preserve">7.7%</t>
  </si>
  <si>
    <t xml:space="preserve">74.8%</t>
  </si>
  <si>
    <t xml:space="preserve">4.9%</t>
  </si>
  <si>
    <t xml:space="preserve">4.0%</t>
  </si>
  <si>
    <t xml:space="preserve">89.7%</t>
  </si>
  <si>
    <t xml:space="preserve">3.8%</t>
  </si>
  <si>
    <t xml:space="preserve">1.4%</t>
  </si>
  <si>
    <t xml:space="preserve">78.7%</t>
  </si>
  <si>
    <t xml:space="preserve">4.6%</t>
  </si>
  <si>
    <t xml:space="preserve">fsl_first_food_sources_overall</t>
  </si>
  <si>
    <t xml:space="preserve">fsl_first_income_types_admin2</t>
  </si>
  <si>
    <t xml:space="preserve">Begging</t>
  </si>
  <si>
    <t xml:space="preserve">Daily labor - agricultural (farm, vegetable gardens, etc.)</t>
  </si>
  <si>
    <t xml:space="preserve">Daily labor - casual (petty trade, taxi redat, etc.)</t>
  </si>
  <si>
    <t xml:space="preserve">Daily labor - skilled (carpentry, masonery, hair-dressing, mining, driver, etc.)</t>
  </si>
  <si>
    <t xml:space="preserve">Loans from community</t>
  </si>
  <si>
    <t xml:space="preserve">Pension</t>
  </si>
  <si>
    <t xml:space="preserve">Salary and wages (professional, religious/spirtual, or service industry, etc.)</t>
  </si>
  <si>
    <t xml:space="preserve">Savings</t>
  </si>
  <si>
    <t xml:space="preserve">Selling of collected firewood, charcoal, wild foods</t>
  </si>
  <si>
    <t xml:space="preserve">Selling of own-produced agricultural products (grains, honey, sesame/seeds, vegetables/fruit)</t>
  </si>
  <si>
    <t xml:space="preserve">Selling of own-produced animal products (dairy, egg, meat, skin&amp;hide)</t>
  </si>
  <si>
    <t xml:space="preserve">Remittances or  support from family member</t>
  </si>
  <si>
    <t xml:space="preserve">Shopkeeper or trader</t>
  </si>
  <si>
    <t xml:space="preserve">Gifts or donations from community</t>
  </si>
  <si>
    <t xml:space="preserve">5.1%</t>
  </si>
  <si>
    <t xml:space="preserve">2.6%</t>
  </si>
  <si>
    <t xml:space="preserve">31.6%</t>
  </si>
  <si>
    <t xml:space="preserve">47.0%</t>
  </si>
  <si>
    <t xml:space="preserve">20.3%</t>
  </si>
  <si>
    <t xml:space="preserve">22.8%</t>
  </si>
  <si>
    <t xml:space="preserve">8.1%</t>
  </si>
  <si>
    <t xml:space="preserve">12.7%</t>
  </si>
  <si>
    <t xml:space="preserve">7.9%</t>
  </si>
  <si>
    <t xml:space="preserve">28.6%</t>
  </si>
  <si>
    <t xml:space="preserve">3.6%</t>
  </si>
  <si>
    <t xml:space="preserve">27.6%</t>
  </si>
  <si>
    <t xml:space="preserve">3.0%</t>
  </si>
  <si>
    <t xml:space="preserve">fsl_first_income_types_overall</t>
  </si>
  <si>
    <t xml:space="preserve">fsl_food_cash_voucher_admin2</t>
  </si>
  <si>
    <t xml:space="preserve">8.5%</t>
  </si>
  <si>
    <t xml:space="preserve">91.5%</t>
  </si>
  <si>
    <t xml:space="preserve">95.1%</t>
  </si>
  <si>
    <t xml:space="preserve">90.5%</t>
  </si>
  <si>
    <t xml:space="preserve">9.5%</t>
  </si>
  <si>
    <t xml:space="preserve">65.8%</t>
  </si>
  <si>
    <t xml:space="preserve">34.2%</t>
  </si>
  <si>
    <t xml:space="preserve">fsl_food_cash_voucher_overall</t>
  </si>
  <si>
    <t xml:space="preserve">fsl_food_sources_barriers_admin2</t>
  </si>
  <si>
    <t xml:space="preserve">No barrier faced accessing food sources</t>
  </si>
  <si>
    <t xml:space="preserve">Live too far from food sources/no means of transport.</t>
  </si>
  <si>
    <t xml:space="preserve">Transportation to food source too expensive.</t>
  </si>
  <si>
    <t xml:space="preserve">Not enough food is available</t>
  </si>
  <si>
    <t xml:space="preserve">Damage to main source of food</t>
  </si>
  <si>
    <t xml:space="preserve">Security issues travelling to and from food sources.</t>
  </si>
  <si>
    <t xml:space="preserve">Not allowed to access main food sources (cultural, social, etc. reasons)</t>
  </si>
  <si>
    <t xml:space="preserve">61.5%</t>
  </si>
  <si>
    <t xml:space="preserve">22.2%</t>
  </si>
  <si>
    <t xml:space="preserve">17.1%</t>
  </si>
  <si>
    <t xml:space="preserve">10.3%</t>
  </si>
  <si>
    <t xml:space="preserve">26.0%</t>
  </si>
  <si>
    <t xml:space="preserve">23.0%</t>
  </si>
  <si>
    <t xml:space="preserve">15.9%</t>
  </si>
  <si>
    <t xml:space="preserve">20.2%</t>
  </si>
  <si>
    <t xml:space="preserve">41.8%</t>
  </si>
  <si>
    <t xml:space="preserve">7.4%</t>
  </si>
  <si>
    <t xml:space="preserve">19.7%</t>
  </si>
  <si>
    <t xml:space="preserve">2.7%</t>
  </si>
  <si>
    <t xml:space="preserve">fsl_food_sources_barriers_overall</t>
  </si>
  <si>
    <t xml:space="preserve">fsl_hh_access_cooking_energy_admin2</t>
  </si>
  <si>
    <t xml:space="preserve">Coal (charcoal, mineral charcoal)</t>
  </si>
  <si>
    <t xml:space="preserve">Electricity</t>
  </si>
  <si>
    <t xml:space="preserve">Firewood</t>
  </si>
  <si>
    <t xml:space="preserve">Cow, camel (animal) dung</t>
  </si>
  <si>
    <t xml:space="preserve">6.0%</t>
  </si>
  <si>
    <t xml:space="preserve">92.3%</t>
  </si>
  <si>
    <t xml:space="preserve">89.4%</t>
  </si>
  <si>
    <t xml:space="preserve">4.8%</t>
  </si>
  <si>
    <t xml:space="preserve">95.2%</t>
  </si>
  <si>
    <t xml:space="preserve">fsl_hh_access_cooking_energy_overall</t>
  </si>
  <si>
    <t xml:space="preserve">fsl_hh_clean_water_preparation_admin2</t>
  </si>
  <si>
    <t xml:space="preserve">Borehole or tubewell</t>
  </si>
  <si>
    <t xml:space="preserve">Bottled water</t>
  </si>
  <si>
    <t xml:space="preserve">Piped into dwelling</t>
  </si>
  <si>
    <t xml:space="preserve">Piped to neighbour</t>
  </si>
  <si>
    <t xml:space="preserve">Protected spring</t>
  </si>
  <si>
    <t xml:space="preserve">Protected well</t>
  </si>
  <si>
    <t xml:space="preserve">Public tap/standpipe</t>
  </si>
  <si>
    <t xml:space="preserve">Surface water (river, dam, lake, pond, stream, canal, irrigation channel)</t>
  </si>
  <si>
    <t xml:space="preserve">Unprotected spring</t>
  </si>
  <si>
    <t xml:space="preserve">Unprotected well</t>
  </si>
  <si>
    <t xml:space="preserve">Piped into compound, yard or plot</t>
  </si>
  <si>
    <t xml:space="preserve">Rainwater collection</t>
  </si>
  <si>
    <t xml:space="preserve">17.9%</t>
  </si>
  <si>
    <t xml:space="preserve">9.4%</t>
  </si>
  <si>
    <t xml:space="preserve">25.2%</t>
  </si>
  <si>
    <t xml:space="preserve">24.4%</t>
  </si>
  <si>
    <t xml:space="preserve">23.6%</t>
  </si>
  <si>
    <t xml:space="preserve">6.3%</t>
  </si>
  <si>
    <t xml:space="preserve">19.0%</t>
  </si>
  <si>
    <t xml:space="preserve">11.9%</t>
  </si>
  <si>
    <t xml:space="preserve">15.3%</t>
  </si>
  <si>
    <t xml:space="preserve">15.8%</t>
  </si>
  <si>
    <t xml:space="preserve">16.1%</t>
  </si>
  <si>
    <t xml:space="preserve">fsl_hh_clean_water_preparation_overall</t>
  </si>
  <si>
    <t xml:space="preserve">fsl_hhs_alldaynight_admin2</t>
  </si>
  <si>
    <t xml:space="preserve">53.8%</t>
  </si>
  <si>
    <t xml:space="preserve">46.2%</t>
  </si>
  <si>
    <t xml:space="preserve">39.8%</t>
  </si>
  <si>
    <t xml:space="preserve">60.2%</t>
  </si>
  <si>
    <t xml:space="preserve">58.7%</t>
  </si>
  <si>
    <t xml:space="preserve">50.8%</t>
  </si>
  <si>
    <t xml:space="preserve">49.2%</t>
  </si>
  <si>
    <t xml:space="preserve">fsl_hhs_alldaynight_freq_admin2</t>
  </si>
  <si>
    <t xml:space="preserve">Often (more than 10 times)</t>
  </si>
  <si>
    <t xml:space="preserve">Rarely (1-2 times)</t>
  </si>
  <si>
    <t xml:space="preserve">Sometimes (3-7 times)</t>
  </si>
  <si>
    <t xml:space="preserve">13.0%</t>
  </si>
  <si>
    <t xml:space="preserve">59.3%</t>
  </si>
  <si>
    <t xml:space="preserve">27.8%</t>
  </si>
  <si>
    <t xml:space="preserve">78.4%</t>
  </si>
  <si>
    <t xml:space="preserve">5.8%</t>
  </si>
  <si>
    <t xml:space="preserve">40.4%</t>
  </si>
  <si>
    <t xml:space="preserve">65.6%</t>
  </si>
  <si>
    <t xml:space="preserve">28.9%</t>
  </si>
  <si>
    <t xml:space="preserve">fsl_hhs_alldaynight_freq_overall</t>
  </si>
  <si>
    <t xml:space="preserve">fsl_hhs_alldaynight_overall</t>
  </si>
  <si>
    <t xml:space="preserve">fsl_hhs_cat_admin2</t>
  </si>
  <si>
    <t xml:space="preserve">fsl_hhs_cat</t>
  </si>
  <si>
    <t xml:space="preserve">Moderate</t>
  </si>
  <si>
    <t xml:space="preserve">Little to No</t>
  </si>
  <si>
    <t xml:space="preserve">Severe</t>
  </si>
  <si>
    <t xml:space="preserve">fsl_hhs_cat_overall</t>
  </si>
  <si>
    <t xml:space="preserve">fsl_hhs_nofoodhh_admin2</t>
  </si>
  <si>
    <t xml:space="preserve">23.1%</t>
  </si>
  <si>
    <t xml:space="preserve">76.9%</t>
  </si>
  <si>
    <t xml:space="preserve">82.9%</t>
  </si>
  <si>
    <t xml:space="preserve">25.4%</t>
  </si>
  <si>
    <t xml:space="preserve">74.6%</t>
  </si>
  <si>
    <t xml:space="preserve">21.9%</t>
  </si>
  <si>
    <t xml:space="preserve">78.1%</t>
  </si>
  <si>
    <t xml:space="preserve">fsl_hhs_nofoodhh_freq_admin2</t>
  </si>
  <si>
    <t xml:space="preserve">54.4%</t>
  </si>
  <si>
    <t xml:space="preserve">55.9%</t>
  </si>
  <si>
    <t xml:space="preserve">39.2%</t>
  </si>
  <si>
    <t xml:space="preserve">42.6%</t>
  </si>
  <si>
    <t xml:space="preserve">43.6%</t>
  </si>
  <si>
    <t xml:space="preserve">14.3%</t>
  </si>
  <si>
    <t xml:space="preserve">51.0%</t>
  </si>
  <si>
    <t xml:space="preserve">34.6%</t>
  </si>
  <si>
    <t xml:space="preserve">fsl_hhs_nofoodhh_freq_overall</t>
  </si>
  <si>
    <t xml:space="preserve">fsl_hhs_nofoodhh_overall</t>
  </si>
  <si>
    <t xml:space="preserve">fsl_hhs_score_admin2</t>
  </si>
  <si>
    <t xml:space="preserve">fsl_hhs_score_overall</t>
  </si>
  <si>
    <t xml:space="preserve">fsl_hhs_sleephungry_admin2</t>
  </si>
  <si>
    <t xml:space="preserve">35.9%</t>
  </si>
  <si>
    <t xml:space="preserve">64.1%</t>
  </si>
  <si>
    <t xml:space="preserve">75.6%</t>
  </si>
  <si>
    <t xml:space="preserve">30.4%</t>
  </si>
  <si>
    <t xml:space="preserve">69.6%</t>
  </si>
  <si>
    <t xml:space="preserve">69.9%</t>
  </si>
  <si>
    <t xml:space="preserve">fsl_hhs_sleephungry_freq_admin2</t>
  </si>
  <si>
    <t xml:space="preserve">17.3%</t>
  </si>
  <si>
    <t xml:space="preserve">54.7%</t>
  </si>
  <si>
    <t xml:space="preserve">28.0%</t>
  </si>
  <si>
    <t xml:space="preserve">76.1%</t>
  </si>
  <si>
    <t xml:space="preserve">6.9%</t>
  </si>
  <si>
    <t xml:space="preserve">49.4%</t>
  </si>
  <si>
    <t xml:space="preserve">60.6%</t>
  </si>
  <si>
    <t xml:space="preserve">31.5%</t>
  </si>
  <si>
    <t xml:space="preserve">fsl_hhs_sleephungry_freq_overall</t>
  </si>
  <si>
    <t xml:space="preserve">fsl_hhs_sleephungry_overall</t>
  </si>
  <si>
    <t xml:space="preserve">fsl_lcsi_cat_admin2</t>
  </si>
  <si>
    <t xml:space="preserve">fsl_lcsi_cat</t>
  </si>
  <si>
    <t xml:space="preserve">Emergency</t>
  </si>
  <si>
    <t xml:space="preserve">Crisis</t>
  </si>
  <si>
    <t xml:space="preserve">Stress</t>
  </si>
  <si>
    <t xml:space="preserve">fsl_lcsi_cat_overall</t>
  </si>
  <si>
    <t xml:space="preserve">fsl_lcsi_crisis_admin2</t>
  </si>
  <si>
    <t xml:space="preserve">fsl_lcsi_crisis</t>
  </si>
  <si>
    <t xml:space="preserve">yes</t>
  </si>
  <si>
    <t xml:space="preserve">no</t>
  </si>
  <si>
    <t xml:space="preserve">fsl_lcsi_crisis_overall</t>
  </si>
  <si>
    <t xml:space="preserve">fsl_lcsi_crisis1_admin2</t>
  </si>
  <si>
    <t xml:space="preserve">NO, because I have already engaged in this activity in the last 12 months and cannot continue doing it</t>
  </si>
  <si>
    <t xml:space="preserve">NO, my household did not experience a lack of food that would make us try to do this</t>
  </si>
  <si>
    <t xml:space="preserve">Not applicable - it is not possible for me to do this, even if I needed to</t>
  </si>
  <si>
    <t xml:space="preserve">YES</t>
  </si>
  <si>
    <t xml:space="preserve">52.3%</t>
  </si>
  <si>
    <t xml:space="preserve">19.5%</t>
  </si>
  <si>
    <t xml:space="preserve">48.0%</t>
  </si>
  <si>
    <t xml:space="preserve">30.6%</t>
  </si>
  <si>
    <t xml:space="preserve">29.8%</t>
  </si>
  <si>
    <t xml:space="preserve">4.7%</t>
  </si>
  <si>
    <t xml:space="preserve">37.2%</t>
  </si>
  <si>
    <t xml:space="preserve">27.7%</t>
  </si>
  <si>
    <t xml:space="preserve">fsl_lcsi_crisis1_overall</t>
  </si>
  <si>
    <t xml:space="preserve">fsl_lcsi_crisis2_admin2</t>
  </si>
  <si>
    <t xml:space="preserve">54.1%</t>
  </si>
  <si>
    <t xml:space="preserve">40.5%</t>
  </si>
  <si>
    <t xml:space="preserve">4.5%</t>
  </si>
  <si>
    <t xml:space="preserve">10.6%</t>
  </si>
  <si>
    <t xml:space="preserve">18.7%</t>
  </si>
  <si>
    <t xml:space="preserve">68.3%</t>
  </si>
  <si>
    <t xml:space="preserve">35.5%</t>
  </si>
  <si>
    <t xml:space="preserve">32.7%</t>
  </si>
  <si>
    <t xml:space="preserve">29.9%</t>
  </si>
  <si>
    <t xml:space="preserve">fsl_lcsi_crisis2_overall</t>
  </si>
  <si>
    <t xml:space="preserve">fsl_lcsi_crisis3_admin2</t>
  </si>
  <si>
    <t xml:space="preserve">18.9%</t>
  </si>
  <si>
    <t xml:space="preserve">53.2%</t>
  </si>
  <si>
    <t xml:space="preserve">36.6%</t>
  </si>
  <si>
    <t xml:space="preserve">38.7%</t>
  </si>
  <si>
    <t xml:space="preserve">41.9%</t>
  </si>
  <si>
    <t xml:space="preserve">17.7%</t>
  </si>
  <si>
    <t xml:space="preserve">5.3%</t>
  </si>
  <si>
    <t xml:space="preserve">29.3%</t>
  </si>
  <si>
    <t xml:space="preserve">35.2%</t>
  </si>
  <si>
    <t xml:space="preserve">fsl_lcsi_crisis3_overall</t>
  </si>
  <si>
    <t xml:space="preserve">fsl_lcsi_crisis4_admin2</t>
  </si>
  <si>
    <t xml:space="preserve">36.9%</t>
  </si>
  <si>
    <t xml:space="preserve">8.9%</t>
  </si>
  <si>
    <t xml:space="preserve">26.8%</t>
  </si>
  <si>
    <t xml:space="preserve">43.9%</t>
  </si>
  <si>
    <t xml:space="preserve">5.0%</t>
  </si>
  <si>
    <t xml:space="preserve">37.7%</t>
  </si>
  <si>
    <t xml:space="preserve">19.6%</t>
  </si>
  <si>
    <t xml:space="preserve">fsl_lcsi_crisis4_overall</t>
  </si>
  <si>
    <t xml:space="preserve">fsl_lcsi_emergency_admin2</t>
  </si>
  <si>
    <t xml:space="preserve">fsl_lcsi_emergency</t>
  </si>
  <si>
    <t xml:space="preserve">fsl_lcsi_emergency_overall</t>
  </si>
  <si>
    <t xml:space="preserve">fsl_lcsi_emergency1_admin2</t>
  </si>
  <si>
    <t xml:space="preserve">5.4%</t>
  </si>
  <si>
    <t xml:space="preserve">28.5%</t>
  </si>
  <si>
    <t xml:space="preserve">44.4%</t>
  </si>
  <si>
    <t xml:space="preserve">45.2%</t>
  </si>
  <si>
    <t xml:space="preserve">41.1%</t>
  </si>
  <si>
    <t xml:space="preserve">39.9%</t>
  </si>
  <si>
    <t xml:space="preserve">14.5%</t>
  </si>
  <si>
    <t xml:space="preserve">fsl_lcsi_emergency1_overall</t>
  </si>
  <si>
    <t xml:space="preserve">fsl_lcsi_emergency2_admin2</t>
  </si>
  <si>
    <t xml:space="preserve">45.0%</t>
  </si>
  <si>
    <t xml:space="preserve">41.4%</t>
  </si>
  <si>
    <t xml:space="preserve">14.6%</t>
  </si>
  <si>
    <t xml:space="preserve">47.2%</t>
  </si>
  <si>
    <t xml:space="preserve">43.5%</t>
  </si>
  <si>
    <t xml:space="preserve">26.6%</t>
  </si>
  <si>
    <t xml:space="preserve">27.4%</t>
  </si>
  <si>
    <t xml:space="preserve">7.5%</t>
  </si>
  <si>
    <t xml:space="preserve">30.7%</t>
  </si>
  <si>
    <t xml:space="preserve">fsl_lcsi_emergency2_overall</t>
  </si>
  <si>
    <t xml:space="preserve">fsl_lcsi_stress_admin2</t>
  </si>
  <si>
    <t xml:space="preserve">fsl_lcsi_stress</t>
  </si>
  <si>
    <t xml:space="preserve">fsl_lcsi_stress_overall</t>
  </si>
  <si>
    <t xml:space="preserve">fsl_lcsi_stress1_admin2</t>
  </si>
  <si>
    <t xml:space="preserve">1.8%</t>
  </si>
  <si>
    <t xml:space="preserve">64.9%</t>
  </si>
  <si>
    <t xml:space="preserve">16.3%</t>
  </si>
  <si>
    <t xml:space="preserve">74.0%</t>
  </si>
  <si>
    <t xml:space="preserve">84.7%</t>
  </si>
  <si>
    <t xml:space="preserve">74.9%</t>
  </si>
  <si>
    <t xml:space="preserve">fsl_lcsi_stress1_overall</t>
  </si>
  <si>
    <t xml:space="preserve">fsl_lcsi_stress2_admin2</t>
  </si>
  <si>
    <t xml:space="preserve">45.9%</t>
  </si>
  <si>
    <t xml:space="preserve">57.7%</t>
  </si>
  <si>
    <t xml:space="preserve">21.8%</t>
  </si>
  <si>
    <t xml:space="preserve">42.7%</t>
  </si>
  <si>
    <t xml:space="preserve">23.5%</t>
  </si>
  <si>
    <t xml:space="preserve">fsl_lcsi_stress2_overall</t>
  </si>
  <si>
    <t xml:space="preserve">fsl_lcsi_stress3_admin2</t>
  </si>
  <si>
    <t xml:space="preserve">27.9%</t>
  </si>
  <si>
    <t xml:space="preserve">23.4%</t>
  </si>
  <si>
    <t xml:space="preserve">67.5%</t>
  </si>
  <si>
    <t xml:space="preserve">12.9%</t>
  </si>
  <si>
    <t xml:space="preserve">66.9%</t>
  </si>
  <si>
    <t xml:space="preserve">3.9%</t>
  </si>
  <si>
    <t xml:space="preserve">18.4%</t>
  </si>
  <si>
    <t xml:space="preserve">60.3%</t>
  </si>
  <si>
    <t xml:space="preserve">fsl_lcsi_stress3_overall</t>
  </si>
  <si>
    <t xml:space="preserve">fsl_num_meals_5_above_admin2</t>
  </si>
  <si>
    <t xml:space="preserve">fsl_num_meals_5_above_overall</t>
  </si>
  <si>
    <t xml:space="preserve">fsl_num_meals_admin2</t>
  </si>
  <si>
    <t xml:space="preserve">fsl_num_meals_overall</t>
  </si>
  <si>
    <t xml:space="preserve">fsl_num_meals_under_5_admin2</t>
  </si>
  <si>
    <t xml:space="preserve">fsl_num_meals_under_5_overall</t>
  </si>
  <si>
    <t xml:space="preserve">fsl_rcsi_borrow_admin2</t>
  </si>
  <si>
    <t xml:space="preserve">fsl_rcsi_borrow_overall</t>
  </si>
  <si>
    <t xml:space="preserve">fsl_rcsi_cat_admin2</t>
  </si>
  <si>
    <t xml:space="preserve">fsl_rcsi_cat</t>
  </si>
  <si>
    <t xml:space="preserve">Medium</t>
  </si>
  <si>
    <t xml:space="preserve">High</t>
  </si>
  <si>
    <t xml:space="preserve">No to Low</t>
  </si>
  <si>
    <t xml:space="preserve">fsl_rcsi_cat_overall</t>
  </si>
  <si>
    <t xml:space="preserve">fsl_rcsi_lessquality_admin2</t>
  </si>
  <si>
    <t xml:space="preserve">fsl_rcsi_lessquality_overall</t>
  </si>
  <si>
    <t xml:space="preserve">fsl_rcsi_mealadult_admin2</t>
  </si>
  <si>
    <t xml:space="preserve">fsl_rcsi_mealadult_overall</t>
  </si>
  <si>
    <t xml:space="preserve">fsl_rcsi_mealnb_admin2</t>
  </si>
  <si>
    <t xml:space="preserve">fsl_rcsi_mealnb_overall</t>
  </si>
  <si>
    <t xml:space="preserve">fsl_rcsi_mealsize_admin2</t>
  </si>
  <si>
    <t xml:space="preserve">fsl_rcsi_mealsize_overall</t>
  </si>
  <si>
    <t xml:space="preserve">fsl_rcsi_score_admin2</t>
  </si>
  <si>
    <t xml:space="preserve">fsl_rcsi_score_overall</t>
  </si>
  <si>
    <t xml:space="preserve">fsl_second_food_sources_admin2</t>
  </si>
  <si>
    <t xml:space="preserve">19.8%</t>
  </si>
  <si>
    <t xml:space="preserve">37.3%</t>
  </si>
  <si>
    <t xml:space="preserve">19.9%</t>
  </si>
  <si>
    <t xml:space="preserve">9.0%</t>
  </si>
  <si>
    <t xml:space="preserve">14.8%</t>
  </si>
  <si>
    <t xml:space="preserve">fsl_second_food_sources_overall</t>
  </si>
  <si>
    <t xml:space="preserve">fsl_second_income_types_admin2</t>
  </si>
  <si>
    <t xml:space="preserve">12.2%</t>
  </si>
  <si>
    <t xml:space="preserve">17.5%</t>
  </si>
  <si>
    <t xml:space="preserve">21.4%</t>
  </si>
  <si>
    <t xml:space="preserve">15.1%</t>
  </si>
  <si>
    <t xml:space="preserve">1.9%</t>
  </si>
  <si>
    <t xml:space="preserve">11.2%</t>
  </si>
  <si>
    <t xml:space="preserve">2.5%</t>
  </si>
  <si>
    <t xml:space="preserve">23.8%</t>
  </si>
  <si>
    <t xml:space="preserve">fsl_second_income_types_overall</t>
  </si>
  <si>
    <t xml:space="preserve">fsl_third_food_sources_admin2</t>
  </si>
  <si>
    <t xml:space="preserve">Bartering</t>
  </si>
  <si>
    <t xml:space="preserve">23.9%</t>
  </si>
  <si>
    <t xml:space="preserve">43.1%</t>
  </si>
  <si>
    <t xml:space="preserve">8.7%</t>
  </si>
  <si>
    <t xml:space="preserve">20.6%</t>
  </si>
  <si>
    <t xml:space="preserve">16.9%</t>
  </si>
  <si>
    <t xml:space="preserve">fsl_third_food_sources_overall</t>
  </si>
  <si>
    <t xml:space="preserve">fsl_third_income_types_admin2</t>
  </si>
  <si>
    <t xml:space="preserve">Humanitarian cash assistance</t>
  </si>
  <si>
    <t xml:space="preserve">37.4%</t>
  </si>
  <si>
    <t xml:space="preserve">13.1%</t>
  </si>
  <si>
    <t xml:space="preserve">8.2%</t>
  </si>
  <si>
    <t xml:space="preserve">6.6%</t>
  </si>
  <si>
    <t xml:space="preserve">fsl_third_income_types_overall</t>
  </si>
  <si>
    <t xml:space="preserve">health_healthcare_barriers_admin2</t>
  </si>
  <si>
    <t xml:space="preserve">Did not need to access services</t>
  </si>
  <si>
    <t xml:space="preserve">No functional health facility nearby</t>
  </si>
  <si>
    <t xml:space="preserve">Specific service sought unavailable</t>
  </si>
  <si>
    <t xml:space="preserve">Could not afford cost of medication (not price increase)</t>
  </si>
  <si>
    <t xml:space="preserve">Could not afford cost of medication (price increased)</t>
  </si>
  <si>
    <t xml:space="preserve">Not registered with a local doctor</t>
  </si>
  <si>
    <t xml:space="preserve">Long waiting time for the service</t>
  </si>
  <si>
    <t xml:space="preserve">Could not afford cost of consultation/service</t>
  </si>
  <si>
    <t xml:space="preserve">Could not afford transportation to health facility</t>
  </si>
  <si>
    <t xml:space="preserve">Health facility is too far away</t>
  </si>
  <si>
    <t xml:space="preserve">Disability prevents access to health facility</t>
  </si>
  <si>
    <t xml:space="preserve">No means of transport</t>
  </si>
  <si>
    <t xml:space="preserve">Not safe/insecurity at health facility</t>
  </si>
  <si>
    <t xml:space="preserve">Not safe/insecurity while travelling to health facility</t>
  </si>
  <si>
    <t xml:space="preserve">No appropriately trained staff at health facility</t>
  </si>
  <si>
    <t xml:space="preserve">Not enough staff at health facility</t>
  </si>
  <si>
    <t xml:space="preserve">Fear or distrust of health workers, examination or treatment</t>
  </si>
  <si>
    <t xml:space="preserve">Fear of stigma or prejudice</t>
  </si>
  <si>
    <t xml:space="preserve">Will return home soon and will continue care there</t>
  </si>
  <si>
    <t xml:space="preserve">Don’t feel comfortable to change care provider</t>
  </si>
  <si>
    <t xml:space="preserve">Could not take time off work / from caring for children</t>
  </si>
  <si>
    <t xml:space="preserve">Lack of necessary documents</t>
  </si>
  <si>
    <t xml:space="preserve">Lack of information on how to access care</t>
  </si>
  <si>
    <t xml:space="preserve">Specifiy other reason</t>
  </si>
  <si>
    <t xml:space="preserve">No barriers experienced</t>
  </si>
  <si>
    <t xml:space="preserve">22.4%</t>
  </si>
  <si>
    <t xml:space="preserve">12.1%</t>
  </si>
  <si>
    <t xml:space="preserve">18.1%</t>
  </si>
  <si>
    <t xml:space="preserve">26.7%</t>
  </si>
  <si>
    <t xml:space="preserve">34.5%</t>
  </si>
  <si>
    <t xml:space="preserve">8.6%</t>
  </si>
  <si>
    <t xml:space="preserve">18.0%</t>
  </si>
  <si>
    <t xml:space="preserve">22.1%</t>
  </si>
  <si>
    <t xml:space="preserve">14.4%</t>
  </si>
  <si>
    <t xml:space="preserve">12.4%</t>
  </si>
  <si>
    <t xml:space="preserve">3.7%</t>
  </si>
  <si>
    <t xml:space="preserve">9.9%</t>
  </si>
  <si>
    <t xml:space="preserve">2.8%</t>
  </si>
  <si>
    <t xml:space="preserve">0.6%</t>
  </si>
  <si>
    <t xml:space="preserve">20.8%</t>
  </si>
  <si>
    <t xml:space="preserve">2.3%</t>
  </si>
  <si>
    <t xml:space="preserve">health_healthcare_barriers_overall</t>
  </si>
  <si>
    <t xml:space="preserve">health_healthcare_service_one_hour_admin2</t>
  </si>
  <si>
    <t xml:space="preserve">73.2%</t>
  </si>
  <si>
    <t xml:space="preserve">41.0%</t>
  </si>
  <si>
    <t xml:space="preserve">health_healthcare_service_one_hour_overall</t>
  </si>
  <si>
    <t xml:space="preserve">health_ind_cholera_vaccination_admin2</t>
  </si>
  <si>
    <t xml:space="preserve">Yes from recall</t>
  </si>
  <si>
    <t xml:space="preserve">Yes from vaccination card /record</t>
  </si>
  <si>
    <t xml:space="preserve">82.1%</t>
  </si>
  <si>
    <t xml:space="preserve">21.1%</t>
  </si>
  <si>
    <t xml:space="preserve">70.6%</t>
  </si>
  <si>
    <t xml:space="preserve">75.4%</t>
  </si>
  <si>
    <t xml:space="preserve">18.6%</t>
  </si>
  <si>
    <t xml:space="preserve">health_ind_cholera_vaccination_overall</t>
  </si>
  <si>
    <t xml:space="preserve">health_ind_healthcare_need_admin2</t>
  </si>
  <si>
    <t xml:space="preserve">health_ind_healthcare_need_overall</t>
  </si>
  <si>
    <t xml:space="preserve">health_ind_healthcare_not_received_admin2</t>
  </si>
  <si>
    <t xml:space="preserve">health_ind_healthcare_not_received_overall</t>
  </si>
  <si>
    <t xml:space="preserve">health_ind_healthcare_provider_admin2</t>
  </si>
  <si>
    <t xml:space="preserve">Government hospital</t>
  </si>
  <si>
    <t xml:space="preserve">Government health center</t>
  </si>
  <si>
    <t xml:space="preserve">Government health post</t>
  </si>
  <si>
    <t xml:space="preserve">Other government medical facility</t>
  </si>
  <si>
    <t xml:space="preserve">Private hospital</t>
  </si>
  <si>
    <t xml:space="preserve">Private clinic</t>
  </si>
  <si>
    <t xml:space="preserve">Other private medical facility</t>
  </si>
  <si>
    <t xml:space="preserve">NGO hospital</t>
  </si>
  <si>
    <t xml:space="preserve">NGO clinic</t>
  </si>
  <si>
    <t xml:space="preserve">Mobile clinic</t>
  </si>
  <si>
    <t xml:space="preserve">Traditional healer or practitionar</t>
  </si>
  <si>
    <t xml:space="preserve">14.0%</t>
  </si>
  <si>
    <t xml:space="preserve">36.8%</t>
  </si>
  <si>
    <t xml:space="preserve">13.2%</t>
  </si>
  <si>
    <t xml:space="preserve">10.5%</t>
  </si>
  <si>
    <t xml:space="preserve">51.9%</t>
  </si>
  <si>
    <t xml:space="preserve">9.3%</t>
  </si>
  <si>
    <t xml:space="preserve">0.7%</t>
  </si>
  <si>
    <t xml:space="preserve">health_ind_healthcare_provider_overall</t>
  </si>
  <si>
    <t xml:space="preserve">health_ind_healthcare_received_admin2</t>
  </si>
  <si>
    <t xml:space="preserve">health_ind_healthcare_received_overall</t>
  </si>
  <si>
    <t xml:space="preserve">health_ind_illness_admin2</t>
  </si>
  <si>
    <t xml:space="preserve">56.4%</t>
  </si>
  <si>
    <t xml:space="preserve">40.7%</t>
  </si>
  <si>
    <t xml:space="preserve">47.8%</t>
  </si>
  <si>
    <t xml:space="preserve">health_ind_illness_overall</t>
  </si>
  <si>
    <t xml:space="preserve">health_ind_measles_vaccination_admin2</t>
  </si>
  <si>
    <t xml:space="preserve">2.9%</t>
  </si>
  <si>
    <t xml:space="preserve">81.4%</t>
  </si>
  <si>
    <t xml:space="preserve">68.5%</t>
  </si>
  <si>
    <t xml:space="preserve">58.3%</t>
  </si>
  <si>
    <t xml:space="preserve">35.0%</t>
  </si>
  <si>
    <t xml:space="preserve">71.5%</t>
  </si>
  <si>
    <t xml:space="preserve">16.6%</t>
  </si>
  <si>
    <t xml:space="preserve">health_ind_measles_vaccination_overall</t>
  </si>
  <si>
    <t xml:space="preserve">health_ind_received_healthcare_admin2</t>
  </si>
  <si>
    <t xml:space="preserve">13.6%</t>
  </si>
  <si>
    <t xml:space="preserve">86.4%</t>
  </si>
  <si>
    <t xml:space="preserve">24.0%</t>
  </si>
  <si>
    <t xml:space="preserve">76.0%</t>
  </si>
  <si>
    <t xml:space="preserve">27.0%</t>
  </si>
  <si>
    <t xml:space="preserve">73.0%</t>
  </si>
  <si>
    <t xml:space="preserve">health_ind_received_healthcare_overall</t>
  </si>
  <si>
    <t xml:space="preserve">health_ind_symptom_admin2</t>
  </si>
  <si>
    <t xml:space="preserve">Fever</t>
  </si>
  <si>
    <t xml:space="preserve">Diarrhoea</t>
  </si>
  <si>
    <t xml:space="preserve">Cough</t>
  </si>
  <si>
    <t xml:space="preserve">Fast and difficulty breathing</t>
  </si>
  <si>
    <t xml:space="preserve">Eye infection or red eyes</t>
  </si>
  <si>
    <t xml:space="preserve">Skin infection</t>
  </si>
  <si>
    <t xml:space="preserve">Ear infection</t>
  </si>
  <si>
    <t xml:space="preserve">Rash with raised bumps on the head, neck</t>
  </si>
  <si>
    <t xml:space="preserve">56.1%</t>
  </si>
  <si>
    <t xml:space="preserve">18.2%</t>
  </si>
  <si>
    <t xml:space="preserve">7.6%</t>
  </si>
  <si>
    <t xml:space="preserve">1.5%</t>
  </si>
  <si>
    <t xml:space="preserve">16.0%</t>
  </si>
  <si>
    <t xml:space="preserve">60.8%</t>
  </si>
  <si>
    <t xml:space="preserve">57.4%</t>
  </si>
  <si>
    <t xml:space="preserve">26.3%</t>
  </si>
  <si>
    <t xml:space="preserve">8.4%</t>
  </si>
  <si>
    <t xml:space="preserve">health_ind_symptom_overall</t>
  </si>
  <si>
    <t xml:space="preserve">hh_accessible_info_admin2</t>
  </si>
  <si>
    <t xml:space="preserve">94.9%</t>
  </si>
  <si>
    <t xml:space="preserve">98.4%</t>
  </si>
  <si>
    <t xml:space="preserve">96.0%</t>
  </si>
  <si>
    <t xml:space="preserve">96.4%</t>
  </si>
  <si>
    <t xml:space="preserve">hh_accessible_info_overall</t>
  </si>
  <si>
    <t xml:space="preserve">hh_assistive_products_admin2</t>
  </si>
  <si>
    <t xml:space="preserve">88.0%</t>
  </si>
  <si>
    <t xml:space="preserve">90.7%</t>
  </si>
  <si>
    <t xml:space="preserve">hh_assistive_products_overall</t>
  </si>
  <si>
    <t xml:space="preserve">hh_children_3_5_admin2</t>
  </si>
  <si>
    <t xml:space="preserve">66.7%</t>
  </si>
  <si>
    <t xml:space="preserve">61.8%</t>
  </si>
  <si>
    <t xml:space="preserve">45.6%</t>
  </si>
  <si>
    <t xml:space="preserve">hh_children_3_5_count_admin2</t>
  </si>
  <si>
    <t xml:space="preserve">hh_children_3_5_count_overall</t>
  </si>
  <si>
    <t xml:space="preserve">hh_children_3_5_overall</t>
  </si>
  <si>
    <t xml:space="preserve">hh_children_u2_admin2</t>
  </si>
  <si>
    <t xml:space="preserve">63.2%</t>
  </si>
  <si>
    <t xml:space="preserve">61.0%</t>
  </si>
  <si>
    <t xml:space="preserve">39.0%</t>
  </si>
  <si>
    <t xml:space="preserve">76.2%</t>
  </si>
  <si>
    <t xml:space="preserve">58.5%</t>
  </si>
  <si>
    <t xml:space="preserve">41.5%</t>
  </si>
  <si>
    <t xml:space="preserve">hh_children_u2_count_admin2</t>
  </si>
  <si>
    <t xml:space="preserve">hh_children_u2_count_overall</t>
  </si>
  <si>
    <t xml:space="preserve">hh_children_u2_overall</t>
  </si>
  <si>
    <t xml:space="preserve">hh_daily_activity_support_admin2</t>
  </si>
  <si>
    <t xml:space="preserve">92.9%</t>
  </si>
  <si>
    <t xml:space="preserve">83.3%</t>
  </si>
  <si>
    <t xml:space="preserve">hh_daily_activity_support_overall</t>
  </si>
  <si>
    <t xml:space="preserve">hh_disability_status_admin2</t>
  </si>
  <si>
    <t xml:space="preserve">hh_disability_status</t>
  </si>
  <si>
    <t xml:space="preserve">no_hh_member_with_disability</t>
  </si>
  <si>
    <t xml:space="preserve">hh_member_with_disability</t>
  </si>
  <si>
    <t xml:space="preserve">hh_disability_status_overall</t>
  </si>
  <si>
    <t xml:space="preserve">hh_pregnant_member_admin2</t>
  </si>
  <si>
    <t xml:space="preserve">Yes, I am pregnant</t>
  </si>
  <si>
    <t xml:space="preserve">Yes, there is someone in our household curently pregnant</t>
  </si>
  <si>
    <t xml:space="preserve">85.1%</t>
  </si>
  <si>
    <t xml:space="preserve">7.0%</t>
  </si>
  <si>
    <t xml:space="preserve">90.0%</t>
  </si>
  <si>
    <t xml:space="preserve">9.2%</t>
  </si>
  <si>
    <t xml:space="preserve">87.4%</t>
  </si>
  <si>
    <t xml:space="preserve">87.5%</t>
  </si>
  <si>
    <t xml:space="preserve">3.1%</t>
  </si>
  <si>
    <t xml:space="preserve">hh_pregnant_member_count_admin2</t>
  </si>
  <si>
    <t xml:space="preserve">hh_pregnant_member_count_overall</t>
  </si>
  <si>
    <t xml:space="preserve">hh_pregnant_member_overall</t>
  </si>
  <si>
    <t xml:space="preserve">84.4%</t>
  </si>
  <si>
    <t xml:space="preserve">12.6%</t>
  </si>
  <si>
    <t xml:space="preserve">hh_size_admin2</t>
  </si>
  <si>
    <t xml:space="preserve">hh_size_overall</t>
  </si>
  <si>
    <t xml:space="preserve">hosted_displaced_count_admin2</t>
  </si>
  <si>
    <t xml:space="preserve">hosted_displaced_count_overall</t>
  </si>
  <si>
    <t xml:space="preserve">household_head_admin2</t>
  </si>
  <si>
    <t xml:space="preserve">household_head_overall</t>
  </si>
  <si>
    <t xml:space="preserve">Is_the_child_a_boy_or_a_girl_admin2</t>
  </si>
  <si>
    <t xml:space="preserve">Boy</t>
  </si>
  <si>
    <t xml:space="preserve">Girl</t>
  </si>
  <si>
    <t xml:space="preserve">53.9%</t>
  </si>
  <si>
    <t xml:space="preserve">46.1%</t>
  </si>
  <si>
    <t xml:space="preserve">49.3%</t>
  </si>
  <si>
    <t xml:space="preserve">48.3%</t>
  </si>
  <si>
    <t xml:space="preserve">51.7%</t>
  </si>
  <si>
    <t xml:space="preserve">48.9%</t>
  </si>
  <si>
    <t xml:space="preserve">Is_the_child_a_boy_or_a_girl_overall</t>
  </si>
  <si>
    <t xml:space="preserve">know_arrival_date_admin2</t>
  </si>
  <si>
    <t xml:space="preserve">60.0%</t>
  </si>
  <si>
    <t xml:space="preserve">85.7%</t>
  </si>
  <si>
    <t xml:space="preserve">know_arrival_date_overall</t>
  </si>
  <si>
    <t xml:space="preserve">know_departure_date_admin2</t>
  </si>
  <si>
    <t xml:space="preserve">81.0%</t>
  </si>
  <si>
    <t xml:space="preserve">know_departure_date_overall</t>
  </si>
  <si>
    <t xml:space="preserve">lighting_admin2</t>
  </si>
  <si>
    <t xml:space="preserve">50.4%</t>
  </si>
  <si>
    <t xml:space="preserve">72.2%</t>
  </si>
  <si>
    <t xml:space="preserve">54.6%</t>
  </si>
  <si>
    <t xml:space="preserve">lighting_barriers_admin2</t>
  </si>
  <si>
    <t xml:space="preserve">Intermittent and insufficient electricity</t>
  </si>
  <si>
    <t xml:space="preserve">No electricity at all and no solar lamp or other type of lamp</t>
  </si>
  <si>
    <t xml:space="preserve">88.1%</t>
  </si>
  <si>
    <t xml:space="preserve">96.2%</t>
  </si>
  <si>
    <t xml:space="preserve">1.0%</t>
  </si>
  <si>
    <t xml:space="preserve">8.8%</t>
  </si>
  <si>
    <t xml:space="preserve">85.2%</t>
  </si>
  <si>
    <t xml:space="preserve">lighting_barriers_overall</t>
  </si>
  <si>
    <t xml:space="preserve">lighting_overall</t>
  </si>
  <si>
    <t xml:space="preserve">nut_bf_lack_reasons_admin2</t>
  </si>
  <si>
    <t xml:space="preserve">Mother has no milk to breastfeed child/ mother is stressed</t>
  </si>
  <si>
    <t xml:space="preserve">Child is fed other breastmilk substitutes (infant formula)</t>
  </si>
  <si>
    <t xml:space="preserve">Child is fed other milk</t>
  </si>
  <si>
    <t xml:space="preserve">Cultural barriers / child is too old to breastmilk / boys should not breastfeed</t>
  </si>
  <si>
    <t xml:space="preserve">Mother or/and child is sick</t>
  </si>
  <si>
    <t xml:space="preserve">Lack of time to breastfeed child/ competing workload</t>
  </si>
  <si>
    <t xml:space="preserve">Lack of information on importance of breastfeeding</t>
  </si>
  <si>
    <t xml:space="preserve">Mother is pregnant</t>
  </si>
  <si>
    <t xml:space="preserve">Influence from other household members</t>
  </si>
  <si>
    <t xml:space="preserve">10.0%</t>
  </si>
  <si>
    <t xml:space="preserve">25.0%</t>
  </si>
  <si>
    <t xml:space="preserve">12.5%</t>
  </si>
  <si>
    <t xml:space="preserve">nut_bf_lack_reasons_overall</t>
  </si>
  <si>
    <t xml:space="preserve">39.3%</t>
  </si>
  <si>
    <t xml:space="preserve">28.1%</t>
  </si>
  <si>
    <t xml:space="preserve">6.7%</t>
  </si>
  <si>
    <t xml:space="preserve">nut_bf_yesterday_admin2</t>
  </si>
  <si>
    <t xml:space="preserve">79.5%</t>
  </si>
  <si>
    <t xml:space="preserve">13.3%</t>
  </si>
  <si>
    <t xml:space="preserve">86.7%</t>
  </si>
  <si>
    <t xml:space="preserve">82.5%</t>
  </si>
  <si>
    <t xml:space="preserve">nut_bf_yesterday_overall</t>
  </si>
  <si>
    <t xml:space="preserve">42.0%</t>
  </si>
  <si>
    <t xml:space="preserve">nut_caregiver_present_admin2</t>
  </si>
  <si>
    <t xml:space="preserve">82.2%</t>
  </si>
  <si>
    <t xml:space="preserve">18.8%</t>
  </si>
  <si>
    <t xml:space="preserve">81.2%</t>
  </si>
  <si>
    <t xml:space="preserve">65.2%</t>
  </si>
  <si>
    <t xml:space="preserve">79.2%</t>
  </si>
  <si>
    <t xml:space="preserve">nut_caregiver_present_overall</t>
  </si>
  <si>
    <t xml:space="preserve">24.1%</t>
  </si>
  <si>
    <t xml:space="preserve">74.5%</t>
  </si>
  <si>
    <t xml:space="preserve">nut_child_present_admin2</t>
  </si>
  <si>
    <t xml:space="preserve">91.8%</t>
  </si>
  <si>
    <t xml:space="preserve">95.0%</t>
  </si>
  <si>
    <t xml:space="preserve">nut_child_present_overall</t>
  </si>
  <si>
    <t xml:space="preserve">nut_cmam_enrollment_admin2</t>
  </si>
  <si>
    <t xml:space="preserve">64.7%</t>
  </si>
  <si>
    <t xml:space="preserve">96.7%</t>
  </si>
  <si>
    <t xml:space="preserve">81.3%</t>
  </si>
  <si>
    <t xml:space="preserve">nut_cmam_enrollment_overall</t>
  </si>
  <si>
    <t xml:space="preserve">nut_complementary_feeding_challenges_admin2</t>
  </si>
  <si>
    <t xml:space="preserve">Lack of money/ financial barriers to buy food</t>
  </si>
  <si>
    <t xml:space="preserve">High food prices/ food is expensive</t>
  </si>
  <si>
    <t xml:space="preserve">Lack of adequate information on IYCF</t>
  </si>
  <si>
    <t xml:space="preserve">Child is sick/ low appetite</t>
  </si>
  <si>
    <t xml:space="preserve">Poor hygienic practices/ lack of water</t>
  </si>
  <si>
    <t xml:space="preserve">Lack of time to prepare foods for child/ household chores</t>
  </si>
  <si>
    <t xml:space="preserve">Lack of time to care for child/ competing workload</t>
  </si>
  <si>
    <t xml:space="preserve">Lack of information on importance of complementary feeding</t>
  </si>
  <si>
    <t xml:space="preserve">82.4%</t>
  </si>
  <si>
    <t xml:space="preserve">11.8%</t>
  </si>
  <si>
    <t xml:space="preserve">5.9%</t>
  </si>
  <si>
    <t xml:space="preserve">81.8%</t>
  </si>
  <si>
    <t xml:space="preserve">9.1%</t>
  </si>
  <si>
    <t xml:space="preserve">80.0%</t>
  </si>
  <si>
    <t xml:space="preserve">15.2%</t>
  </si>
  <si>
    <t xml:space="preserve">6.1%</t>
  </si>
  <si>
    <t xml:space="preserve">nut_complementary_feeding_challenges_overall</t>
  </si>
  <si>
    <t xml:space="preserve">nut_food_child_consumptions_admin2</t>
  </si>
  <si>
    <t xml:space="preserve">Breast Milk</t>
  </si>
  <si>
    <t xml:space="preserve">Grains, roots, tubers and plantains</t>
  </si>
  <si>
    <t xml:space="preserve">Pulses (beans, peas, lentils), nuts and seeds</t>
  </si>
  <si>
    <t xml:space="preserve">Dairy products (milk, infant formula, yogurt, cheese)</t>
  </si>
  <si>
    <t xml:space="preserve">Flesh foods (meat, fish, poultry, organ meats)</t>
  </si>
  <si>
    <t xml:space="preserve">Eggs</t>
  </si>
  <si>
    <t xml:space="preserve">vitamin-A rich fruits and vegetables</t>
  </si>
  <si>
    <t xml:space="preserve">Other fruits and vegetables (non- Vitamin A)</t>
  </si>
  <si>
    <t xml:space="preserve">Not old enough for solid foods</t>
  </si>
  <si>
    <t xml:space="preserve">18.3%</t>
  </si>
  <si>
    <t xml:space="preserve">84.6%</t>
  </si>
  <si>
    <t xml:space="preserve">81.6%</t>
  </si>
  <si>
    <t xml:space="preserve">19.3%</t>
  </si>
  <si>
    <t xml:space="preserve">11.4%</t>
  </si>
  <si>
    <t xml:space="preserve">3.5%</t>
  </si>
  <si>
    <t xml:space="preserve">nut_food_child_consumptions_overall</t>
  </si>
  <si>
    <t xml:space="preserve">59.0%</t>
  </si>
  <si>
    <t xml:space="preserve">25.9%</t>
  </si>
  <si>
    <t xml:space="preserve">4.2%</t>
  </si>
  <si>
    <t xml:space="preserve">nut_program_type_admin2</t>
  </si>
  <si>
    <t xml:space="preserve">Blanket Supplementary Feeding Programme (BSFP) for vulnerable children/households</t>
  </si>
  <si>
    <t xml:space="preserve">Other nutrition programme</t>
  </si>
  <si>
    <t xml:space="preserve">Outpatient Therapeutic Programme (OTP) for severely malnourished children</t>
  </si>
  <si>
    <t xml:space="preserve">Targeted Supplementary Feeding Programme (TSFP/SFP) for moderately malnourished children</t>
  </si>
  <si>
    <t xml:space="preserve">63.9%</t>
  </si>
  <si>
    <t xml:space="preserve">54.5%</t>
  </si>
  <si>
    <t xml:space="preserve">31.8%</t>
  </si>
  <si>
    <t xml:space="preserve">nut_program_type_overall</t>
  </si>
  <si>
    <t xml:space="preserve">origin_district_admin2</t>
  </si>
  <si>
    <t xml:space="preserve">Mocímboa da Praia</t>
  </si>
  <si>
    <t xml:space="preserve">Mueda</t>
  </si>
  <si>
    <t xml:space="preserve">Muidumbe</t>
  </si>
  <si>
    <t xml:space="preserve">Palma</t>
  </si>
  <si>
    <t xml:space="preserve">origin_district_overall</t>
  </si>
  <si>
    <t xml:space="preserve">origin_type_admin2</t>
  </si>
  <si>
    <t xml:space="preserve">Another community / bairro in the same district</t>
  </si>
  <si>
    <t xml:space="preserve">Another district in the same province</t>
  </si>
  <si>
    <t xml:space="preserve">origin_type_overall</t>
  </si>
  <si>
    <t xml:space="preserve">plw_tsfp_admin2</t>
  </si>
  <si>
    <t xml:space="preserve">50.5%</t>
  </si>
  <si>
    <t xml:space="preserve">47.4%</t>
  </si>
  <si>
    <t xml:space="preserve">93.6%</t>
  </si>
  <si>
    <t xml:space="preserve">6.4%</t>
  </si>
  <si>
    <t xml:space="preserve">80.5%</t>
  </si>
  <si>
    <t xml:space="preserve">plw_tsfp_overall</t>
  </si>
  <si>
    <t xml:space="preserve">respondent_consent_admin2</t>
  </si>
  <si>
    <t xml:space="preserve">respondent_consent_overall</t>
  </si>
  <si>
    <t xml:space="preserve">respondent_sex_admin2</t>
  </si>
  <si>
    <t xml:space="preserve">Female</t>
  </si>
  <si>
    <t xml:space="preserve">Male</t>
  </si>
  <si>
    <t xml:space="preserve">55.6%</t>
  </si>
  <si>
    <t xml:space="preserve">63.1%</t>
  </si>
  <si>
    <t xml:space="preserve">respondent_sex_overall</t>
  </si>
  <si>
    <t xml:space="preserve">returned_after_displacement_admin2</t>
  </si>
  <si>
    <t xml:space="preserve">22.9%</t>
  </si>
  <si>
    <t xml:space="preserve">77.1%</t>
  </si>
  <si>
    <t xml:space="preserve">69.4%</t>
  </si>
  <si>
    <t xml:space="preserve">22.0%</t>
  </si>
  <si>
    <t xml:space="preserve">78.0%</t>
  </si>
  <si>
    <t xml:space="preserve">returned_after_displacement_overall</t>
  </si>
  <si>
    <t xml:space="preserve">second_priority_need_admin2</t>
  </si>
  <si>
    <t xml:space="preserve">42.1%</t>
  </si>
  <si>
    <t xml:space="preserve">9.6%</t>
  </si>
  <si>
    <t xml:space="preserve">second_priority_need_overall</t>
  </si>
  <si>
    <t xml:space="preserve">shelter_issues_admin2</t>
  </si>
  <si>
    <t xml:space="preserve">No damage or noticeable issue</t>
  </si>
  <si>
    <t xml:space="preserve">Minor damage to roof (cracks, openings)</t>
  </si>
  <si>
    <t xml:space="preserve">Major damage to roof with risk of collapse</t>
  </si>
  <si>
    <t xml:space="preserve">Damage to windows and/or doors (missing, broken, unable to shut properly)</t>
  </si>
  <si>
    <t xml:space="preserve">Damage to floors</t>
  </si>
  <si>
    <t xml:space="preserve">Damage to walls</t>
  </si>
  <si>
    <t xml:space="preserve">Lack of privacy inside the shelter (no partitions, doors)</t>
  </si>
  <si>
    <t xml:space="preserve">Lack of space inside shelter (min 3.5m2 per household member)</t>
  </si>
  <si>
    <t xml:space="preserve">Shelter is too cold</t>
  </si>
  <si>
    <t xml:space="preserve">Shelter is too hot</t>
  </si>
  <si>
    <t xml:space="preserve">Limited ventilation (no air circulation unless main entrance is open)</t>
  </si>
  <si>
    <t xml:space="preserve">Leaks during rain</t>
  </si>
  <si>
    <t xml:space="preserve">Unable to lock the shelter</t>
  </si>
  <si>
    <t xml:space="preserve">Lack of lighting inside or outside the shelter</t>
  </si>
  <si>
    <t xml:space="preserve">Total collapse or shelter too damaged and unsafe for living (but household still living there)</t>
  </si>
  <si>
    <t xml:space="preserve">Other (please specify)</t>
  </si>
  <si>
    <t xml:space="preserve">17.4%</t>
  </si>
  <si>
    <t xml:space="preserve">22.3%</t>
  </si>
  <si>
    <t xml:space="preserve">38.0%</t>
  </si>
  <si>
    <t xml:space="preserve">16.5%</t>
  </si>
  <si>
    <t xml:space="preserve">24.6%</t>
  </si>
  <si>
    <t xml:space="preserve">26.4%</t>
  </si>
  <si>
    <t xml:space="preserve">15.7%</t>
  </si>
  <si>
    <t xml:space="preserve">shelter_issues_overall</t>
  </si>
  <si>
    <t xml:space="preserve">shelter_type_admin2</t>
  </si>
  <si>
    <t xml:space="preserve">Makeshift shelter</t>
  </si>
  <si>
    <t xml:space="preserve">Solid / finished apartment</t>
  </si>
  <si>
    <t xml:space="preserve">Solid / finished house</t>
  </si>
  <si>
    <t xml:space="preserve">Tent</t>
  </si>
  <si>
    <t xml:space="preserve">Unfinished / non-enclosed building</t>
  </si>
  <si>
    <t xml:space="preserve">None (sleeping in open)</t>
  </si>
  <si>
    <t xml:space="preserve">53.0%</t>
  </si>
  <si>
    <t xml:space="preserve">51.2%</t>
  </si>
  <si>
    <t xml:space="preserve">69.0%</t>
  </si>
  <si>
    <t xml:space="preserve">28.4%</t>
  </si>
  <si>
    <t xml:space="preserve">shelter_type_overall</t>
  </si>
  <si>
    <t xml:space="preserve">sleeping_abilities_admin2</t>
  </si>
  <si>
    <t xml:space="preserve">59.8%</t>
  </si>
  <si>
    <t xml:space="preserve">29.1%</t>
  </si>
  <si>
    <t xml:space="preserve">43.2%</t>
  </si>
  <si>
    <t xml:space="preserve">sleeping_abilities_overall</t>
  </si>
  <si>
    <t xml:space="preserve">sleeping_barriers_admin2</t>
  </si>
  <si>
    <t xml:space="preserve">Insufficient essential household items for sleeping (bedding, mattresses and mats, bednets)</t>
  </si>
  <si>
    <t xml:space="preserve">Unsafe space</t>
  </si>
  <si>
    <t xml:space="preserve">Inadequate space for sleeping (leaking during rain, noisy space, space not meant for sleeping)</t>
  </si>
  <si>
    <t xml:space="preserve">71.1%</t>
  </si>
  <si>
    <t xml:space="preserve">51.8%</t>
  </si>
  <si>
    <t xml:space="preserve">85.4%</t>
  </si>
  <si>
    <t xml:space="preserve">70.8%</t>
  </si>
  <si>
    <t xml:space="preserve">37.5%</t>
  </si>
  <si>
    <t xml:space="preserve">40.1%</t>
  </si>
  <si>
    <t xml:space="preserve">sleeping_barriers_overall</t>
  </si>
  <si>
    <t xml:space="preserve">third_priority_need_admin2</t>
  </si>
  <si>
    <t xml:space="preserve">third_priority_need_overall</t>
  </si>
  <si>
    <t xml:space="preserve">usual_residence_admin2</t>
  </si>
  <si>
    <t xml:space="preserve">94.3%</t>
  </si>
  <si>
    <t xml:space="preserve">usual_residence_overall</t>
  </si>
  <si>
    <t xml:space="preserve">wash_containers_admin2</t>
  </si>
  <si>
    <t xml:space="preserve">77.8%</t>
  </si>
  <si>
    <t xml:space="preserve">84.1%</t>
  </si>
  <si>
    <t xml:space="preserve">22.7%</t>
  </si>
  <si>
    <t xml:space="preserve">77.3%</t>
  </si>
  <si>
    <t xml:space="preserve">wash_containers_overall</t>
  </si>
  <si>
    <t xml:space="preserve">wash_different_water_sources_admin2</t>
  </si>
  <si>
    <t xml:space="preserve">Tanker-truck</t>
  </si>
  <si>
    <t xml:space="preserve">Cart with small tank / drum</t>
  </si>
  <si>
    <t xml:space="preserve">Water kiosk</t>
  </si>
  <si>
    <t xml:space="preserve">Sachet water</t>
  </si>
  <si>
    <t xml:space="preserve">29.2%</t>
  </si>
  <si>
    <t xml:space="preserve">21.3%</t>
  </si>
  <si>
    <t xml:space="preserve">14.1%</t>
  </si>
  <si>
    <t xml:space="preserve">6.2%</t>
  </si>
  <si>
    <t xml:space="preserve">32.8%</t>
  </si>
  <si>
    <t xml:space="preserve">7.8%</t>
  </si>
  <si>
    <t xml:space="preserve">19.2%</t>
  </si>
  <si>
    <t xml:space="preserve">23.7%</t>
  </si>
  <si>
    <t xml:space="preserve">wash_different_water_sources_overall</t>
  </si>
  <si>
    <t xml:space="preserve">wash_drinking_water_scarcity_proxy_admin2</t>
  </si>
  <si>
    <t xml:space="preserve">wash_drinking_water_scarcity_proxy</t>
  </si>
  <si>
    <t xml:space="preserve">Some reported drinking water scarcity</t>
  </si>
  <si>
    <t xml:space="preserve">No reported drinking water scarcity</t>
  </si>
  <si>
    <t xml:space="preserve">Frequent reported drinking water scarcity</t>
  </si>
  <si>
    <t xml:space="preserve">wash_drinking_water_scarcity_proxy_overall</t>
  </si>
  <si>
    <t xml:space="preserve">wash_first_water_source_usage_admin2</t>
  </si>
  <si>
    <t xml:space="preserve">Drinking</t>
  </si>
  <si>
    <t xml:space="preserve">Cooking</t>
  </si>
  <si>
    <t xml:space="preserve">Bathing</t>
  </si>
  <si>
    <t xml:space="preserve">Laundry</t>
  </si>
  <si>
    <t xml:space="preserve">Household hygiene</t>
  </si>
  <si>
    <t xml:space="preserve">88.9%</t>
  </si>
  <si>
    <t xml:space="preserve">86.3%</t>
  </si>
  <si>
    <t xml:space="preserve">93.2%</t>
  </si>
  <si>
    <t xml:space="preserve">87.2%</t>
  </si>
  <si>
    <t xml:space="preserve">75.2%</t>
  </si>
  <si>
    <t xml:space="preserve">91.1%</t>
  </si>
  <si>
    <t xml:space="preserve">97.6%</t>
  </si>
  <si>
    <t xml:space="preserve">87.0%</t>
  </si>
  <si>
    <t xml:space="preserve">84.9%</t>
  </si>
  <si>
    <t xml:space="preserve">57.9%</t>
  </si>
  <si>
    <t xml:space="preserve">89.6%</t>
  </si>
  <si>
    <t xml:space="preserve">91.0%</t>
  </si>
  <si>
    <t xml:space="preserve">68.6%</t>
  </si>
  <si>
    <t xml:space="preserve">wash_first_water_source_usage_overall</t>
  </si>
  <si>
    <t xml:space="preserve">wash_other_water_sources_admin2</t>
  </si>
  <si>
    <t xml:space="preserve">74.4%</t>
  </si>
  <si>
    <t xml:space="preserve">72.4%</t>
  </si>
  <si>
    <t xml:space="preserve">wash_other_water_sources_overall</t>
  </si>
  <si>
    <t xml:space="preserve">wash_second_water_source_usage_admin2</t>
  </si>
  <si>
    <t xml:space="preserve">92.0%</t>
  </si>
  <si>
    <t xml:space="preserve">88.5%</t>
  </si>
  <si>
    <t xml:space="preserve">82.8%</t>
  </si>
  <si>
    <t xml:space="preserve">82.0%</t>
  </si>
  <si>
    <t xml:space="preserve">93.3%</t>
  </si>
  <si>
    <t xml:space="preserve">69.7%</t>
  </si>
  <si>
    <t xml:space="preserve">62.9%</t>
  </si>
  <si>
    <t xml:space="preserve">76.6%</t>
  </si>
  <si>
    <t xml:space="preserve">70.3%</t>
  </si>
  <si>
    <t xml:space="preserve">79.7%</t>
  </si>
  <si>
    <t xml:space="preserve">78.8%</t>
  </si>
  <si>
    <t xml:space="preserve">70.4%</t>
  </si>
  <si>
    <t xml:space="preserve">wash_second_water_source_usage_overall</t>
  </si>
  <si>
    <t xml:space="preserve">wash_soap_access_admin2</t>
  </si>
  <si>
    <t xml:space="preserve">No soap in the house</t>
  </si>
  <si>
    <t xml:space="preserve">Yes, AND they brought the soap within 1 minute</t>
  </si>
  <si>
    <t xml:space="preserve">Yes, but DON'T see soap within 1 minute</t>
  </si>
  <si>
    <t xml:space="preserve">79.4%</t>
  </si>
  <si>
    <t xml:space="preserve">86.9%</t>
  </si>
  <si>
    <t xml:space="preserve">wash_soap_access_overall</t>
  </si>
  <si>
    <t xml:space="preserve">wash_third_water_source_usage_admin2</t>
  </si>
  <si>
    <t xml:space="preserve">69.2%</t>
  </si>
  <si>
    <t xml:space="preserve">66.0%</t>
  </si>
  <si>
    <t xml:space="preserve">83.0%</t>
  </si>
  <si>
    <t xml:space="preserve">93.8%</t>
  </si>
  <si>
    <t xml:space="preserve">56.2%</t>
  </si>
  <si>
    <t xml:space="preserve">83.1%</t>
  </si>
  <si>
    <t xml:space="preserve">57.3%</t>
  </si>
  <si>
    <t xml:space="preserve">wash_third_water_source_usage_overall</t>
  </si>
  <si>
    <t xml:space="preserve">wash_water_collect_time_admin2</t>
  </si>
  <si>
    <t xml:space="preserve">Members do not collect (water on premises)</t>
  </si>
  <si>
    <t xml:space="preserve">Number of minutes (integer)</t>
  </si>
  <si>
    <t xml:space="preserve">58.4%</t>
  </si>
  <si>
    <t xml:space="preserve">66.1%</t>
  </si>
  <si>
    <t xml:space="preserve">47.6%</t>
  </si>
  <si>
    <t xml:space="preserve">57.0%</t>
  </si>
  <si>
    <t xml:space="preserve">wash_water_collect_time_int_admin2</t>
  </si>
  <si>
    <t xml:space="preserve">wash_water_collect_time_int_overall</t>
  </si>
  <si>
    <t xml:space="preserve">wash_water_collect_time_overall</t>
  </si>
  <si>
    <t xml:space="preserve">wash_water_collect_time_range_admin2</t>
  </si>
  <si>
    <t xml:space="preserve">1 hour to less than half a day</t>
  </si>
  <si>
    <t xml:space="preserve">30 minutes to less than 1 hour</t>
  </si>
  <si>
    <t xml:space="preserve">Under 30 minutes</t>
  </si>
  <si>
    <t xml:space="preserve">Half a day</t>
  </si>
  <si>
    <t xml:space="preserve">10.8%</t>
  </si>
  <si>
    <t xml:space="preserve">45.5%</t>
  </si>
  <si>
    <t xml:space="preserve">wash_water_collect_time_range_overall</t>
  </si>
  <si>
    <t xml:space="preserve">wash_water_interuption_admin2</t>
  </si>
  <si>
    <t xml:space="preserve">95.5%</t>
  </si>
  <si>
    <t xml:space="preserve">32.4%</t>
  </si>
  <si>
    <t xml:space="preserve">62.2%</t>
  </si>
  <si>
    <t xml:space="preserve">59.4%</t>
  </si>
  <si>
    <t xml:space="preserve">wash_water_interuption_num_days_admin2</t>
  </si>
  <si>
    <t xml:space="preserve">wash_water_interuption_num_days_overall</t>
  </si>
  <si>
    <t xml:space="preserve">wash_water_interuption_overall</t>
  </si>
  <si>
    <t xml:space="preserve">wash_water_source_admin2</t>
  </si>
  <si>
    <t xml:space="preserve">28.2%</t>
  </si>
  <si>
    <t xml:space="preserve">11.5%</t>
  </si>
  <si>
    <t xml:space="preserve">wash_water_source_overall</t>
  </si>
  <si>
    <t xml:space="preserve">wash_water_treatment_admin2</t>
  </si>
  <si>
    <t xml:space="preserve">Boil water</t>
  </si>
  <si>
    <t xml:space="preserve">Chlorine tablet / Aquatab</t>
  </si>
  <si>
    <t xml:space="preserve">No treatment</t>
  </si>
  <si>
    <t xml:space="preserve">92.1%</t>
  </si>
  <si>
    <t xml:space="preserve">89.3%</t>
  </si>
  <si>
    <t xml:space="preserve">wash_water_treatment_overall</t>
  </si>
  <si>
    <t xml:space="preserve">wash_wise_cat_admin2</t>
  </si>
  <si>
    <t xml:space="preserve">wash_wise_cat</t>
  </si>
  <si>
    <t xml:space="preserve">Water Secure</t>
  </si>
  <si>
    <t xml:space="preserve">Water Insecure</t>
  </si>
  <si>
    <t xml:space="preserve">wash_wise_cat_overall</t>
  </si>
  <si>
    <t xml:space="preserve">wash_wise_drink_admin2</t>
  </si>
  <si>
    <t xml:space="preserve">Never (0 days)</t>
  </si>
  <si>
    <t xml:space="preserve">Often (11-20 days)</t>
  </si>
  <si>
    <t xml:space="preserve">Rarely (1-2 days)</t>
  </si>
  <si>
    <t xml:space="preserve">Sometimes (3-10 days)</t>
  </si>
  <si>
    <t xml:space="preserve">Always (more than 20 days)</t>
  </si>
  <si>
    <t xml:space="preserve">46.3%</t>
  </si>
  <si>
    <t xml:space="preserve">52.8%</t>
  </si>
  <si>
    <t xml:space="preserve">30.3%</t>
  </si>
  <si>
    <t xml:space="preserve">48.4%</t>
  </si>
  <si>
    <t xml:space="preserve">wash_wise_drink_overall</t>
  </si>
  <si>
    <t xml:space="preserve">wash_wise_hands_admin2</t>
  </si>
  <si>
    <t xml:space="preserve">62.7%</t>
  </si>
  <si>
    <t xml:space="preserve">61.7%</t>
  </si>
  <si>
    <t xml:space="preserve">wash_wise_hands_overall</t>
  </si>
  <si>
    <t xml:space="preserve">wash_wise_plans_admin2</t>
  </si>
  <si>
    <t xml:space="preserve">26.5%</t>
  </si>
  <si>
    <t xml:space="preserve">51.4%</t>
  </si>
  <si>
    <t xml:space="preserve">wash_wise_plans_overall</t>
  </si>
  <si>
    <t xml:space="preserve">wash_wise_score_admin2</t>
  </si>
  <si>
    <t xml:space="preserve">wash_wise_score_overall</t>
  </si>
  <si>
    <t xml:space="preserve">wash_wise_worry_admin2</t>
  </si>
  <si>
    <t xml:space="preserve">70.7%</t>
  </si>
  <si>
    <t xml:space="preserve">wash_wise_worry_overall</t>
  </si>
  <si>
    <t xml:space="preserve">woman_aged_15_49_admin2</t>
  </si>
  <si>
    <t xml:space="preserve">87.1%</t>
  </si>
  <si>
    <t xml:space="preserve">woman_aged_15_49_overall</t>
  </si>
  <si>
    <t xml:space="preserve">woman_present_admin2</t>
  </si>
  <si>
    <t xml:space="preserve">89.0%</t>
  </si>
  <si>
    <t xml:space="preserve">11.3%</t>
  </si>
  <si>
    <t xml:space="preserve">88.7%</t>
  </si>
  <si>
    <t xml:space="preserve">92.4%</t>
  </si>
  <si>
    <t xml:space="preserve">90.1%</t>
  </si>
  <si>
    <t xml:space="preserve">woman_present_overall</t>
  </si>
  <si>
    <t xml:space="preserve">youngest_child_u5_age_months_admin2</t>
  </si>
  <si>
    <t xml:space="preserve">youngest_child_u5_age_months_overall</t>
  </si>
  <si>
    <t xml:space="preserve">Prevalence of acute malnutrition based on MUAC cut off's (and/or oedema) and by sex</t>
  </si>
  <si>
    <t xml:space="preserve">AMN_MUAC_Indicator</t>
  </si>
  <si>
    <t xml:space="preserve">All</t>
  </si>
  <si>
    <t xml:space="preserve">Prevalence of global malnutrition
(&lt; 125 mm and/or oedema)</t>
  </si>
  <si>
    <t xml:space="preserve">(0) 0 / [0 - 0] (95% C.I.)</t>
  </si>
  <si>
    <t xml:space="preserve">Prevalence of moderate malnutrition
(&lt; 125 mm and &gt;115 mm, no oedema)</t>
  </si>
  <si>
    <t xml:space="preserve">Prevalence of severe malnutrition
(&lt; 115 mm and/or oedema)</t>
  </si>
  <si>
    <t xml:space="preserve">Prevalence of acute malnutrition based on MUAC cut off's (and/or oedema) and by Age Group</t>
  </si>
  <si>
    <t xml:space="preserve">age_group</t>
  </si>
  <si>
    <t xml:space="preserve">Total</t>
  </si>
  <si>
    <t xml:space="preserve">Normal</t>
  </si>
  <si>
    <t xml:space="preserve">Oedema</t>
  </si>
  <si>
    <t xml:space="preserve">Prevalence of acute malnutrition based on MUAC-for-age z-score cut off's (and/or oedema) and by sex</t>
  </si>
  <si>
    <t xml:space="preserve">Prevalence of global malnutrition
(&lt; -2 MUAC-for-age z-score and/or oedema)</t>
  </si>
  <si>
    <t xml:space="preserve">Prevalence of moderate malnutrition
(&gt;= -3 and &lt; -2 MUAC-for-age z-score, no oedema)</t>
  </si>
  <si>
    <t xml:space="preserve">Prevalence of severe malnutrition
(&lt; -3 MUAC-for-age z-score and/or oedema)</t>
  </si>
  <si>
    <t xml:space="preserve">Mean (MFAZ and MUAC)</t>
  </si>
  <si>
    <t xml:space="preserve">Name</t>
  </si>
  <si>
    <t xml:space="preserve">Mean</t>
  </si>
  <si>
    <t xml:space="preserve">Mean_low</t>
  </si>
  <si>
    <t xml:space="preserve">Mean_upp</t>
  </si>
  <si>
    <t xml:space="preserve">muac_noflag</t>
  </si>
  <si>
    <t xml:space="preserve">mfaz_noflag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</si>
</sst>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  <b/>
    </font>
    <font>
      <sz val="14"/>
      <color theme="1"/>
      <name val="Arial"/>
      <family val="2"/>
      <b/>
    </font>
    <font>
      <sz val="11"/>
      <color theme="1"/>
      <name val="Calibri"/>
    </font>
    <font>
      <sz val="11"/>
      <color theme="1"/>
      <name val="Arial"/>
      <family val="2"/>
      <b/>
    </font>
    <font>
      <sz val="11"/>
      <color theme="10"/>
      <name val="Calibri"/>
      <u val="single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top style="thin">
        <color indexed="64"/>
      </top>
      <bottom style="double">
        <color indexed="64"/>
      </bottom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</border>
    <border>
      <right style="thin">
        <color indexed="64"/>
      </right>
      <top style="thin">
        <color indexed="64"/>
      </top>
      <bottom style="double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  <border>
      <left style="medium">
        <color indexed="64"/>
      </left>
      <right style="thin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</border>
    <border>
      <left style="medium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medium">
        <color indexed="64"/>
      </left>
    </border>
    <border>
      <left style="medium">
        <color indexed="64"/>
      </left>
      <top style="medium">
        <color indexed="64"/>
      </top>
      <bottom style="medium">
        <color indexed="64"/>
      </bottom>
    </border>
    <border>
      <top style="medium">
        <color indexed="64"/>
      </top>
      <bottom style="medium">
        <color indexed="64"/>
      </bottom>
    </border>
    <border>
      <right style="medium">
        <color indexed="64"/>
      </right>
      <top style="medium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right style="thin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double">
        <color indexed="64"/>
      </top>
    </border>
    <border>
      <left style="medium">
        <color indexed="64"/>
      </left>
      <right style="thin">
        <color indexed="64"/>
      </right>
      <top style="thin">
        <color indexed="64"/>
      </top>
    </border>
    <border>
      <left style="medium">
        <color indexed="64"/>
      </left>
      <right style="thin">
        <color indexed="64"/>
      </right>
      <bottom style="medium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/>
    <xf numFmtId="0" fontId="2" fillId="0" borderId="7" xfId="0" applyFont="1" applyBorder="1" applyAlignment="1">
      <alignment horizontal="right"/>
    </xf>
    <xf numFmtId="164" fontId="2" fillId="2" borderId="8" xfId="0" applyFont="1" applyNumberFormat="1" applyFill="1" applyBorder="1"/>
    <xf numFmtId="0" fontId="2" fillId="0" borderId="9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2" borderId="10" xfId="0" applyFont="1" applyFill="1" applyBorder="1"/>
    <xf numFmtId="0" fontId="2" fillId="0" borderId="10" xfId="0" applyFont="1" applyBorder="1"/>
    <xf numFmtId="0" fontId="2" fillId="0" borderId="11" xfId="0" applyFont="1" applyBorder="1"/>
    <xf numFmtId="164" fontId="2" fillId="2" borderId="12" xfId="0" applyFont="1" applyNumberFormat="1" applyFill="1" applyBorder="1"/>
    <xf numFmtId="0" fontId="2" fillId="0" borderId="13" xfId="0" applyFont="1" applyBorder="1"/>
    <xf numFmtId="0" fontId="2" fillId="3" borderId="12" xfId="0" applyFont="1" applyFill="1" applyBorder="1"/>
    <xf numFmtId="0" fontId="2" fillId="0" borderId="14" xfId="0" applyFont="1" applyBorder="1"/>
    <xf numFmtId="164" fontId="2" fillId="3" borderId="8" xfId="0" applyFont="1" applyNumberFormat="1" applyFill="1" applyBorder="1"/>
    <xf numFmtId="0" fontId="2" fillId="0" borderId="15" xfId="0" applyFont="1" applyBorder="1"/>
    <xf numFmtId="0" fontId="2" fillId="3" borderId="14" xfId="0" applyFont="1" applyFill="1" applyBorder="1"/>
    <xf numFmtId="0" fontId="2" fillId="0" borderId="0" xfId="0" applyFont="1"/>
    <xf numFmtId="164" fontId="2" fillId="3" borderId="12" xfId="0" applyFont="1" applyNumberFormat="1" applyFill="1" applyBorder="1"/>
    <xf numFmtId="0" fontId="2" fillId="4" borderId="12" xfId="0" applyFont="1" applyFill="1" applyBorder="1"/>
    <xf numFmtId="164" fontId="2" fillId="4" borderId="8" xfId="0" applyFont="1" applyNumberFormat="1" applyFill="1" applyBorder="1"/>
    <xf numFmtId="0" fontId="2" fillId="4" borderId="14" xfId="0" applyFont="1" applyFill="1" applyBorder="1"/>
    <xf numFmtId="164" fontId="2" fillId="4" borderId="12" xfId="0" applyFont="1" applyNumberFormat="1" applyFill="1" applyBorder="1"/>
    <xf numFmtId="0" fontId="2" fillId="5" borderId="12" xfId="0" applyFont="1" applyFill="1" applyBorder="1"/>
    <xf numFmtId="0" fontId="2" fillId="5" borderId="14" xfId="0" applyFont="1" applyFill="1" applyBorder="1"/>
    <xf numFmtId="164" fontId="2" fillId="5" borderId="8" xfId="0" applyFont="1" applyNumberFormat="1" applyFill="1" applyBorder="1"/>
    <xf numFmtId="0" fontId="2" fillId="5" borderId="15" xfId="0" applyFont="1" applyFill="1" applyBorder="1"/>
    <xf numFmtId="164" fontId="2" fillId="5" borderId="12" xfId="0" applyFont="1" applyNumberFormat="1" applyFill="1" applyBorder="1"/>
    <xf numFmtId="0" fontId="4" fillId="0" borderId="0" xfId="0" applyFont="1"/>
    <xf numFmtId="0" fontId="2" fillId="2" borderId="12" xfId="0" applyFont="1" applyFill="1" applyBorder="1"/>
    <xf numFmtId="0" fontId="2" fillId="2" borderId="14" xfId="0" applyFont="1" applyFill="1" applyBorder="1"/>
    <xf numFmtId="164" fontId="2" fillId="0" borderId="0" xfId="0" applyFont="1" applyNumberFormat="1"/>
    <xf numFmtId="164" fontId="2" fillId="2" borderId="13" xfId="0" applyFont="1" applyNumberFormat="1" applyFill="1" applyBorder="1"/>
    <xf numFmtId="164" fontId="2" fillId="3" borderId="13" xfId="0" applyFont="1" applyNumberFormat="1" applyFill="1" applyBorder="1"/>
    <xf numFmtId="164" fontId="2" fillId="4" borderId="13" xfId="0" applyFont="1" applyNumberFormat="1" applyFill="1" applyBorder="1"/>
    <xf numFmtId="0" fontId="2" fillId="5" borderId="16" xfId="0" applyFont="1" applyFill="1" applyBorder="1"/>
    <xf numFmtId="0" fontId="2" fillId="5" borderId="17" xfId="0" applyFont="1" applyFill="1" applyBorder="1"/>
    <xf numFmtId="164" fontId="2" fillId="5" borderId="18" xfId="0" applyFont="1" applyNumberFormat="1" applyFill="1" applyBorder="1"/>
    <xf numFmtId="164" fontId="2" fillId="5" borderId="16" xfId="0" applyFont="1" applyNumberFormat="1" applyFill="1" applyBorder="1"/>
    <xf numFmtId="0" fontId="2" fillId="0" borderId="19" xfId="0" applyFont="1" applyBorder="1"/>
    <xf numFmtId="164" fontId="2" fillId="5" borderId="20" xfId="0" applyFont="1" applyNumberFormat="1" applyFill="1" applyBorder="1"/>
    <xf numFmtId="0" fontId="2" fillId="0" borderId="2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wrapText="1"/>
    </xf>
    <xf numFmtId="49" fontId="2" fillId="0" borderId="0" xfId="0" applyFont="1" applyNumberFormat="1" applyAlignment="1">
      <alignment wrapText="1"/>
    </xf>
    <xf numFmtId="0" fontId="2" fillId="0" borderId="2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77932</xdr:colOff>
      <xdr:row>0</xdr:row>
      <xdr:rowOff>51281</xdr:rowOff>
    </xdr:from>
    <xdr:to>
      <xdr:col>5</xdr:col>
      <xdr:colOff>432718</xdr:colOff>
      <xdr:row>0</xdr:row>
      <xdr:rowOff>572321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4E20A8-BCE8-40D7-A56E-194904BCE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6288" y="51281"/>
          <a:ext cx="1933588" cy="52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tabSelected="true" showWhiteSpace="0" zoomScale="70" zoomScaleNormal="70" zoomScalePageLayoutView="73" workbookViewId="0">
      <selection activeCell="E14" sqref="E14"/>
    </sheetView>
  </sheetViews>
  <sheetFormatPr defaultRowHeight="15.0" baseColWidth="10"/>
  <cols>
    <col min="1" max="1" width="15.140625" hidden="0" customWidth="1"/>
    <col min="2" max="2" width="13.7109375" hidden="0" customWidth="1"/>
    <col min="3" max="3" width="10.5703125" hidden="0" customWidth="1"/>
    <col min="4" max="4" width="10" hidden="0" customWidth="1"/>
    <col min="5" max="5" width="12" hidden="0" customWidth="1"/>
    <col min="6" max="6" width="9.85546875" hidden="0" customWidth="1"/>
    <col min="7" max="7" width="10.42578125" hidden="0" customWidth="1"/>
    <col min="8" max="8" width="11.140625" hidden="0" customWidth="1"/>
    <col min="9" max="9" width="13.42578125" hidden="0" customWidth="1"/>
    <col min="10" max="10" width="28.140625" hidden="0" customWidth="1"/>
    <col min="11" max="11" width="0" hidden="1" customWidth="1"/>
    <col min="12" max="12" width="0" hidden="1" customWidth="1"/>
    <col min="13" max="13" width="0" hidden="1" customWidth="1"/>
    <col min="14" max="14" width="0" hidden="1" customWidth="1"/>
    <col min="15" max="15" width="0" hidden="1" customWidth="1"/>
  </cols>
  <sheetData>
    <row r="1" ht="50.25" customHeight="1">
      <c r="A1" s="49"/>
      <c r="B1" s="49"/>
      <c r="C1" s="49"/>
      <c r="D1" s="49"/>
      <c r="E1" s="49"/>
      <c r="F1" s="49"/>
      <c r="G1" s="49"/>
      <c r="H1" s="49"/>
      <c r="I1" s="49"/>
    </row>
    <row r="2" ht="18" customHeight="1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34"/>
    </row>
    <row r="3" ht="15.75" customHeight="1">
      <c r="A3" s="23"/>
      <c r="B3" s="23"/>
      <c r="C3" s="23"/>
      <c r="D3" s="23"/>
      <c r="E3" s="23"/>
      <c r="F3" s="23"/>
      <c r="G3" s="23"/>
      <c r="H3" s="23"/>
      <c r="I3" s="23"/>
      <c r="J3" s="23"/>
    </row>
    <row r="4" ht="30.75" customHeight="1">
      <c r="A4" s="45"/>
      <c r="B4" s="56"/>
      <c r="C4" s="54" t="s">
        <v>5</v>
      </c>
      <c r="D4" s="55"/>
      <c r="E4" s="57" t="s">
        <v>8</v>
      </c>
      <c r="F4" s="58"/>
      <c r="G4" s="54" t="s">
        <v>2</v>
      </c>
      <c r="H4" s="58"/>
      <c r="I4" s="64" t="s">
        <v>10</v>
      </c>
      <c r="J4" s="65" t="s">
        <v>13</v>
      </c>
    </row>
    <row r="5" ht="15.75" customHeight="1">
      <c r="A5" s="66"/>
      <c r="B5" s="2"/>
      <c r="C5" s="3" t="s">
        <v>6</v>
      </c>
      <c r="D5" s="4" t="s">
        <v>7</v>
      </c>
      <c r="E5" s="5" t="s">
        <v>6</v>
      </c>
      <c r="F5" s="6" t="s">
        <v>7</v>
      </c>
      <c r="G5" s="3" t="s">
        <v>6</v>
      </c>
      <c r="H5" s="6" t="s">
        <v>7</v>
      </c>
      <c r="I5" s="7" t="s">
        <v>7</v>
      </c>
      <c r="J5" s="23"/>
    </row>
    <row r="6" ht="15.75" customHeight="1">
      <c r="A6" s="59" t="s">
        <v>9</v>
      </c>
      <c r="B6" s="8" t="s">
        <v>11</v>
      </c>
      <c r="C6" s="9" t="n">
        <v>0</v>
      </c>
      <c r="D6" s="10" t="e">
        <f>C6/C10</f>
        <v>#DIV/0!</v>
      </c>
      <c r="E6" s="11"/>
      <c r="F6" s="10" t="e">
        <f>E6/E10</f>
        <v>#DIV/0!</v>
      </c>
      <c r="G6" s="13" t="n">
        <f>C6+E6</f>
        <v>0</v>
      </c>
      <c r="H6" s="10" t="e">
        <f>G6/G10</f>
        <v>#DIV/0!</v>
      </c>
      <c r="I6" s="7"/>
      <c r="J6" s="23"/>
    </row>
    <row r="7">
      <c r="A7" s="60"/>
      <c r="B7" s="8" t="s">
        <v>1</v>
      </c>
      <c r="C7" s="14" t="n">
        <v>0</v>
      </c>
      <c r="D7" s="10" t="e">
        <f>C7/C10</f>
        <v>#DIV/0!</v>
      </c>
      <c r="E7" s="15"/>
      <c r="F7" s="10" t="e">
        <f>E7/E10</f>
        <v>#DIV/0!</v>
      </c>
      <c r="G7" s="13" t="n">
        <f>C7+E7</f>
        <v>0</v>
      </c>
      <c r="H7" s="16" t="e">
        <f>G7/G10</f>
        <v>#DIV/0!</v>
      </c>
      <c r="I7" s="17"/>
      <c r="J7" s="23"/>
    </row>
    <row r="8">
      <c r="A8" s="60"/>
      <c r="B8" s="18" t="s">
        <v>4</v>
      </c>
      <c r="C8" s="19" t="n">
        <v>0</v>
      </c>
      <c r="D8" s="20" t="e">
        <f>C8/C10</f>
        <v>#DIV/0!</v>
      </c>
      <c r="E8" s="21"/>
      <c r="F8" s="20" t="e">
        <f>E8/E10</f>
        <v>#DIV/0!</v>
      </c>
      <c r="G8" s="22" t="n">
        <f t="shared" ref="G8:G20" si="0">C8+E8</f>
        <v>0</v>
      </c>
      <c r="H8" s="24" t="e">
        <f>G8/G10</f>
        <v>#DIV/0!</v>
      </c>
      <c r="I8" s="17"/>
      <c r="J8" s="23"/>
    </row>
    <row r="9">
      <c r="A9" s="60"/>
      <c r="B9" s="25" t="s">
        <v>3</v>
      </c>
      <c r="C9" s="19" t="n">
        <v>0</v>
      </c>
      <c r="D9" s="26" t="e">
        <f>C9/C10</f>
        <v>#DIV/0!</v>
      </c>
      <c r="E9" s="21"/>
      <c r="F9" s="26" t="e">
        <f>E9/E10</f>
        <v>#DIV/0!</v>
      </c>
      <c r="G9" s="27" t="n">
        <f t="shared" si="0"/>
        <v>0</v>
      </c>
      <c r="H9" s="28" t="e">
        <f>G9/G10</f>
        <v>#DIV/0!</v>
      </c>
      <c r="I9" s="17"/>
      <c r="J9" s="23"/>
    </row>
    <row r="10">
      <c r="A10" s="61"/>
      <c r="B10" s="29" t="s">
        <v>2</v>
      </c>
      <c r="C10" s="30" t="n">
        <f>SUM(C6:C9)</f>
        <v>0</v>
      </c>
      <c r="D10" s="31" t="e">
        <f>SUM(D6:D9)</f>
        <v>#DIV/0!</v>
      </c>
      <c r="E10" s="32" t="n">
        <f>SUM(E6:E9)</f>
        <v>0</v>
      </c>
      <c r="F10" s="31" t="e">
        <f>SUM(F6:F9)</f>
        <v>#DIV/0!</v>
      </c>
      <c r="G10" s="30" t="n">
        <f>C10+E10</f>
        <v>0</v>
      </c>
      <c r="H10" s="33" t="e">
        <f>SUM(H6:H9)</f>
        <v>#DIV/0!</v>
      </c>
      <c r="I10" s="17"/>
      <c r="J10" s="23"/>
      <c r="L10" s="1"/>
      <c r="M10" s="1"/>
      <c r="N10" s="1"/>
      <c r="O10" s="12"/>
    </row>
    <row r="11">
      <c r="A11" s="62" t="s">
        <v>15</v>
      </c>
      <c r="B11" s="8" t="s">
        <v>11</v>
      </c>
      <c r="C11" s="19" t="n">
        <v>0</v>
      </c>
      <c r="D11" s="10" t="e">
        <f>C11/C15</f>
        <v>#DIV/0!</v>
      </c>
      <c r="E11" s="21"/>
      <c r="F11" s="10" t="e">
        <f>E11/E15</f>
        <v>#DIV/0!</v>
      </c>
      <c r="G11" s="13" t="n">
        <f>C11+E11</f>
        <v>0</v>
      </c>
      <c r="H11" s="10" t="e">
        <f>G11/G15</f>
        <v>#DIV/0!</v>
      </c>
      <c r="I11" s="17"/>
      <c r="J11" s="23"/>
      <c r="L11" s="1"/>
      <c r="M11" s="1"/>
      <c r="N11" s="1"/>
      <c r="O11" s="12"/>
    </row>
    <row r="12">
      <c r="A12" s="60"/>
      <c r="B12" s="35" t="s">
        <v>1</v>
      </c>
      <c r="C12" s="19" t="n">
        <v>0</v>
      </c>
      <c r="D12" s="10" t="e">
        <f>C12/C15</f>
        <v>#DIV/0!</v>
      </c>
      <c r="E12" s="21"/>
      <c r="F12" s="10" t="e">
        <f>E12/E15</f>
        <v>#DIV/0!</v>
      </c>
      <c r="G12" s="36" t="n">
        <f t="shared" si="0"/>
        <v>0</v>
      </c>
      <c r="H12" s="16" t="e">
        <f>G12/G15</f>
        <v>#DIV/0!</v>
      </c>
      <c r="I12" s="17"/>
      <c r="J12" s="23"/>
      <c r="L12" s="1"/>
      <c r="M12" s="1"/>
      <c r="N12" s="1"/>
      <c r="O12" s="12"/>
    </row>
    <row r="13">
      <c r="A13" s="60"/>
      <c r="B13" s="18" t="s">
        <v>4</v>
      </c>
      <c r="C13" s="19" t="n">
        <v>0</v>
      </c>
      <c r="D13" s="20" t="e">
        <f>C13/C15</f>
        <v>#DIV/0!</v>
      </c>
      <c r="E13" s="21"/>
      <c r="F13" s="20" t="e">
        <f>E13/E15</f>
        <v>#DIV/0!</v>
      </c>
      <c r="G13" s="22" t="n">
        <f t="shared" si="0"/>
        <v>0</v>
      </c>
      <c r="H13" s="24" t="e">
        <f>G13/G15</f>
        <v>#DIV/0!</v>
      </c>
      <c r="I13" s="17"/>
      <c r="J13" s="23"/>
      <c r="L13" s="12"/>
      <c r="M13" s="12"/>
      <c r="N13" s="12"/>
      <c r="O13" s="12"/>
    </row>
    <row r="14">
      <c r="A14" s="60"/>
      <c r="B14" s="25" t="s">
        <v>3</v>
      </c>
      <c r="C14" s="19" t="n">
        <v>0</v>
      </c>
      <c r="D14" s="26" t="e">
        <f>C14/C15</f>
        <v>#DIV/0!</v>
      </c>
      <c r="E14" s="21"/>
      <c r="F14" s="26" t="e">
        <f>E14/E15</f>
        <v>#DIV/0!</v>
      </c>
      <c r="G14" s="27" t="n">
        <f t="shared" si="0"/>
        <v>0</v>
      </c>
      <c r="H14" s="28" t="e">
        <f>G14/G15</f>
        <v>#DIV/0!</v>
      </c>
      <c r="I14" s="17"/>
      <c r="J14" s="23"/>
    </row>
    <row r="15">
      <c r="A15" s="61"/>
      <c r="B15" s="29" t="s">
        <v>2</v>
      </c>
      <c r="C15" s="30" t="n">
        <f>SUM(C11:C14)</f>
        <v>0</v>
      </c>
      <c r="D15" s="31" t="e">
        <f>SUM(D11:D14)</f>
        <v>#DIV/0!</v>
      </c>
      <c r="E15" s="32" t="n">
        <f>SUM(E11:E14)</f>
        <v>0</v>
      </c>
      <c r="F15" s="31" t="e">
        <f>SUM(F11:F14)</f>
        <v>#DIV/0!</v>
      </c>
      <c r="G15" s="30" t="n">
        <f>C15+E15</f>
        <v>0</v>
      </c>
      <c r="H15" s="33" t="e">
        <f>SUM(H11:H14)</f>
        <v>#DIV/0!</v>
      </c>
      <c r="I15" s="17"/>
      <c r="J15" s="37" t="e">
        <f>G15/G20</f>
        <v>#DIV/0!</v>
      </c>
    </row>
    <row r="16">
      <c r="A16" s="62" t="s">
        <v>2</v>
      </c>
      <c r="B16" s="8" t="s">
        <v>11</v>
      </c>
      <c r="C16" s="36" t="n">
        <f>C6+C11</f>
        <v>0</v>
      </c>
      <c r="D16" s="10" t="e">
        <f>C16/C20</f>
        <v>#DIV/0!</v>
      </c>
      <c r="E16" s="36" t="n">
        <f>E6+E11</f>
        <v>0</v>
      </c>
      <c r="F16" s="10" t="e">
        <f>E16/E20</f>
        <v>#DIV/0!</v>
      </c>
      <c r="G16" s="36" t="n">
        <f>C16+E16</f>
        <v>0</v>
      </c>
      <c r="H16" s="10" t="e">
        <f>G16/G20</f>
        <v>#DIV/0!</v>
      </c>
      <c r="I16" s="38" t="e">
        <f>((H6)+(2*H11))/3</f>
        <v>#DIV/0!</v>
      </c>
      <c r="J16" s="23"/>
    </row>
    <row r="17">
      <c r="A17" s="60"/>
      <c r="B17" s="35" t="s">
        <v>1</v>
      </c>
      <c r="C17" s="36" t="n">
        <f>C7+C12</f>
        <v>0</v>
      </c>
      <c r="D17" s="10" t="e">
        <f>C17/C20</f>
        <v>#DIV/0!</v>
      </c>
      <c r="E17" s="36" t="n">
        <f>E7+E12</f>
        <v>0</v>
      </c>
      <c r="F17" s="10" t="e">
        <f>E17/E20</f>
        <v>#DIV/0!</v>
      </c>
      <c r="G17" s="36" t="n">
        <f>C17+E17</f>
        <v>0</v>
      </c>
      <c r="H17" s="16" t="e">
        <f>G17/G20</f>
        <v>#DIV/0!</v>
      </c>
      <c r="I17" s="38" t="e">
        <f>((H7)+(2*H12))/3</f>
        <v>#DIV/0!</v>
      </c>
      <c r="J17" s="23"/>
    </row>
    <row r="18">
      <c r="A18" s="60"/>
      <c r="B18" s="18" t="s">
        <v>4</v>
      </c>
      <c r="C18" s="22" t="n">
        <f>C8+C13</f>
        <v>0</v>
      </c>
      <c r="D18" s="20" t="e">
        <f>C18/C20</f>
        <v>#DIV/0!</v>
      </c>
      <c r="E18" s="22" t="n">
        <f>E8+E13</f>
        <v>0</v>
      </c>
      <c r="F18" s="20" t="e">
        <f>E18/E20</f>
        <v>#DIV/0!</v>
      </c>
      <c r="G18" s="22" t="n">
        <f t="shared" si="0"/>
        <v>0</v>
      </c>
      <c r="H18" s="24" t="e">
        <f>G18/G20</f>
        <v>#DIV/0!</v>
      </c>
      <c r="I18" s="39" t="e">
        <f>((H8)+(2*H13))/3</f>
        <v>#DIV/0!</v>
      </c>
      <c r="J18" s="23"/>
    </row>
    <row r="19">
      <c r="A19" s="60"/>
      <c r="B19" s="25" t="s">
        <v>3</v>
      </c>
      <c r="C19" s="27" t="n">
        <f>C9+C14</f>
        <v>0</v>
      </c>
      <c r="D19" s="26" t="e">
        <f>C19/C20</f>
        <v>#DIV/0!</v>
      </c>
      <c r="E19" s="27" t="n">
        <f>E9+E14</f>
        <v>0</v>
      </c>
      <c r="F19" s="26" t="e">
        <f>E19/E20</f>
        <v>#DIV/0!</v>
      </c>
      <c r="G19" s="27" t="n">
        <f t="shared" si="0"/>
        <v>0</v>
      </c>
      <c r="H19" s="28" t="e">
        <f>G19/G20</f>
        <v>#DIV/0!</v>
      </c>
      <c r="I19" s="40" t="e">
        <f>((H9)+(2*H14))/3</f>
        <v>#DIV/0!</v>
      </c>
      <c r="J19" s="23"/>
    </row>
    <row r="20" ht="15.75" customHeight="1">
      <c r="A20" s="63"/>
      <c r="B20" s="41" t="s">
        <v>2</v>
      </c>
      <c r="C20" s="42" t="n">
        <f>C10+C15</f>
        <v>0</v>
      </c>
      <c r="D20" s="43" t="e">
        <f>SUM(D16:D19)</f>
        <v>#DIV/0!</v>
      </c>
      <c r="E20" s="42" t="n">
        <f>E10+E15</f>
        <v>0</v>
      </c>
      <c r="F20" s="43" t="e">
        <f>SUM(F16:F19)</f>
        <v>#DIV/0!</v>
      </c>
      <c r="G20" s="42" t="n">
        <f t="shared" si="0"/>
        <v>0</v>
      </c>
      <c r="H20" s="44" t="e">
        <f>SUM(H16:H19)</f>
        <v>#DIV/0!</v>
      </c>
      <c r="I20" s="46" t="e">
        <f>((H10)+(2*H15))/3</f>
        <v>#DIV/0!</v>
      </c>
      <c r="J20" s="23"/>
    </row>
    <row r="21" ht="15.7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ht="31.5" customHeight="1">
      <c r="A22" s="50" t="s">
        <v>14</v>
      </c>
      <c r="B22" s="51"/>
      <c r="C22" s="51"/>
      <c r="D22" s="51"/>
      <c r="E22" s="51"/>
      <c r="F22" s="51"/>
      <c r="G22" s="51"/>
      <c r="H22" s="51"/>
      <c r="I22" s="52"/>
      <c r="J22" s="23"/>
    </row>
    <row r="23" ht="10.5" customHeight="1">
      <c r="A23" s="47"/>
      <c r="B23" s="48"/>
      <c r="C23" s="48"/>
      <c r="D23" s="48"/>
      <c r="E23" s="48"/>
      <c r="F23" s="48"/>
      <c r="G23" s="48"/>
      <c r="H23" s="48"/>
      <c r="I23" s="48"/>
      <c r="J23" s="23"/>
    </row>
    <row r="24" ht="54" customHeight="1">
      <c r="A24" s="50" t="s">
        <v>12</v>
      </c>
      <c r="B24" s="51"/>
      <c r="C24" s="51"/>
      <c r="D24" s="51"/>
      <c r="E24" s="51"/>
      <c r="F24" s="51"/>
      <c r="G24" s="51"/>
      <c r="H24" s="51"/>
      <c r="I24" s="52"/>
      <c r="J24" s="23"/>
    </row>
  </sheetData>
  <mergeCells count="10">
    <mergeCell ref="A1:I1"/>
    <mergeCell ref="A24:I24"/>
    <mergeCell ref="A2:I2"/>
    <mergeCell ref="C4:D4"/>
    <mergeCell ref="E4:F4"/>
    <mergeCell ref="G4:H4"/>
    <mergeCell ref="A22:I22"/>
    <mergeCell ref="A6:A10"/>
    <mergeCell ref="A11:A15"/>
    <mergeCell ref="A16:A20"/>
  </mergeCells>
  <pageMargins left="0.7" right="0.7" top="0.75" bottom="0.75" header="0.3" footer="0.3"/>
  <pageSetup scale="91" orientation="landscape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</v>
      </c>
    </row>
    <row r="2">
      <c r="A2" s="67" t="str">
        <f>=HYPERLINK("#'Data'!A1", "accessible_info_count_admin2")</f>
      </c>
    </row>
    <row r="3">
      <c r="A3" s="67" t="str">
        <f>=HYPERLINK("#'Data'!A8", "accessible_info_count_overall")</f>
      </c>
    </row>
    <row r="4">
      <c r="A4" s="67" t="str">
        <f>=HYPERLINK("#'Data'!A12", "admin1_admin2")</f>
      </c>
    </row>
    <row r="5">
      <c r="A5" s="67" t="str">
        <f>=HYPERLINK("#'Data'!A19", "admin1_overall")</f>
      </c>
    </row>
    <row r="6">
      <c r="A6" s="67" t="str">
        <f>=HYPERLINK("#'Data'!A23", "admin2_overall")</f>
      </c>
    </row>
    <row r="7">
      <c r="A7" s="67" t="str">
        <f>=HYPERLINK("#'Data'!A27", "admin3_admin2")</f>
      </c>
    </row>
    <row r="8">
      <c r="A8" s="67" t="str">
        <f>=HYPERLINK("#'Data'!A34", "admin3_overall")</f>
      </c>
    </row>
    <row r="9">
      <c r="A9" s="67" t="str">
        <f>=HYPERLINK("#'Data'!A38", "assistive_products_count_admin2")</f>
      </c>
    </row>
    <row r="10">
      <c r="A10" s="67" t="str">
        <f>=HYPERLINK("#'Data'!A45", "assistive_products_count_overall")</f>
      </c>
    </row>
    <row r="11">
      <c r="A11" s="67" t="str">
        <f>=HYPERLINK("#'Data'!A49", "birth_year_admin2")</f>
      </c>
    </row>
    <row r="12">
      <c r="A12" s="67" t="str">
        <f>=HYPERLINK("#'Data'!A56", "birth_year_overall")</f>
      </c>
    </row>
    <row r="13">
      <c r="A13" s="67" t="str">
        <f>=HYPERLINK("#'Data'!A60", "calculate_age_admin2")</f>
      </c>
    </row>
    <row r="14">
      <c r="A14" s="67" t="str">
        <f>=HYPERLINK("#'Data'!A67", "calculate_age_overall")</f>
      </c>
    </row>
    <row r="15">
      <c r="A15" s="67" t="str">
        <f>=HYPERLINK("#'Data'!A71", "child_measles_vaccine_admin2")</f>
      </c>
    </row>
    <row r="16">
      <c r="A16" s="67" t="str">
        <f>=HYPERLINK("#'Data'!A78", "child_measles_vaccine_overall")</f>
      </c>
    </row>
    <row r="17">
      <c r="A17" s="67" t="str">
        <f>=HYPERLINK("#'Data'!A82", "child_vitamin_a_admin2")</f>
      </c>
    </row>
    <row r="18">
      <c r="A18" s="67" t="str">
        <f>=HYPERLINK("#'Data'!A89", "child_vitamin_a_overall")</f>
      </c>
    </row>
    <row r="19">
      <c r="A19" s="67" t="str">
        <f>=HYPERLINK("#'Data'!A93", "cluster_admin2")</f>
      </c>
    </row>
    <row r="20">
      <c r="A20" s="67" t="str">
        <f>=HYPERLINK("#'Data'!A100", "cluster_overall")</f>
      </c>
    </row>
    <row r="21">
      <c r="A21" s="67" t="str">
        <f>=HYPERLINK("#'Data'!A104", "cooking_abilities_admin2")</f>
      </c>
    </row>
    <row r="22">
      <c r="A22" s="67" t="str">
        <f>=HYPERLINK("#'Data'!A111", "cooking_abilities_overall")</f>
      </c>
    </row>
    <row r="23">
      <c r="A23" s="67" t="str">
        <f>=HYPERLINK("#'Data'!A115", "cooking_barriers_admin2")</f>
      </c>
    </row>
    <row r="24">
      <c r="A24" s="67" t="str">
        <f>=HYPERLINK("#'Data'!A122", "cooking_barriers_overall")</f>
      </c>
    </row>
    <row r="25">
      <c r="A25" s="67" t="str">
        <f>=HYPERLINK("#'Data'!A126", "count_healthcare_not_received_admin2")</f>
      </c>
    </row>
    <row r="26">
      <c r="A26" s="67" t="str">
        <f>=HYPERLINK("#'Data'!A133", "count_healthcare_not_received_overall")</f>
      </c>
    </row>
    <row r="27">
      <c r="A27" s="67" t="str">
        <f>=HYPERLINK("#'Data'!A137", "currently_hosting_displaced_admin2")</f>
      </c>
    </row>
    <row r="28">
      <c r="A28" s="67" t="str">
        <f>=HYPERLINK("#'Data'!A144", "currently_hosting_displaced_overall")</f>
      </c>
    </row>
    <row r="29">
      <c r="A29" s="67" t="str">
        <f>=HYPERLINK("#'Data'!A148", "daily_activity_support_count_admin2")</f>
      </c>
    </row>
    <row r="30">
      <c r="A30" s="67" t="str">
        <f>=HYPERLINK("#'Data'!A155", "daily_activity_support_count_overall")</f>
      </c>
    </row>
    <row r="31">
      <c r="A31" s="67" t="str">
        <f>=HYPERLINK("#'Data'!A159", "displacement_status_admin2")</f>
      </c>
    </row>
    <row r="32">
      <c r="A32" s="67" t="str">
        <f>=HYPERLINK("#'Data'!A180", "displacement_status_overall")</f>
      </c>
    </row>
    <row r="33">
      <c r="A33" s="67" t="str">
        <f>=HYPERLINK("#'Data'!A188", "enumerator_admin2")</f>
      </c>
    </row>
    <row r="34">
      <c r="A34" s="67" t="str">
        <f>=HYPERLINK("#'Data'!A195", "enumerator_overall")</f>
      </c>
    </row>
    <row r="35">
      <c r="A35" s="67" t="str">
        <f>=HYPERLINK("#'Data'!A199", "first_priority_need_admin2")</f>
      </c>
    </row>
    <row r="36">
      <c r="A36" s="67" t="str">
        <f>=HYPERLINK("#'Data'!A206", "first_priority_need_overall")</f>
      </c>
    </row>
    <row r="37">
      <c r="A37" s="67" t="str">
        <f>=HYPERLINK("#'Data'!A210", "food_distribution_admin2")</f>
      </c>
    </row>
    <row r="38">
      <c r="A38" s="67" t="str">
        <f>=HYPERLINK("#'Data'!A217", "food_distribution_overall")</f>
      </c>
    </row>
    <row r="39">
      <c r="A39" s="67" t="str">
        <f>=HYPERLINK("#'Data'!A221", "fsl_assistance_modality_admin2")</f>
      </c>
    </row>
    <row r="40">
      <c r="A40" s="67" t="str">
        <f>=HYPERLINK("#'Data'!A228", "fsl_assistance_modality_overall")</f>
      </c>
    </row>
    <row r="41">
      <c r="A41" s="67" t="str">
        <f>=HYPERLINK("#'Data'!A232", "fsl_fcs_cat_admin2")</f>
      </c>
    </row>
    <row r="42">
      <c r="A42" s="67" t="str">
        <f>=HYPERLINK("#'Data'!A247", "fsl_fcs_cat_overall")</f>
      </c>
    </row>
    <row r="43">
      <c r="A43" s="67" t="str">
        <f>=HYPERLINK("#'Data'!A253", "fsl_fcs_cereal_admin2")</f>
      </c>
    </row>
    <row r="44">
      <c r="A44" s="67" t="str">
        <f>=HYPERLINK("#'Data'!A260", "fsl_fcs_cereal_overall")</f>
      </c>
    </row>
    <row r="45">
      <c r="A45" s="67" t="str">
        <f>=HYPERLINK("#'Data'!A264", "fsl_fcs_condiments_admin2")</f>
      </c>
    </row>
    <row r="46">
      <c r="A46" s="67" t="str">
        <f>=HYPERLINK("#'Data'!A271", "fsl_fcs_condiments_overall")</f>
      </c>
    </row>
    <row r="47">
      <c r="A47" s="67" t="str">
        <f>=HYPERLINK("#'Data'!A275", "fsl_fcs_dairy_admin2")</f>
      </c>
    </row>
    <row r="48">
      <c r="A48" s="67" t="str">
        <f>=HYPERLINK("#'Data'!A282", "fsl_fcs_dairy_overall")</f>
      </c>
    </row>
    <row r="49">
      <c r="A49" s="67" t="str">
        <f>=HYPERLINK("#'Data'!A286", "fsl_fcs_fruit_admin2")</f>
      </c>
    </row>
    <row r="50">
      <c r="A50" s="67" t="str">
        <f>=HYPERLINK("#'Data'!A293", "fsl_fcs_fruit_overall")</f>
      </c>
    </row>
    <row r="51">
      <c r="A51" s="67" t="str">
        <f>=HYPERLINK("#'Data'!A297", "fsl_fcs_legumes_admin2")</f>
      </c>
    </row>
    <row r="52">
      <c r="A52" s="67" t="str">
        <f>=HYPERLINK("#'Data'!A304", "fsl_fcs_legumes_overall")</f>
      </c>
    </row>
    <row r="53">
      <c r="A53" s="67" t="str">
        <f>=HYPERLINK("#'Data'!A308", "fsl_fcs_meat_admin2")</f>
      </c>
    </row>
    <row r="54">
      <c r="A54" s="67" t="str">
        <f>=HYPERLINK("#'Data'!A315", "fsl_fcs_meat_overall")</f>
      </c>
    </row>
    <row r="55">
      <c r="A55" s="67" t="str">
        <f>=HYPERLINK("#'Data'!A319", "fsl_fcs_oil_admin2")</f>
      </c>
    </row>
    <row r="56">
      <c r="A56" s="67" t="str">
        <f>=HYPERLINK("#'Data'!A326", "fsl_fcs_oil_overall")</f>
      </c>
    </row>
    <row r="57">
      <c r="A57" s="67" t="str">
        <f>=HYPERLINK("#'Data'!A330", "fsl_fcs_score_admin2")</f>
      </c>
    </row>
    <row r="58">
      <c r="A58" s="67" t="str">
        <f>=HYPERLINK("#'Data'!A337", "fsl_fcs_score_overall")</f>
      </c>
    </row>
    <row r="59">
      <c r="A59" s="67" t="str">
        <f>=HYPERLINK("#'Data'!A341", "fsl_fcs_sugar_admin2")</f>
      </c>
    </row>
    <row r="60">
      <c r="A60" s="67" t="str">
        <f>=HYPERLINK("#'Data'!A348", "fsl_fcs_sugar_overall")</f>
      </c>
    </row>
    <row r="61">
      <c r="A61" s="67" t="str">
        <f>=HYPERLINK("#'Data'!A352", "fsl_fcs_veg_admin2")</f>
      </c>
    </row>
    <row r="62">
      <c r="A62" s="67" t="str">
        <f>=HYPERLINK("#'Data'!A359", "fsl_fcs_veg_overall")</f>
      </c>
    </row>
    <row r="63">
      <c r="A63" s="67" t="str">
        <f>=HYPERLINK("#'Data'!A363", "fsl_first_food_sources_admin2")</f>
      </c>
    </row>
    <row r="64">
      <c r="A64" s="67" t="str">
        <f>=HYPERLINK("#'Data'!A370", "fsl_first_food_sources_overall")</f>
      </c>
    </row>
    <row r="65">
      <c r="A65" s="67" t="str">
        <f>=HYPERLINK("#'Data'!A374", "fsl_first_income_types_admin2")</f>
      </c>
    </row>
    <row r="66">
      <c r="A66" s="67" t="str">
        <f>=HYPERLINK("#'Data'!A381", "fsl_first_income_types_overall")</f>
      </c>
    </row>
    <row r="67">
      <c r="A67" s="67" t="str">
        <f>=HYPERLINK("#'Data'!A385", "fsl_food_cash_voucher_admin2")</f>
      </c>
    </row>
    <row r="68">
      <c r="A68" s="67" t="str">
        <f>=HYPERLINK("#'Data'!A392", "fsl_food_cash_voucher_overall")</f>
      </c>
    </row>
    <row r="69">
      <c r="A69" s="67" t="str">
        <f>=HYPERLINK("#'Data'!A396", "fsl_food_sources_barriers_admin2")</f>
      </c>
    </row>
    <row r="70">
      <c r="A70" s="67" t="str">
        <f>=HYPERLINK("#'Data'!A403", "fsl_food_sources_barriers_overall")</f>
      </c>
    </row>
    <row r="71">
      <c r="A71" s="67" t="str">
        <f>=HYPERLINK("#'Data'!A407", "fsl_hh_access_cooking_energy_admin2")</f>
      </c>
    </row>
    <row r="72">
      <c r="A72" s="67" t="str">
        <f>=HYPERLINK("#'Data'!A414", "fsl_hh_access_cooking_energy_overall")</f>
      </c>
    </row>
    <row r="73">
      <c r="A73" s="67" t="str">
        <f>=HYPERLINK("#'Data'!A418", "fsl_hh_clean_water_preparation_admin2")</f>
      </c>
    </row>
    <row r="74">
      <c r="A74" s="67" t="str">
        <f>=HYPERLINK("#'Data'!A425", "fsl_hh_clean_water_preparation_overall")</f>
      </c>
    </row>
    <row r="75">
      <c r="A75" s="67" t="str">
        <f>=HYPERLINK("#'Data'!A429", "fsl_hhs_alldaynight_admin2")</f>
      </c>
    </row>
    <row r="76">
      <c r="A76" s="67" t="str">
        <f>=HYPERLINK("#'Data'!A436", "fsl_hhs_alldaynight_freq_admin2")</f>
      </c>
    </row>
    <row r="77">
      <c r="A77" s="67" t="str">
        <f>=HYPERLINK("#'Data'!A443", "fsl_hhs_alldaynight_freq_overall")</f>
      </c>
    </row>
    <row r="78">
      <c r="A78" s="67" t="str">
        <f>=HYPERLINK("#'Data'!A447", "fsl_hhs_alldaynight_overall")</f>
      </c>
    </row>
    <row r="79">
      <c r="A79" s="67" t="str">
        <f>=HYPERLINK("#'Data'!A451", "fsl_hhs_cat_admin2")</f>
      </c>
    </row>
    <row r="80">
      <c r="A80" s="67" t="str">
        <f>=HYPERLINK("#'Data'!A466", "fsl_hhs_cat_overall")</f>
      </c>
    </row>
    <row r="81">
      <c r="A81" s="67" t="str">
        <f>=HYPERLINK("#'Data'!A472", "fsl_hhs_nofoodhh_admin2")</f>
      </c>
    </row>
    <row r="82">
      <c r="A82" s="67" t="str">
        <f>=HYPERLINK("#'Data'!A479", "fsl_hhs_nofoodhh_freq_admin2")</f>
      </c>
    </row>
    <row r="83">
      <c r="A83" s="67" t="str">
        <f>=HYPERLINK("#'Data'!A486", "fsl_hhs_nofoodhh_freq_overall")</f>
      </c>
    </row>
    <row r="84">
      <c r="A84" s="67" t="str">
        <f>=HYPERLINK("#'Data'!A490", "fsl_hhs_nofoodhh_overall")</f>
      </c>
    </row>
    <row r="85">
      <c r="A85" s="67" t="str">
        <f>=HYPERLINK("#'Data'!A494", "fsl_hhs_score_admin2")</f>
      </c>
    </row>
    <row r="86">
      <c r="A86" s="67" t="str">
        <f>=HYPERLINK("#'Data'!A501", "fsl_hhs_score_overall")</f>
      </c>
    </row>
    <row r="87">
      <c r="A87" s="67" t="str">
        <f>=HYPERLINK("#'Data'!A505", "fsl_hhs_sleephungry_admin2")</f>
      </c>
    </row>
    <row r="88">
      <c r="A88" s="67" t="str">
        <f>=HYPERLINK("#'Data'!A512", "fsl_hhs_sleephungry_freq_admin2")</f>
      </c>
    </row>
    <row r="89">
      <c r="A89" s="67" t="str">
        <f>=HYPERLINK("#'Data'!A519", "fsl_hhs_sleephungry_freq_overall")</f>
      </c>
    </row>
    <row r="90">
      <c r="A90" s="67" t="str">
        <f>=HYPERLINK("#'Data'!A523", "fsl_hhs_sleephungry_overall")</f>
      </c>
    </row>
    <row r="91">
      <c r="A91" s="67" t="str">
        <f>=HYPERLINK("#'Data'!A527", "fsl_lcsi_cat_admin2")</f>
      </c>
    </row>
    <row r="92">
      <c r="A92" s="67" t="str">
        <f>=HYPERLINK("#'Data'!A546", "fsl_lcsi_cat_overall")</f>
      </c>
    </row>
    <row r="93">
      <c r="A93" s="67" t="str">
        <f>=HYPERLINK("#'Data'!A553", "fsl_lcsi_crisis_admin2")</f>
      </c>
    </row>
    <row r="94">
      <c r="A94" s="67" t="str">
        <f>=HYPERLINK("#'Data'!A564", "fsl_lcsi_crisis_overall")</f>
      </c>
    </row>
    <row r="95">
      <c r="A95" s="67" t="str">
        <f>=HYPERLINK("#'Data'!A569", "fsl_lcsi_crisis1_admin2")</f>
      </c>
    </row>
    <row r="96">
      <c r="A96" s="67" t="str">
        <f>=HYPERLINK("#'Data'!A576", "fsl_lcsi_crisis1_overall")</f>
      </c>
    </row>
    <row r="97">
      <c r="A97" s="67" t="str">
        <f>=HYPERLINK("#'Data'!A580", "fsl_lcsi_crisis2_admin2")</f>
      </c>
    </row>
    <row r="98">
      <c r="A98" s="67" t="str">
        <f>=HYPERLINK("#'Data'!A587", "fsl_lcsi_crisis2_overall")</f>
      </c>
    </row>
    <row r="99">
      <c r="A99" s="67" t="str">
        <f>=HYPERLINK("#'Data'!A591", "fsl_lcsi_crisis3_admin2")</f>
      </c>
    </row>
    <row r="100">
      <c r="A100" s="67" t="str">
        <f>=HYPERLINK("#'Data'!A598", "fsl_lcsi_crisis3_overall")</f>
      </c>
    </row>
    <row r="101">
      <c r="A101" s="67" t="str">
        <f>=HYPERLINK("#'Data'!A602", "fsl_lcsi_crisis4_admin2")</f>
      </c>
    </row>
    <row r="102">
      <c r="A102" s="67" t="str">
        <f>=HYPERLINK("#'Data'!A609", "fsl_lcsi_crisis4_overall")</f>
      </c>
    </row>
    <row r="103">
      <c r="A103" s="67" t="str">
        <f>=HYPERLINK("#'Data'!A613", "fsl_lcsi_emergency_admin2")</f>
      </c>
    </row>
    <row r="104">
      <c r="A104" s="67" t="str">
        <f>=HYPERLINK("#'Data'!A624", "fsl_lcsi_emergency_overall")</f>
      </c>
    </row>
    <row r="105">
      <c r="A105" s="67" t="str">
        <f>=HYPERLINK("#'Data'!A629", "fsl_lcsi_emergency1_admin2")</f>
      </c>
    </row>
    <row r="106">
      <c r="A106" s="67" t="str">
        <f>=HYPERLINK("#'Data'!A636", "fsl_lcsi_emergency1_overall")</f>
      </c>
    </row>
    <row r="107">
      <c r="A107" s="67" t="str">
        <f>=HYPERLINK("#'Data'!A640", "fsl_lcsi_emergency2_admin2")</f>
      </c>
    </row>
    <row r="108">
      <c r="A108" s="67" t="str">
        <f>=HYPERLINK("#'Data'!A647", "fsl_lcsi_emergency2_overall")</f>
      </c>
    </row>
    <row r="109">
      <c r="A109" s="67" t="str">
        <f>=HYPERLINK("#'Data'!A651", "fsl_lcsi_stress_admin2")</f>
      </c>
    </row>
    <row r="110">
      <c r="A110" s="67" t="str">
        <f>=HYPERLINK("#'Data'!A662", "fsl_lcsi_stress_overall")</f>
      </c>
    </row>
    <row r="111">
      <c r="A111" s="67" t="str">
        <f>=HYPERLINK("#'Data'!A667", "fsl_lcsi_stress1_admin2")</f>
      </c>
    </row>
    <row r="112">
      <c r="A112" s="67" t="str">
        <f>=HYPERLINK("#'Data'!A674", "fsl_lcsi_stress1_overall")</f>
      </c>
    </row>
    <row r="113">
      <c r="A113" s="67" t="str">
        <f>=HYPERLINK("#'Data'!A678", "fsl_lcsi_stress2_admin2")</f>
      </c>
    </row>
    <row r="114">
      <c r="A114" s="67" t="str">
        <f>=HYPERLINK("#'Data'!A685", "fsl_lcsi_stress2_overall")</f>
      </c>
    </row>
    <row r="115">
      <c r="A115" s="67" t="str">
        <f>=HYPERLINK("#'Data'!A689", "fsl_lcsi_stress3_admin2")</f>
      </c>
    </row>
    <row r="116">
      <c r="A116" s="67" t="str">
        <f>=HYPERLINK("#'Data'!A696", "fsl_lcsi_stress3_overall")</f>
      </c>
    </row>
    <row r="117">
      <c r="A117" s="67" t="str">
        <f>=HYPERLINK("#'Data'!A700", "fsl_num_meals_5_above_admin2")</f>
      </c>
    </row>
    <row r="118">
      <c r="A118" s="67" t="str">
        <f>=HYPERLINK("#'Data'!A707", "fsl_num_meals_5_above_overall")</f>
      </c>
    </row>
    <row r="119">
      <c r="A119" s="67" t="str">
        <f>=HYPERLINK("#'Data'!A711", "fsl_num_meals_admin2")</f>
      </c>
    </row>
    <row r="120">
      <c r="A120" s="67" t="str">
        <f>=HYPERLINK("#'Data'!A718", "fsl_num_meals_overall")</f>
      </c>
    </row>
    <row r="121">
      <c r="A121" s="67" t="str">
        <f>=HYPERLINK("#'Data'!A722", "fsl_num_meals_under_5_admin2")</f>
      </c>
    </row>
    <row r="122">
      <c r="A122" s="67" t="str">
        <f>=HYPERLINK("#'Data'!A729", "fsl_num_meals_under_5_overall")</f>
      </c>
    </row>
    <row r="123">
      <c r="A123" s="67" t="str">
        <f>=HYPERLINK("#'Data'!A733", "fsl_rcsi_borrow_admin2")</f>
      </c>
    </row>
    <row r="124">
      <c r="A124" s="67" t="str">
        <f>=HYPERLINK("#'Data'!A740", "fsl_rcsi_borrow_overall")</f>
      </c>
    </row>
    <row r="125">
      <c r="A125" s="67" t="str">
        <f>=HYPERLINK("#'Data'!A744", "fsl_rcsi_cat_admin2")</f>
      </c>
    </row>
    <row r="126">
      <c r="A126" s="67" t="str">
        <f>=HYPERLINK("#'Data'!A759", "fsl_rcsi_cat_overall")</f>
      </c>
    </row>
    <row r="127">
      <c r="A127" s="67" t="str">
        <f>=HYPERLINK("#'Data'!A765", "fsl_rcsi_lessquality_admin2")</f>
      </c>
    </row>
    <row r="128">
      <c r="A128" s="67" t="str">
        <f>=HYPERLINK("#'Data'!A772", "fsl_rcsi_lessquality_overall")</f>
      </c>
    </row>
    <row r="129">
      <c r="A129" s="67" t="str">
        <f>=HYPERLINK("#'Data'!A776", "fsl_rcsi_mealadult_admin2")</f>
      </c>
    </row>
    <row r="130">
      <c r="A130" s="67" t="str">
        <f>=HYPERLINK("#'Data'!A783", "fsl_rcsi_mealadult_overall")</f>
      </c>
    </row>
    <row r="131">
      <c r="A131" s="67" t="str">
        <f>=HYPERLINK("#'Data'!A787", "fsl_rcsi_mealnb_admin2")</f>
      </c>
    </row>
    <row r="132">
      <c r="A132" s="67" t="str">
        <f>=HYPERLINK("#'Data'!A794", "fsl_rcsi_mealnb_overall")</f>
      </c>
    </row>
    <row r="133">
      <c r="A133" s="67" t="str">
        <f>=HYPERLINK("#'Data'!A798", "fsl_rcsi_mealsize_admin2")</f>
      </c>
    </row>
    <row r="134">
      <c r="A134" s="67" t="str">
        <f>=HYPERLINK("#'Data'!A805", "fsl_rcsi_mealsize_overall")</f>
      </c>
    </row>
    <row r="135">
      <c r="A135" s="67" t="str">
        <f>=HYPERLINK("#'Data'!A809", "fsl_rcsi_score_admin2")</f>
      </c>
    </row>
    <row r="136">
      <c r="A136" s="67" t="str">
        <f>=HYPERLINK("#'Data'!A816", "fsl_rcsi_score_overall")</f>
      </c>
    </row>
    <row r="137">
      <c r="A137" s="67" t="str">
        <f>=HYPERLINK("#'Data'!A820", "fsl_second_food_sources_admin2")</f>
      </c>
    </row>
    <row r="138">
      <c r="A138" s="67" t="str">
        <f>=HYPERLINK("#'Data'!A827", "fsl_second_food_sources_overall")</f>
      </c>
    </row>
    <row r="139">
      <c r="A139" s="67" t="str">
        <f>=HYPERLINK("#'Data'!A831", "fsl_second_income_types_admin2")</f>
      </c>
    </row>
    <row r="140">
      <c r="A140" s="67" t="str">
        <f>=HYPERLINK("#'Data'!A838", "fsl_second_income_types_overall")</f>
      </c>
    </row>
    <row r="141">
      <c r="A141" s="67" t="str">
        <f>=HYPERLINK("#'Data'!A842", "fsl_third_food_sources_admin2")</f>
      </c>
    </row>
    <row r="142">
      <c r="A142" s="67" t="str">
        <f>=HYPERLINK("#'Data'!A849", "fsl_third_food_sources_overall")</f>
      </c>
    </row>
    <row r="143">
      <c r="A143" s="67" t="str">
        <f>=HYPERLINK("#'Data'!A853", "fsl_third_income_types_admin2")</f>
      </c>
    </row>
    <row r="144">
      <c r="A144" s="67" t="str">
        <f>=HYPERLINK("#'Data'!A860", "fsl_third_income_types_overall")</f>
      </c>
    </row>
    <row r="145">
      <c r="A145" s="67" t="str">
        <f>=HYPERLINK("#'Data'!A864", "health_healthcare_barriers_admin2")</f>
      </c>
    </row>
    <row r="146">
      <c r="A146" s="67" t="str">
        <f>=HYPERLINK("#'Data'!A871", "health_healthcare_barriers_overall")</f>
      </c>
    </row>
    <row r="147">
      <c r="A147" s="67" t="str">
        <f>=HYPERLINK("#'Data'!A875", "health_healthcare_service_one_hour_admin2")</f>
      </c>
    </row>
    <row r="148">
      <c r="A148" s="67" t="str">
        <f>=HYPERLINK("#'Data'!A882", "health_healthcare_service_one_hour_overall")</f>
      </c>
    </row>
    <row r="149">
      <c r="A149" s="67" t="str">
        <f>=HYPERLINK("#'Data'!A886", "health_ind_cholera_vaccination_admin2")</f>
      </c>
    </row>
    <row r="150">
      <c r="A150" s="67" t="str">
        <f>=HYPERLINK("#'Data'!A893", "health_ind_cholera_vaccination_overall")</f>
      </c>
    </row>
    <row r="151">
      <c r="A151" s="67" t="str">
        <f>=HYPERLINK("#'Data'!A897", "health_ind_healthcare_need_admin2")</f>
      </c>
    </row>
    <row r="152">
      <c r="A152" s="67" t="str">
        <f>=HYPERLINK("#'Data'!A904", "health_ind_healthcare_need_overall")</f>
      </c>
    </row>
    <row r="153">
      <c r="A153" s="67" t="str">
        <f>=HYPERLINK("#'Data'!A908", "health_ind_healthcare_not_received_admin2")</f>
      </c>
    </row>
    <row r="154">
      <c r="A154" s="67" t="str">
        <f>=HYPERLINK("#'Data'!A915", "health_ind_healthcare_not_received_overall")</f>
      </c>
    </row>
    <row r="155">
      <c r="A155" s="67" t="str">
        <f>=HYPERLINK("#'Data'!A919", "health_ind_healthcare_provider_admin2")</f>
      </c>
    </row>
    <row r="156">
      <c r="A156" s="67" t="str">
        <f>=HYPERLINK("#'Data'!A926", "health_ind_healthcare_provider_overall")</f>
      </c>
    </row>
    <row r="157">
      <c r="A157" s="67" t="str">
        <f>=HYPERLINK("#'Data'!A930", "health_ind_healthcare_received_admin2")</f>
      </c>
    </row>
    <row r="158">
      <c r="A158" s="67" t="str">
        <f>=HYPERLINK("#'Data'!A937", "health_ind_healthcare_received_overall")</f>
      </c>
    </row>
    <row r="159">
      <c r="A159" s="67" t="str">
        <f>=HYPERLINK("#'Data'!A941", "health_ind_illness_admin2")</f>
      </c>
    </row>
    <row r="160">
      <c r="A160" s="67" t="str">
        <f>=HYPERLINK("#'Data'!A948", "health_ind_illness_overall")</f>
      </c>
    </row>
    <row r="161">
      <c r="A161" s="67" t="str">
        <f>=HYPERLINK("#'Data'!A952", "health_ind_measles_vaccination_admin2")</f>
      </c>
    </row>
    <row r="162">
      <c r="A162" s="67" t="str">
        <f>=HYPERLINK("#'Data'!A959", "health_ind_measles_vaccination_overall")</f>
      </c>
    </row>
    <row r="163">
      <c r="A163" s="67" t="str">
        <f>=HYPERLINK("#'Data'!A963", "health_ind_received_healthcare_admin2")</f>
      </c>
    </row>
    <row r="164">
      <c r="A164" s="67" t="str">
        <f>=HYPERLINK("#'Data'!A970", "health_ind_received_healthcare_overall")</f>
      </c>
    </row>
    <row r="165">
      <c r="A165" s="67" t="str">
        <f>=HYPERLINK("#'Data'!A974", "health_ind_symptom_admin2")</f>
      </c>
    </row>
    <row r="166">
      <c r="A166" s="67" t="str">
        <f>=HYPERLINK("#'Data'!A981", "health_ind_symptom_overall")</f>
      </c>
    </row>
    <row r="167">
      <c r="A167" s="67" t="str">
        <f>=HYPERLINK("#'Data'!A985", "hh_accessible_info_admin2")</f>
      </c>
    </row>
    <row r="168">
      <c r="A168" s="67" t="str">
        <f>=HYPERLINK("#'Data'!A992", "hh_accessible_info_overall")</f>
      </c>
    </row>
    <row r="169">
      <c r="A169" s="67" t="str">
        <f>=HYPERLINK("#'Data'!A996", "hh_assistive_products_admin2")</f>
      </c>
    </row>
    <row r="170">
      <c r="A170" s="67" t="str">
        <f>=HYPERLINK("#'Data'!A1003", "hh_assistive_products_overall")</f>
      </c>
    </row>
    <row r="171">
      <c r="A171" s="67" t="str">
        <f>=HYPERLINK("#'Data'!A1007", "hh_children_3_5_admin2")</f>
      </c>
    </row>
    <row r="172">
      <c r="A172" s="67" t="str">
        <f>=HYPERLINK("#'Data'!A1014", "hh_children_3_5_count_admin2")</f>
      </c>
    </row>
    <row r="173">
      <c r="A173" s="67" t="str">
        <f>=HYPERLINK("#'Data'!A1021", "hh_children_3_5_count_overall")</f>
      </c>
    </row>
    <row r="174">
      <c r="A174" s="67" t="str">
        <f>=HYPERLINK("#'Data'!A1025", "hh_children_3_5_overall")</f>
      </c>
    </row>
    <row r="175">
      <c r="A175" s="67" t="str">
        <f>=HYPERLINK("#'Data'!A1029", "hh_children_u2_admin2")</f>
      </c>
    </row>
    <row r="176">
      <c r="A176" s="67" t="str">
        <f>=HYPERLINK("#'Data'!A1036", "hh_children_u2_count_admin2")</f>
      </c>
    </row>
    <row r="177">
      <c r="A177" s="67" t="str">
        <f>=HYPERLINK("#'Data'!A1043", "hh_children_u2_count_overall")</f>
      </c>
    </row>
    <row r="178">
      <c r="A178" s="67" t="str">
        <f>=HYPERLINK("#'Data'!A1047", "hh_children_u2_overall")</f>
      </c>
    </row>
    <row r="179">
      <c r="A179" s="67" t="str">
        <f>=HYPERLINK("#'Data'!A1051", "hh_daily_activity_support_admin2")</f>
      </c>
    </row>
    <row r="180">
      <c r="A180" s="67" t="str">
        <f>=HYPERLINK("#'Data'!A1058", "hh_daily_activity_support_overall")</f>
      </c>
    </row>
    <row r="181">
      <c r="A181" s="67" t="str">
        <f>=HYPERLINK("#'Data'!A1062", "hh_disability_status_admin2")</f>
      </c>
    </row>
    <row r="182">
      <c r="A182" s="67" t="str">
        <f>=HYPERLINK("#'Data'!A1073", "hh_disability_status_overall")</f>
      </c>
    </row>
    <row r="183">
      <c r="A183" s="67" t="str">
        <f>=HYPERLINK("#'Data'!A1078", "hh_pregnant_member_admin2")</f>
      </c>
    </row>
    <row r="184">
      <c r="A184" s="67" t="str">
        <f>=HYPERLINK("#'Data'!A1085", "hh_pregnant_member_count_admin2")</f>
      </c>
    </row>
    <row r="185">
      <c r="A185" s="67" t="str">
        <f>=HYPERLINK("#'Data'!A1092", "hh_pregnant_member_count_overall")</f>
      </c>
    </row>
    <row r="186">
      <c r="A186" s="67" t="str">
        <f>=HYPERLINK("#'Data'!A1096", "hh_pregnant_member_overall")</f>
      </c>
    </row>
    <row r="187">
      <c r="A187" s="67" t="str">
        <f>=HYPERLINK("#'Data'!A1100", "hh_size_admin2")</f>
      </c>
    </row>
    <row r="188">
      <c r="A188" s="67" t="str">
        <f>=HYPERLINK("#'Data'!A1107", "hh_size_overall")</f>
      </c>
    </row>
    <row r="189">
      <c r="A189" s="67" t="str">
        <f>=HYPERLINK("#'Data'!A1111", "hosted_displaced_count_admin2")</f>
      </c>
    </row>
    <row r="190">
      <c r="A190" s="67" t="str">
        <f>=HYPERLINK("#'Data'!A1118", "hosted_displaced_count_overall")</f>
      </c>
    </row>
    <row r="191">
      <c r="A191" s="67" t="str">
        <f>=HYPERLINK("#'Data'!A1122", "household_head_admin2")</f>
      </c>
    </row>
    <row r="192">
      <c r="A192" s="67" t="str">
        <f>=HYPERLINK("#'Data'!A1129", "household_head_overall")</f>
      </c>
    </row>
    <row r="193">
      <c r="A193" s="67" t="str">
        <f>=HYPERLINK("#'Data'!A1133", "Is_the_child_a_boy_or_a_girl_admin2")</f>
      </c>
    </row>
    <row r="194">
      <c r="A194" s="67" t="str">
        <f>=HYPERLINK("#'Data'!A1140", "Is_the_child_a_boy_or_a_girl_overall")</f>
      </c>
    </row>
    <row r="195">
      <c r="A195" s="67" t="str">
        <f>=HYPERLINK("#'Data'!A1144", "know_arrival_date_admin2")</f>
      </c>
    </row>
    <row r="196">
      <c r="A196" s="67" t="str">
        <f>=HYPERLINK("#'Data'!A1151", "know_arrival_date_overall")</f>
      </c>
    </row>
    <row r="197">
      <c r="A197" s="67" t="str">
        <f>=HYPERLINK("#'Data'!A1155", "know_departure_date_admin2")</f>
      </c>
    </row>
    <row r="198">
      <c r="A198" s="67" t="str">
        <f>=HYPERLINK("#'Data'!A1162", "know_departure_date_overall")</f>
      </c>
    </row>
    <row r="199">
      <c r="A199" s="67" t="str">
        <f>=HYPERLINK("#'Data'!A1166", "lighting_admin2")</f>
      </c>
    </row>
    <row r="200">
      <c r="A200" s="67" t="str">
        <f>=HYPERLINK("#'Data'!A1173", "lighting_barriers_admin2")</f>
      </c>
    </row>
    <row r="201">
      <c r="A201" s="67" t="str">
        <f>=HYPERLINK("#'Data'!A1180", "lighting_barriers_overall")</f>
      </c>
    </row>
    <row r="202">
      <c r="A202" s="67" t="str">
        <f>=HYPERLINK("#'Data'!A1184", "lighting_overall")</f>
      </c>
    </row>
    <row r="203">
      <c r="A203" s="67" t="str">
        <f>=HYPERLINK("#'Data'!A1188", "nut_bf_lack_reasons_admin2")</f>
      </c>
    </row>
    <row r="204">
      <c r="A204" s="67" t="str">
        <f>=HYPERLINK("#'Data'!A1195", "nut_bf_lack_reasons_overall")</f>
      </c>
    </row>
    <row r="205">
      <c r="A205" s="67" t="str">
        <f>=HYPERLINK("#'Data'!A1199", "nut_bf_yesterday_admin2")</f>
      </c>
    </row>
    <row r="206">
      <c r="A206" s="67" t="str">
        <f>=HYPERLINK("#'Data'!A1206", "nut_bf_yesterday_overall")</f>
      </c>
    </row>
    <row r="207">
      <c r="A207" s="67" t="str">
        <f>=HYPERLINK("#'Data'!A1210", "nut_caregiver_present_admin2")</f>
      </c>
    </row>
    <row r="208">
      <c r="A208" s="67" t="str">
        <f>=HYPERLINK("#'Data'!A1217", "nut_caregiver_present_overall")</f>
      </c>
    </row>
    <row r="209">
      <c r="A209" s="67" t="str">
        <f>=HYPERLINK("#'Data'!A1221", "nut_child_present_admin2")</f>
      </c>
    </row>
    <row r="210">
      <c r="A210" s="67" t="str">
        <f>=HYPERLINK("#'Data'!A1228", "nut_child_present_overall")</f>
      </c>
    </row>
    <row r="211">
      <c r="A211" s="67" t="str">
        <f>=HYPERLINK("#'Data'!A1232", "nut_cmam_enrollment_admin2")</f>
      </c>
    </row>
    <row r="212">
      <c r="A212" s="67" t="str">
        <f>=HYPERLINK("#'Data'!A1239", "nut_cmam_enrollment_overall")</f>
      </c>
    </row>
    <row r="213">
      <c r="A213" s="67" t="str">
        <f>=HYPERLINK("#'Data'!A1243", "nut_complementary_feeding_challenges_admin2")</f>
      </c>
    </row>
    <row r="214">
      <c r="A214" s="67" t="str">
        <f>=HYPERLINK("#'Data'!A1250", "nut_complementary_feeding_challenges_overall")</f>
      </c>
    </row>
    <row r="215">
      <c r="A215" s="67" t="str">
        <f>=HYPERLINK("#'Data'!A1254", "nut_food_child_consumptions_admin2")</f>
      </c>
    </row>
    <row r="216">
      <c r="A216" s="67" t="str">
        <f>=HYPERLINK("#'Data'!A1261", "nut_food_child_consumptions_overall")</f>
      </c>
    </row>
    <row r="217">
      <c r="A217" s="67" t="str">
        <f>=HYPERLINK("#'Data'!A1265", "nut_program_type_admin2")</f>
      </c>
    </row>
    <row r="218">
      <c r="A218" s="67" t="str">
        <f>=HYPERLINK("#'Data'!A1272", "nut_program_type_overall")</f>
      </c>
    </row>
    <row r="219">
      <c r="A219" s="67" t="str">
        <f>=HYPERLINK("#'Data'!A1276", "origin_district_admin2")</f>
      </c>
    </row>
    <row r="220">
      <c r="A220" s="67" t="str">
        <f>=HYPERLINK("#'Data'!A1282", "origin_district_overall")</f>
      </c>
    </row>
    <row r="221">
      <c r="A221" s="67" t="str">
        <f>=HYPERLINK("#'Data'!A1286", "origin_type_admin2")</f>
      </c>
    </row>
    <row r="222">
      <c r="A222" s="67" t="str">
        <f>=HYPERLINK("#'Data'!A1293", "origin_type_overall")</f>
      </c>
    </row>
    <row r="223">
      <c r="A223" s="67" t="str">
        <f>=HYPERLINK("#'Data'!A1297", "plw_tsfp_admin2")</f>
      </c>
    </row>
    <row r="224">
      <c r="A224" s="67" t="str">
        <f>=HYPERLINK("#'Data'!A1304", "plw_tsfp_overall")</f>
      </c>
    </row>
    <row r="225">
      <c r="A225" s="67" t="str">
        <f>=HYPERLINK("#'Data'!A1308", "respondent_consent_admin2")</f>
      </c>
    </row>
    <row r="226">
      <c r="A226" s="67" t="str">
        <f>=HYPERLINK("#'Data'!A1315", "respondent_consent_overall")</f>
      </c>
    </row>
    <row r="227">
      <c r="A227" s="67" t="str">
        <f>=HYPERLINK("#'Data'!A1319", "respondent_sex_admin2")</f>
      </c>
    </row>
    <row r="228">
      <c r="A228" s="67" t="str">
        <f>=HYPERLINK("#'Data'!A1326", "respondent_sex_overall")</f>
      </c>
    </row>
    <row r="229">
      <c r="A229" s="67" t="str">
        <f>=HYPERLINK("#'Data'!A1330", "returned_after_displacement_admin2")</f>
      </c>
    </row>
    <row r="230">
      <c r="A230" s="67" t="str">
        <f>=HYPERLINK("#'Data'!A1337", "returned_after_displacement_overall")</f>
      </c>
    </row>
    <row r="231">
      <c r="A231" s="67" t="str">
        <f>=HYPERLINK("#'Data'!A1341", "second_priority_need_admin2")</f>
      </c>
    </row>
    <row r="232">
      <c r="A232" s="67" t="str">
        <f>=HYPERLINK("#'Data'!A1348", "second_priority_need_overall")</f>
      </c>
    </row>
    <row r="233">
      <c r="A233" s="67" t="str">
        <f>=HYPERLINK("#'Data'!A1352", "shelter_issues_admin2")</f>
      </c>
    </row>
    <row r="234">
      <c r="A234" s="67" t="str">
        <f>=HYPERLINK("#'Data'!A1359", "shelter_issues_overall")</f>
      </c>
    </row>
    <row r="235">
      <c r="A235" s="67" t="str">
        <f>=HYPERLINK("#'Data'!A1363", "shelter_type_admin2")</f>
      </c>
    </row>
    <row r="236">
      <c r="A236" s="67" t="str">
        <f>=HYPERLINK("#'Data'!A1370", "shelter_type_overall")</f>
      </c>
    </row>
    <row r="237">
      <c r="A237" s="67" t="str">
        <f>=HYPERLINK("#'Data'!A1374", "sleeping_abilities_admin2")</f>
      </c>
    </row>
    <row r="238">
      <c r="A238" s="67" t="str">
        <f>=HYPERLINK("#'Data'!A1381", "sleeping_abilities_overall")</f>
      </c>
    </row>
    <row r="239">
      <c r="A239" s="67" t="str">
        <f>=HYPERLINK("#'Data'!A1385", "sleeping_barriers_admin2")</f>
      </c>
    </row>
    <row r="240">
      <c r="A240" s="67" t="str">
        <f>=HYPERLINK("#'Data'!A1392", "sleeping_barriers_overall")</f>
      </c>
    </row>
    <row r="241">
      <c r="A241" s="67" t="str">
        <f>=HYPERLINK("#'Data'!A1396", "third_priority_need_admin2")</f>
      </c>
    </row>
    <row r="242">
      <c r="A242" s="67" t="str">
        <f>=HYPERLINK("#'Data'!A1403", "third_priority_need_overall")</f>
      </c>
    </row>
    <row r="243">
      <c r="A243" s="67" t="str">
        <f>=HYPERLINK("#'Data'!A1407", "usual_residence_admin2")</f>
      </c>
    </row>
    <row r="244">
      <c r="A244" s="67" t="str">
        <f>=HYPERLINK("#'Data'!A1414", "usual_residence_overall")</f>
      </c>
    </row>
    <row r="245">
      <c r="A245" s="67" t="str">
        <f>=HYPERLINK("#'Data'!A1418", "wash_containers_admin2")</f>
      </c>
    </row>
    <row r="246">
      <c r="A246" s="67" t="str">
        <f>=HYPERLINK("#'Data'!A1425", "wash_containers_overall")</f>
      </c>
    </row>
    <row r="247">
      <c r="A247" s="67" t="str">
        <f>=HYPERLINK("#'Data'!A1429", "wash_different_water_sources_admin2")</f>
      </c>
    </row>
    <row r="248">
      <c r="A248" s="67" t="str">
        <f>=HYPERLINK("#'Data'!A1436", "wash_different_water_sources_overall")</f>
      </c>
    </row>
    <row r="249">
      <c r="A249" s="67" t="str">
        <f>=HYPERLINK("#'Data'!A1440", "wash_drinking_water_scarcity_proxy_admin2")</f>
      </c>
    </row>
    <row r="250">
      <c r="A250" s="67" t="str">
        <f>=HYPERLINK("#'Data'!A1454", "wash_drinking_water_scarcity_proxy_overall")</f>
      </c>
    </row>
    <row r="251">
      <c r="A251" s="67" t="str">
        <f>=HYPERLINK("#'Data'!A1460", "wash_first_water_source_usage_admin2")</f>
      </c>
    </row>
    <row r="252">
      <c r="A252" s="67" t="str">
        <f>=HYPERLINK("#'Data'!A1467", "wash_first_water_source_usage_overall")</f>
      </c>
    </row>
    <row r="253">
      <c r="A253" s="67" t="str">
        <f>=HYPERLINK("#'Data'!A1471", "wash_other_water_sources_admin2")</f>
      </c>
    </row>
    <row r="254">
      <c r="A254" s="67" t="str">
        <f>=HYPERLINK("#'Data'!A1478", "wash_other_water_sources_overall")</f>
      </c>
    </row>
    <row r="255">
      <c r="A255" s="67" t="str">
        <f>=HYPERLINK("#'Data'!A1482", "wash_second_water_source_usage_admin2")</f>
      </c>
    </row>
    <row r="256">
      <c r="A256" s="67" t="str">
        <f>=HYPERLINK("#'Data'!A1489", "wash_second_water_source_usage_overall")</f>
      </c>
    </row>
    <row r="257">
      <c r="A257" s="67" t="str">
        <f>=HYPERLINK("#'Data'!A1493", "wash_soap_access_admin2")</f>
      </c>
    </row>
    <row r="258">
      <c r="A258" s="67" t="str">
        <f>=HYPERLINK("#'Data'!A1500", "wash_soap_access_overall")</f>
      </c>
    </row>
    <row r="259">
      <c r="A259" s="67" t="str">
        <f>=HYPERLINK("#'Data'!A1504", "wash_third_water_source_usage_admin2")</f>
      </c>
    </row>
    <row r="260">
      <c r="A260" s="67" t="str">
        <f>=HYPERLINK("#'Data'!A1511", "wash_third_water_source_usage_overall")</f>
      </c>
    </row>
    <row r="261">
      <c r="A261" s="67" t="str">
        <f>=HYPERLINK("#'Data'!A1515", "wash_water_collect_time_admin2")</f>
      </c>
    </row>
    <row r="262">
      <c r="A262" s="67" t="str">
        <f>=HYPERLINK("#'Data'!A1522", "wash_water_collect_time_int_admin2")</f>
      </c>
    </row>
    <row r="263">
      <c r="A263" s="67" t="str">
        <f>=HYPERLINK("#'Data'!A1529", "wash_water_collect_time_int_overall")</f>
      </c>
    </row>
    <row r="264">
      <c r="A264" s="67" t="str">
        <f>=HYPERLINK("#'Data'!A1533", "wash_water_collect_time_overall")</f>
      </c>
    </row>
    <row r="265">
      <c r="A265" s="67" t="str">
        <f>=HYPERLINK("#'Data'!A1537", "wash_water_collect_time_range_admin2")</f>
      </c>
    </row>
    <row r="266">
      <c r="A266" s="67" t="str">
        <f>=HYPERLINK("#'Data'!A1544", "wash_water_collect_time_range_overall")</f>
      </c>
    </row>
    <row r="267">
      <c r="A267" s="67" t="str">
        <f>=HYPERLINK("#'Data'!A1548", "wash_water_interuption_admin2")</f>
      </c>
    </row>
    <row r="268">
      <c r="A268" s="67" t="str">
        <f>=HYPERLINK("#'Data'!A1555", "wash_water_interuption_num_days_admin2")</f>
      </c>
    </row>
    <row r="269">
      <c r="A269" s="67" t="str">
        <f>=HYPERLINK("#'Data'!A1562", "wash_water_interuption_num_days_overall")</f>
      </c>
    </row>
    <row r="270">
      <c r="A270" s="67" t="str">
        <f>=HYPERLINK("#'Data'!A1566", "wash_water_interuption_overall")</f>
      </c>
    </row>
    <row r="271">
      <c r="A271" s="67" t="str">
        <f>=HYPERLINK("#'Data'!A1570", "wash_water_source_admin2")</f>
      </c>
    </row>
    <row r="272">
      <c r="A272" s="67" t="str">
        <f>=HYPERLINK("#'Data'!A1577", "wash_water_source_overall")</f>
      </c>
    </row>
    <row r="273">
      <c r="A273" s="67" t="str">
        <f>=HYPERLINK("#'Data'!A1581", "wash_water_treatment_admin2")</f>
      </c>
    </row>
    <row r="274">
      <c r="A274" s="67" t="str">
        <f>=HYPERLINK("#'Data'!A1588", "wash_water_treatment_overall")</f>
      </c>
    </row>
    <row r="275">
      <c r="A275" s="67" t="str">
        <f>=HYPERLINK("#'Data'!A1592", "wash_wise_cat_admin2")</f>
      </c>
    </row>
    <row r="276">
      <c r="A276" s="67" t="str">
        <f>=HYPERLINK("#'Data'!A1603", "wash_wise_cat_overall")</f>
      </c>
    </row>
    <row r="277">
      <c r="A277" s="67" t="str">
        <f>=HYPERLINK("#'Data'!A1608", "wash_wise_drink_admin2")</f>
      </c>
    </row>
    <row r="278">
      <c r="A278" s="67" t="str">
        <f>=HYPERLINK("#'Data'!A1615", "wash_wise_drink_overall")</f>
      </c>
    </row>
    <row r="279">
      <c r="A279" s="67" t="str">
        <f>=HYPERLINK("#'Data'!A1619", "wash_wise_hands_admin2")</f>
      </c>
    </row>
    <row r="280">
      <c r="A280" s="67" t="str">
        <f>=HYPERLINK("#'Data'!A1626", "wash_wise_hands_overall")</f>
      </c>
    </row>
    <row r="281">
      <c r="A281" s="67" t="str">
        <f>=HYPERLINK("#'Data'!A1630", "wash_wise_plans_admin2")</f>
      </c>
    </row>
    <row r="282">
      <c r="A282" s="67" t="str">
        <f>=HYPERLINK("#'Data'!A1637", "wash_wise_plans_overall")</f>
      </c>
    </row>
    <row r="283">
      <c r="A283" s="67" t="str">
        <f>=HYPERLINK("#'Data'!A1641", "wash_wise_score_admin2")</f>
      </c>
    </row>
    <row r="284">
      <c r="A284" s="67" t="str">
        <f>=HYPERLINK("#'Data'!A1648", "wash_wise_score_overall")</f>
      </c>
    </row>
    <row r="285">
      <c r="A285" s="67" t="str">
        <f>=HYPERLINK("#'Data'!A1652", "wash_wise_worry_admin2")</f>
      </c>
    </row>
    <row r="286">
      <c r="A286" s="67" t="str">
        <f>=HYPERLINK("#'Data'!A1659", "wash_wise_worry_overall")</f>
      </c>
    </row>
    <row r="287">
      <c r="A287" s="67" t="str">
        <f>=HYPERLINK("#'Data'!A1663", "woman_aged_15_49_admin2")</f>
      </c>
    </row>
    <row r="288">
      <c r="A288" s="67" t="str">
        <f>=HYPERLINK("#'Data'!A1670", "woman_aged_15_49_overall")</f>
      </c>
    </row>
    <row r="289">
      <c r="A289" s="67" t="str">
        <f>=HYPERLINK("#'Data'!A1674", "woman_present_admin2")</f>
      </c>
    </row>
    <row r="290">
      <c r="A290" s="67" t="str">
        <f>=HYPERLINK("#'Data'!A1681", "woman_present_overall")</f>
      </c>
    </row>
    <row r="291">
      <c r="A291" s="67" t="str">
        <f>=HYPERLINK("#'Data'!A1685", "youngest_child_u5_age_months_admin2")</f>
      </c>
    </row>
    <row r="292">
      <c r="A292" s="67" t="str">
        <f>=HYPERLINK("#'Data'!A1692", "youngest_child_u5_age_months_overall")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</row>
    <row r="3">
      <c r="A3" t="s">
        <v>24</v>
      </c>
      <c r="B3" t="n">
        <v>6</v>
      </c>
      <c r="C3" t="n">
        <v>1</v>
      </c>
      <c r="D3" t="n">
        <v>1</v>
      </c>
      <c r="E3" t="n">
        <v>1</v>
      </c>
      <c r="F3" t="n">
        <v>1</v>
      </c>
    </row>
    <row r="4">
      <c r="A4" t="s">
        <v>25</v>
      </c>
      <c r="B4" t="n">
        <v>2</v>
      </c>
      <c r="C4" t="n">
        <v>1</v>
      </c>
      <c r="D4" t="n">
        <v>1</v>
      </c>
      <c r="E4" t="n">
        <v>1</v>
      </c>
      <c r="F4" t="n">
        <v>1</v>
      </c>
    </row>
    <row r="5">
      <c r="A5" t="s">
        <v>26</v>
      </c>
      <c r="B5" t="n">
        <v>5</v>
      </c>
      <c r="C5" t="n">
        <v>1</v>
      </c>
      <c r="D5" t="n">
        <v>1</v>
      </c>
      <c r="E5" t="n">
        <v>1</v>
      </c>
      <c r="F5" t="n">
        <v>1</v>
      </c>
    </row>
    <row r="6">
      <c r="A6" t="s">
        <v>27</v>
      </c>
      <c r="B6" t="n">
        <v>13</v>
      </c>
      <c r="C6" t="n">
        <v>1</v>
      </c>
      <c r="D6" t="n">
        <v>1</v>
      </c>
      <c r="E6" t="n">
        <v>1</v>
      </c>
      <c r="F6" t="n">
        <v>1</v>
      </c>
    </row>
    <row r="8">
      <c r="A8" t="s">
        <v>28</v>
      </c>
    </row>
    <row r="9">
      <c r="A9" t="s">
        <v>19</v>
      </c>
      <c r="B9" t="s">
        <v>20</v>
      </c>
      <c r="C9" t="s">
        <v>21</v>
      </c>
      <c r="D9" t="s">
        <v>22</v>
      </c>
      <c r="E9" t="s">
        <v>23</v>
      </c>
    </row>
    <row r="10">
      <c r="A10" t="n">
        <v>13</v>
      </c>
      <c r="B10" t="n">
        <v>1</v>
      </c>
      <c r="C10" t="n">
        <v>1</v>
      </c>
      <c r="D10" t="n">
        <v>1</v>
      </c>
      <c r="E10" t="n">
        <v>1</v>
      </c>
    </row>
    <row r="12">
      <c r="A12" t="s">
        <v>29</v>
      </c>
    </row>
    <row r="13">
      <c r="A13" t="s">
        <v>18</v>
      </c>
      <c r="B13" t="s">
        <v>19</v>
      </c>
      <c r="C13" t="s">
        <v>30</v>
      </c>
    </row>
    <row r="14">
      <c r="A14" t="s">
        <v>24</v>
      </c>
      <c r="B14" t="n">
        <v>117</v>
      </c>
      <c r="C14" t="s">
        <v>31</v>
      </c>
    </row>
    <row r="15">
      <c r="A15" t="s">
        <v>25</v>
      </c>
      <c r="B15" t="n">
        <v>123</v>
      </c>
      <c r="C15" t="s">
        <v>31</v>
      </c>
    </row>
    <row r="16">
      <c r="A16" t="s">
        <v>26</v>
      </c>
      <c r="B16" t="n">
        <v>126</v>
      </c>
      <c r="C16" t="s">
        <v>31</v>
      </c>
    </row>
    <row r="17">
      <c r="A17" t="s">
        <v>27</v>
      </c>
      <c r="B17" t="n">
        <v>366</v>
      </c>
      <c r="C17" t="s">
        <v>31</v>
      </c>
    </row>
    <row r="19">
      <c r="A19" t="s">
        <v>32</v>
      </c>
    </row>
    <row r="20">
      <c r="A20" t="s">
        <v>19</v>
      </c>
      <c r="B20" t="s">
        <v>30</v>
      </c>
    </row>
    <row r="21">
      <c r="A21" t="n">
        <v>366</v>
      </c>
      <c r="B21" t="s">
        <v>31</v>
      </c>
    </row>
    <row r="23">
      <c r="A23" t="s">
        <v>33</v>
      </c>
    </row>
    <row r="24">
      <c r="A24" t="s">
        <v>19</v>
      </c>
      <c r="B24" t="s">
        <v>24</v>
      </c>
      <c r="C24" t="s">
        <v>25</v>
      </c>
      <c r="D24" t="s">
        <v>26</v>
      </c>
    </row>
    <row r="25">
      <c r="A25" t="n">
        <v>366</v>
      </c>
      <c r="B25" t="s">
        <v>34</v>
      </c>
      <c r="C25" t="s">
        <v>35</v>
      </c>
      <c r="D25" t="s">
        <v>36</v>
      </c>
    </row>
    <row r="27">
      <c r="A27" t="s">
        <v>37</v>
      </c>
    </row>
    <row r="28">
      <c r="A28" t="s">
        <v>18</v>
      </c>
      <c r="B28" t="s">
        <v>19</v>
      </c>
      <c r="C28" t="s">
        <v>24</v>
      </c>
      <c r="D28" t="s">
        <v>38</v>
      </c>
      <c r="E28" t="s">
        <v>39</v>
      </c>
      <c r="F28" t="s">
        <v>40</v>
      </c>
    </row>
    <row r="29">
      <c r="A29" t="s">
        <v>24</v>
      </c>
      <c r="B29" t="n">
        <v>117</v>
      </c>
      <c r="C29" t="s">
        <v>31</v>
      </c>
      <c r="D29" t="s">
        <v>41</v>
      </c>
      <c r="E29" t="s">
        <v>41</v>
      </c>
      <c r="F29" t="s">
        <v>41</v>
      </c>
    </row>
    <row r="30">
      <c r="A30" t="s">
        <v>25</v>
      </c>
      <c r="B30" t="n">
        <v>123</v>
      </c>
      <c r="C30" t="s">
        <v>41</v>
      </c>
      <c r="D30" t="s">
        <v>42</v>
      </c>
      <c r="E30" t="s">
        <v>43</v>
      </c>
      <c r="F30" t="s">
        <v>41</v>
      </c>
    </row>
    <row r="31">
      <c r="A31" t="s">
        <v>26</v>
      </c>
      <c r="B31" t="n">
        <v>126</v>
      </c>
      <c r="C31" t="s">
        <v>41</v>
      </c>
      <c r="D31" t="s">
        <v>41</v>
      </c>
      <c r="E31" t="s">
        <v>41</v>
      </c>
      <c r="F31" t="s">
        <v>31</v>
      </c>
    </row>
    <row r="32">
      <c r="A32" t="s">
        <v>27</v>
      </c>
      <c r="B32" t="n">
        <v>366</v>
      </c>
      <c r="C32" t="s">
        <v>34</v>
      </c>
      <c r="D32" t="s">
        <v>44</v>
      </c>
      <c r="E32" t="s">
        <v>45</v>
      </c>
      <c r="F32" t="s">
        <v>36</v>
      </c>
    </row>
    <row r="34">
      <c r="A34" t="s">
        <v>46</v>
      </c>
    </row>
    <row r="35">
      <c r="A35" t="s">
        <v>19</v>
      </c>
      <c r="B35" t="s">
        <v>38</v>
      </c>
      <c r="C35" t="s">
        <v>40</v>
      </c>
      <c r="D35" t="s">
        <v>24</v>
      </c>
      <c r="E35" t="s">
        <v>39</v>
      </c>
    </row>
    <row r="36">
      <c r="A36" t="n">
        <v>366</v>
      </c>
      <c r="B36" t="s">
        <v>44</v>
      </c>
      <c r="C36" t="s">
        <v>36</v>
      </c>
      <c r="D36" t="s">
        <v>34</v>
      </c>
      <c r="E36" t="s">
        <v>45</v>
      </c>
    </row>
    <row r="38">
      <c r="A38" t="s">
        <v>47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</row>
    <row r="40">
      <c r="A40" t="s">
        <v>24</v>
      </c>
      <c r="B40" t="n">
        <v>14</v>
      </c>
      <c r="C40" t="n">
        <v>1.07</v>
      </c>
      <c r="D40" t="n">
        <v>1</v>
      </c>
      <c r="E40" t="n">
        <v>1</v>
      </c>
      <c r="F40" t="n">
        <v>2</v>
      </c>
    </row>
    <row r="41">
      <c r="A41" t="s">
        <v>25</v>
      </c>
      <c r="B41" t="n">
        <v>8</v>
      </c>
      <c r="C41" t="n">
        <v>1.25</v>
      </c>
      <c r="D41" t="n">
        <v>1</v>
      </c>
      <c r="E41" t="n">
        <v>1</v>
      </c>
      <c r="F41" t="n">
        <v>2</v>
      </c>
    </row>
    <row r="42">
      <c r="A42" t="s">
        <v>26</v>
      </c>
      <c r="B42" t="n">
        <v>12</v>
      </c>
      <c r="C42" t="n">
        <v>1</v>
      </c>
      <c r="D42" t="n">
        <v>1</v>
      </c>
      <c r="E42" t="n">
        <v>1</v>
      </c>
      <c r="F42" t="n">
        <v>1</v>
      </c>
    </row>
    <row r="43">
      <c r="A43" t="s">
        <v>27</v>
      </c>
      <c r="B43" t="n">
        <v>34</v>
      </c>
      <c r="C43" t="n">
        <v>1.09</v>
      </c>
      <c r="D43" t="n">
        <v>1</v>
      </c>
      <c r="E43" t="n">
        <v>1</v>
      </c>
      <c r="F43" t="n">
        <v>2</v>
      </c>
    </row>
    <row r="45">
      <c r="A45" t="s">
        <v>48</v>
      </c>
    </row>
    <row r="46">
      <c r="A46" t="s">
        <v>19</v>
      </c>
      <c r="B46" t="s">
        <v>20</v>
      </c>
      <c r="C46" t="s">
        <v>21</v>
      </c>
      <c r="D46" t="s">
        <v>22</v>
      </c>
      <c r="E46" t="s">
        <v>23</v>
      </c>
    </row>
    <row r="47">
      <c r="A47" t="n">
        <v>34</v>
      </c>
      <c r="B47" t="n">
        <v>1.09</v>
      </c>
      <c r="C47" t="n">
        <v>1</v>
      </c>
      <c r="D47" t="n">
        <v>1</v>
      </c>
      <c r="E47" t="n">
        <v>2</v>
      </c>
    </row>
    <row r="49">
      <c r="A49" t="s">
        <v>49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>
      <c r="A51" t="s">
        <v>24</v>
      </c>
      <c r="B51" t="n">
        <v>117</v>
      </c>
      <c r="C51" t="n">
        <v>1983.4</v>
      </c>
      <c r="D51" t="n">
        <v>1989</v>
      </c>
      <c r="E51" t="n">
        <v>1934</v>
      </c>
      <c r="F51" t="n">
        <v>2007</v>
      </c>
    </row>
    <row r="52">
      <c r="A52" t="s">
        <v>25</v>
      </c>
      <c r="B52" t="n">
        <v>123</v>
      </c>
      <c r="C52" t="n">
        <v>1983.37</v>
      </c>
      <c r="D52" t="n">
        <v>1986</v>
      </c>
      <c r="E52" t="n">
        <v>1938</v>
      </c>
      <c r="F52" t="n">
        <v>2008</v>
      </c>
    </row>
    <row r="53">
      <c r="A53" t="s">
        <v>26</v>
      </c>
      <c r="B53" t="n">
        <v>126</v>
      </c>
      <c r="C53" t="n">
        <v>1986.81</v>
      </c>
      <c r="D53" t="n">
        <v>1990</v>
      </c>
      <c r="E53" t="n">
        <v>1950</v>
      </c>
      <c r="F53" t="n">
        <v>2008</v>
      </c>
    </row>
    <row r="54">
      <c r="A54" t="s">
        <v>27</v>
      </c>
      <c r="B54" t="n">
        <v>366</v>
      </c>
      <c r="C54" t="n">
        <v>1984.56</v>
      </c>
      <c r="D54" t="n">
        <v>1988</v>
      </c>
      <c r="E54" t="n">
        <v>1934</v>
      </c>
      <c r="F54" t="n">
        <v>2008</v>
      </c>
    </row>
    <row r="56">
      <c r="A56" t="s">
        <v>50</v>
      </c>
    </row>
    <row r="57">
      <c r="A57" t="s">
        <v>19</v>
      </c>
      <c r="B57" t="s">
        <v>20</v>
      </c>
      <c r="C57" t="s">
        <v>21</v>
      </c>
      <c r="D57" t="s">
        <v>22</v>
      </c>
      <c r="E57" t="s">
        <v>23</v>
      </c>
    </row>
    <row r="58">
      <c r="A58" t="n">
        <v>366</v>
      </c>
      <c r="B58" t="n">
        <v>1984.56</v>
      </c>
      <c r="C58" t="n">
        <v>1988</v>
      </c>
      <c r="D58" t="n">
        <v>1934</v>
      </c>
      <c r="E58" t="n">
        <v>2008</v>
      </c>
    </row>
    <row r="60">
      <c r="A60" t="s">
        <v>51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23</v>
      </c>
    </row>
    <row r="62">
      <c r="A62" t="s">
        <v>24</v>
      </c>
      <c r="B62" t="n">
        <v>117</v>
      </c>
      <c r="C62" t="n">
        <v>42.6</v>
      </c>
      <c r="D62" t="n">
        <v>37</v>
      </c>
      <c r="E62" t="n">
        <v>19</v>
      </c>
      <c r="F62" t="n">
        <v>92</v>
      </c>
    </row>
    <row r="63">
      <c r="A63" t="s">
        <v>25</v>
      </c>
      <c r="B63" t="n">
        <v>123</v>
      </c>
      <c r="C63" t="n">
        <v>42.63</v>
      </c>
      <c r="D63" t="n">
        <v>40</v>
      </c>
      <c r="E63" t="n">
        <v>18</v>
      </c>
      <c r="F63" t="n">
        <v>88</v>
      </c>
    </row>
    <row r="64">
      <c r="A64" t="s">
        <v>26</v>
      </c>
      <c r="B64" t="n">
        <v>126</v>
      </c>
      <c r="C64" t="n">
        <v>39.19</v>
      </c>
      <c r="D64" t="n">
        <v>36</v>
      </c>
      <c r="E64" t="n">
        <v>18</v>
      </c>
      <c r="F64" t="n">
        <v>76</v>
      </c>
    </row>
    <row r="65">
      <c r="A65" t="s">
        <v>27</v>
      </c>
      <c r="B65" t="n">
        <v>366</v>
      </c>
      <c r="C65" t="n">
        <v>41.44</v>
      </c>
      <c r="D65" t="n">
        <v>38</v>
      </c>
      <c r="E65" t="n">
        <v>18</v>
      </c>
      <c r="F65" t="n">
        <v>92</v>
      </c>
    </row>
    <row r="67">
      <c r="A67" t="s">
        <v>52</v>
      </c>
    </row>
    <row r="68">
      <c r="A68" t="s">
        <v>19</v>
      </c>
      <c r="B68" t="s">
        <v>20</v>
      </c>
      <c r="C68" t="s">
        <v>21</v>
      </c>
      <c r="D68" t="s">
        <v>22</v>
      </c>
      <c r="E68" t="s">
        <v>23</v>
      </c>
    </row>
    <row r="69">
      <c r="A69" t="n">
        <v>366</v>
      </c>
      <c r="B69" t="n">
        <v>41.44</v>
      </c>
      <c r="C69" t="n">
        <v>38</v>
      </c>
      <c r="D69" t="n">
        <v>18</v>
      </c>
      <c r="E69" t="n">
        <v>92</v>
      </c>
    </row>
    <row r="71">
      <c r="A71" t="s">
        <v>53</v>
      </c>
    </row>
    <row r="72">
      <c r="A72" t="s">
        <v>18</v>
      </c>
      <c r="B72" t="s">
        <v>19</v>
      </c>
      <c r="C72" t="s">
        <v>54</v>
      </c>
      <c r="D72" t="s">
        <v>55</v>
      </c>
      <c r="E72" t="s">
        <v>56</v>
      </c>
      <c r="F72" t="s">
        <v>57</v>
      </c>
    </row>
    <row r="73">
      <c r="A73" t="s">
        <v>24</v>
      </c>
      <c r="B73" t="n">
        <v>102</v>
      </c>
      <c r="C73" t="s">
        <v>58</v>
      </c>
      <c r="D73" t="s">
        <v>59</v>
      </c>
      <c r="E73" t="s">
        <v>60</v>
      </c>
      <c r="F73" t="s">
        <v>61</v>
      </c>
    </row>
    <row r="74">
      <c r="A74" t="s">
        <v>25</v>
      </c>
      <c r="B74" t="n">
        <v>73</v>
      </c>
      <c r="C74" t="s">
        <v>62</v>
      </c>
      <c r="D74" t="s">
        <v>63</v>
      </c>
      <c r="E74" t="s">
        <v>64</v>
      </c>
      <c r="F74" t="s">
        <v>65</v>
      </c>
    </row>
    <row r="75">
      <c r="A75" t="s">
        <v>26</v>
      </c>
      <c r="B75" t="n">
        <v>60</v>
      </c>
      <c r="C75" t="s">
        <v>66</v>
      </c>
      <c r="D75" t="s">
        <v>67</v>
      </c>
      <c r="E75" t="s">
        <v>68</v>
      </c>
      <c r="F75" t="s">
        <v>69</v>
      </c>
    </row>
    <row r="76">
      <c r="A76" t="s">
        <v>27</v>
      </c>
      <c r="B76" t="n">
        <v>235</v>
      </c>
      <c r="C76" t="s">
        <v>70</v>
      </c>
      <c r="D76" t="s">
        <v>71</v>
      </c>
      <c r="E76" t="s">
        <v>72</v>
      </c>
      <c r="F76" t="s">
        <v>73</v>
      </c>
    </row>
    <row r="78">
      <c r="A78" t="s">
        <v>74</v>
      </c>
    </row>
    <row r="79">
      <c r="A79" t="s">
        <v>19</v>
      </c>
      <c r="B79" t="s">
        <v>54</v>
      </c>
      <c r="C79" t="s">
        <v>55</v>
      </c>
      <c r="D79" t="s">
        <v>56</v>
      </c>
      <c r="E79" t="s">
        <v>57</v>
      </c>
    </row>
    <row r="80">
      <c r="A80" t="n">
        <v>235</v>
      </c>
      <c r="B80" t="s">
        <v>70</v>
      </c>
      <c r="C80" t="s">
        <v>71</v>
      </c>
      <c r="D80" t="s">
        <v>72</v>
      </c>
      <c r="E80" t="s">
        <v>73</v>
      </c>
    </row>
    <row r="82">
      <c r="A82" t="s">
        <v>75</v>
      </c>
    </row>
    <row r="83">
      <c r="A83" t="s">
        <v>18</v>
      </c>
      <c r="B83" t="s">
        <v>19</v>
      </c>
      <c r="C83" t="s">
        <v>55</v>
      </c>
      <c r="D83" t="s">
        <v>56</v>
      </c>
      <c r="E83" t="s">
        <v>57</v>
      </c>
      <c r="F83" t="s">
        <v>76</v>
      </c>
    </row>
    <row r="84">
      <c r="A84" t="s">
        <v>24</v>
      </c>
      <c r="B84" t="n">
        <v>102</v>
      </c>
      <c r="C84" t="s">
        <v>77</v>
      </c>
      <c r="D84" t="s">
        <v>61</v>
      </c>
      <c r="E84" t="s">
        <v>77</v>
      </c>
      <c r="F84" t="s">
        <v>41</v>
      </c>
    </row>
    <row r="85">
      <c r="A85" t="s">
        <v>25</v>
      </c>
      <c r="B85" t="n">
        <v>73</v>
      </c>
      <c r="C85" t="s">
        <v>78</v>
      </c>
      <c r="D85" t="s">
        <v>79</v>
      </c>
      <c r="E85" t="s">
        <v>80</v>
      </c>
      <c r="F85" t="s">
        <v>62</v>
      </c>
    </row>
    <row r="86">
      <c r="A86" t="s">
        <v>26</v>
      </c>
      <c r="B86" t="n">
        <v>60</v>
      </c>
      <c r="C86" t="s">
        <v>81</v>
      </c>
      <c r="D86" t="s">
        <v>82</v>
      </c>
      <c r="E86" t="s">
        <v>72</v>
      </c>
      <c r="F86" t="s">
        <v>83</v>
      </c>
    </row>
    <row r="87">
      <c r="A87" t="s">
        <v>27</v>
      </c>
      <c r="B87" t="n">
        <v>235</v>
      </c>
      <c r="C87" t="s">
        <v>84</v>
      </c>
      <c r="D87" t="s">
        <v>77</v>
      </c>
      <c r="E87" t="s">
        <v>85</v>
      </c>
      <c r="F87" t="s">
        <v>86</v>
      </c>
    </row>
    <row r="89">
      <c r="A89" t="s">
        <v>87</v>
      </c>
    </row>
    <row r="90">
      <c r="A90" t="s">
        <v>19</v>
      </c>
      <c r="B90" t="s">
        <v>76</v>
      </c>
      <c r="C90" t="s">
        <v>55</v>
      </c>
      <c r="D90" t="s">
        <v>56</v>
      </c>
      <c r="E90" t="s">
        <v>57</v>
      </c>
    </row>
    <row r="91">
      <c r="A91" t="n">
        <v>235</v>
      </c>
      <c r="B91" t="s">
        <v>86</v>
      </c>
      <c r="C91" t="s">
        <v>84</v>
      </c>
      <c r="D91" t="s">
        <v>77</v>
      </c>
      <c r="E91" t="s">
        <v>85</v>
      </c>
    </row>
    <row r="93">
      <c r="A93" t="s">
        <v>88</v>
      </c>
    </row>
    <row r="94">
      <c r="A94" t="s">
        <v>18</v>
      </c>
      <c r="B94" t="s">
        <v>19</v>
      </c>
      <c r="C94" t="s">
        <v>89</v>
      </c>
      <c r="D94" t="s">
        <v>90</v>
      </c>
      <c r="E94" t="s">
        <v>91</v>
      </c>
      <c r="F94" t="s">
        <v>38</v>
      </c>
      <c r="G94" t="s">
        <v>92</v>
      </c>
      <c r="H94" t="s">
        <v>93</v>
      </c>
      <c r="I94" t="s">
        <v>94</v>
      </c>
      <c r="J94" t="s">
        <v>95</v>
      </c>
      <c r="K94" t="s">
        <v>96</v>
      </c>
    </row>
    <row r="95">
      <c r="A95" t="s">
        <v>24</v>
      </c>
      <c r="B95" t="n">
        <v>117</v>
      </c>
      <c r="C95" t="s">
        <v>97</v>
      </c>
      <c r="D95" t="s">
        <v>97</v>
      </c>
      <c r="E95" t="s">
        <v>98</v>
      </c>
      <c r="F95" t="s">
        <v>41</v>
      </c>
      <c r="G95" t="s">
        <v>41</v>
      </c>
      <c r="H95" t="s">
        <v>41</v>
      </c>
      <c r="I95" t="s">
        <v>41</v>
      </c>
      <c r="J95" t="s">
        <v>41</v>
      </c>
      <c r="K95" t="s">
        <v>41</v>
      </c>
    </row>
    <row r="96">
      <c r="A96" t="s">
        <v>25</v>
      </c>
      <c r="B96" t="n">
        <v>123</v>
      </c>
      <c r="C96" t="s">
        <v>41</v>
      </c>
      <c r="D96" t="s">
        <v>41</v>
      </c>
      <c r="E96" t="s">
        <v>41</v>
      </c>
      <c r="F96" t="s">
        <v>42</v>
      </c>
      <c r="G96" t="s">
        <v>99</v>
      </c>
      <c r="H96" t="s">
        <v>68</v>
      </c>
      <c r="I96" t="s">
        <v>41</v>
      </c>
      <c r="J96" t="s">
        <v>41</v>
      </c>
      <c r="K96" t="s">
        <v>41</v>
      </c>
    </row>
    <row r="97">
      <c r="A97" t="s">
        <v>26</v>
      </c>
      <c r="B97" t="n">
        <v>126</v>
      </c>
      <c r="C97" t="s">
        <v>41</v>
      </c>
      <c r="D97" t="s">
        <v>41</v>
      </c>
      <c r="E97" t="s">
        <v>41</v>
      </c>
      <c r="F97" t="s">
        <v>41</v>
      </c>
      <c r="G97" t="s">
        <v>41</v>
      </c>
      <c r="H97" t="s">
        <v>41</v>
      </c>
      <c r="I97" t="s">
        <v>100</v>
      </c>
      <c r="J97" t="s">
        <v>101</v>
      </c>
      <c r="K97" t="s">
        <v>102</v>
      </c>
    </row>
    <row r="98">
      <c r="A98" t="s">
        <v>27</v>
      </c>
      <c r="B98" t="n">
        <v>366</v>
      </c>
      <c r="C98" t="s">
        <v>60</v>
      </c>
      <c r="D98" t="s">
        <v>60</v>
      </c>
      <c r="E98" t="s">
        <v>103</v>
      </c>
      <c r="F98" t="s">
        <v>44</v>
      </c>
      <c r="G98" t="s">
        <v>104</v>
      </c>
      <c r="H98" t="s">
        <v>105</v>
      </c>
      <c r="I98" t="s">
        <v>106</v>
      </c>
      <c r="J98" t="s">
        <v>103</v>
      </c>
      <c r="K98" t="s">
        <v>107</v>
      </c>
    </row>
    <row r="100">
      <c r="A100" t="s">
        <v>108</v>
      </c>
    </row>
    <row r="101">
      <c r="A101" t="s">
        <v>19</v>
      </c>
      <c r="B101" t="s">
        <v>89</v>
      </c>
      <c r="C101" t="s">
        <v>38</v>
      </c>
      <c r="D101" t="s">
        <v>90</v>
      </c>
      <c r="E101" t="s">
        <v>94</v>
      </c>
      <c r="F101" t="s">
        <v>92</v>
      </c>
      <c r="G101" t="s">
        <v>91</v>
      </c>
      <c r="H101" t="s">
        <v>95</v>
      </c>
      <c r="I101" t="s">
        <v>96</v>
      </c>
      <c r="J101" t="s">
        <v>93</v>
      </c>
    </row>
    <row r="102">
      <c r="A102" t="n">
        <v>366</v>
      </c>
      <c r="B102" t="s">
        <v>60</v>
      </c>
      <c r="C102" t="s">
        <v>44</v>
      </c>
      <c r="D102" t="s">
        <v>60</v>
      </c>
      <c r="E102" t="s">
        <v>106</v>
      </c>
      <c r="F102" t="s">
        <v>104</v>
      </c>
      <c r="G102" t="s">
        <v>103</v>
      </c>
      <c r="H102" t="s">
        <v>103</v>
      </c>
      <c r="I102" t="s">
        <v>107</v>
      </c>
      <c r="J102" t="s">
        <v>105</v>
      </c>
    </row>
    <row r="104">
      <c r="A104" t="s">
        <v>109</v>
      </c>
    </row>
    <row r="105">
      <c r="A105" t="s">
        <v>18</v>
      </c>
      <c r="B105" t="s">
        <v>19</v>
      </c>
      <c r="C105" t="s">
        <v>110</v>
      </c>
      <c r="D105" t="s">
        <v>111</v>
      </c>
      <c r="E105" t="s">
        <v>112</v>
      </c>
    </row>
    <row r="106">
      <c r="A106" t="s">
        <v>24</v>
      </c>
      <c r="B106" t="n">
        <v>117</v>
      </c>
      <c r="C106" t="s">
        <v>113</v>
      </c>
      <c r="D106" t="s">
        <v>114</v>
      </c>
      <c r="E106" t="s">
        <v>115</v>
      </c>
    </row>
    <row r="107">
      <c r="A107" t="s">
        <v>25</v>
      </c>
      <c r="B107" t="n">
        <v>123</v>
      </c>
      <c r="C107" t="s">
        <v>116</v>
      </c>
      <c r="D107" t="s">
        <v>42</v>
      </c>
      <c r="E107" t="s">
        <v>117</v>
      </c>
    </row>
    <row r="108">
      <c r="A108" t="s">
        <v>26</v>
      </c>
      <c r="B108" t="n">
        <v>126</v>
      </c>
      <c r="C108" t="s">
        <v>118</v>
      </c>
      <c r="D108" t="s">
        <v>119</v>
      </c>
      <c r="E108" t="s">
        <v>71</v>
      </c>
    </row>
    <row r="109">
      <c r="A109" t="s">
        <v>27</v>
      </c>
      <c r="B109" t="n">
        <v>366</v>
      </c>
      <c r="C109" t="s">
        <v>105</v>
      </c>
      <c r="D109" t="s">
        <v>120</v>
      </c>
      <c r="E109" t="s">
        <v>121</v>
      </c>
    </row>
    <row r="111">
      <c r="A111" t="s">
        <v>122</v>
      </c>
    </row>
    <row r="112">
      <c r="A112" t="s">
        <v>19</v>
      </c>
      <c r="B112" t="s">
        <v>110</v>
      </c>
      <c r="C112" t="s">
        <v>111</v>
      </c>
      <c r="D112" t="s">
        <v>112</v>
      </c>
    </row>
    <row r="113">
      <c r="A113" t="n">
        <v>366</v>
      </c>
      <c r="B113" t="s">
        <v>105</v>
      </c>
      <c r="C113" t="s">
        <v>120</v>
      </c>
      <c r="D113" t="s">
        <v>121</v>
      </c>
    </row>
    <row r="115">
      <c r="A115" t="s">
        <v>123</v>
      </c>
    </row>
    <row r="116">
      <c r="A116" t="s">
        <v>18</v>
      </c>
      <c r="B116" t="s">
        <v>19</v>
      </c>
      <c r="C116" t="s">
        <v>124</v>
      </c>
      <c r="D116" t="s">
        <v>125</v>
      </c>
      <c r="E116" t="s">
        <v>126</v>
      </c>
      <c r="F116" t="s">
        <v>127</v>
      </c>
      <c r="G116" t="s">
        <v>128</v>
      </c>
      <c r="H116" t="s">
        <v>129</v>
      </c>
      <c r="I116" t="s">
        <v>130</v>
      </c>
      <c r="J116" t="s">
        <v>131</v>
      </c>
    </row>
    <row r="117">
      <c r="A117" t="s">
        <v>24</v>
      </c>
      <c r="B117" t="n">
        <v>87</v>
      </c>
      <c r="C117" t="s">
        <v>132</v>
      </c>
      <c r="D117" t="s">
        <v>133</v>
      </c>
      <c r="E117" t="s">
        <v>134</v>
      </c>
      <c r="F117" t="s">
        <v>135</v>
      </c>
      <c r="G117" t="s">
        <v>136</v>
      </c>
      <c r="H117" t="s">
        <v>137</v>
      </c>
      <c r="I117" t="s">
        <v>41</v>
      </c>
      <c r="J117" t="s">
        <v>41</v>
      </c>
    </row>
    <row r="118">
      <c r="A118" t="s">
        <v>25</v>
      </c>
      <c r="B118" t="n">
        <v>45</v>
      </c>
      <c r="C118" t="s">
        <v>138</v>
      </c>
      <c r="D118" t="s">
        <v>139</v>
      </c>
      <c r="E118" t="s">
        <v>140</v>
      </c>
      <c r="F118" t="s">
        <v>140</v>
      </c>
      <c r="G118" t="s">
        <v>141</v>
      </c>
      <c r="H118" t="s">
        <v>41</v>
      </c>
      <c r="I118" t="s">
        <v>41</v>
      </c>
      <c r="J118" t="s">
        <v>41</v>
      </c>
    </row>
    <row r="119">
      <c r="A119" t="s">
        <v>26</v>
      </c>
      <c r="B119" t="n">
        <v>58</v>
      </c>
      <c r="C119" t="s">
        <v>142</v>
      </c>
      <c r="D119" t="s">
        <v>135</v>
      </c>
      <c r="E119" t="s">
        <v>143</v>
      </c>
      <c r="F119" t="s">
        <v>144</v>
      </c>
      <c r="G119" t="s">
        <v>145</v>
      </c>
      <c r="H119" t="s">
        <v>41</v>
      </c>
      <c r="I119" t="s">
        <v>41</v>
      </c>
      <c r="J119" t="s">
        <v>41</v>
      </c>
    </row>
    <row r="120">
      <c r="A120" t="s">
        <v>27</v>
      </c>
      <c r="B120" t="n">
        <v>190</v>
      </c>
      <c r="C120" t="s">
        <v>146</v>
      </c>
      <c r="D120" t="s">
        <v>147</v>
      </c>
      <c r="E120" t="s">
        <v>148</v>
      </c>
      <c r="F120" t="s">
        <v>149</v>
      </c>
      <c r="G120" t="s">
        <v>150</v>
      </c>
      <c r="H120" t="s">
        <v>151</v>
      </c>
      <c r="I120" t="s">
        <v>41</v>
      </c>
      <c r="J120" t="s">
        <v>41</v>
      </c>
    </row>
    <row r="122">
      <c r="A122" t="s">
        <v>152</v>
      </c>
    </row>
    <row r="123">
      <c r="A123" t="s">
        <v>19</v>
      </c>
      <c r="B123" t="s">
        <v>124</v>
      </c>
      <c r="C123" t="s">
        <v>125</v>
      </c>
      <c r="D123" t="s">
        <v>126</v>
      </c>
      <c r="E123" t="s">
        <v>127</v>
      </c>
      <c r="F123" t="s">
        <v>128</v>
      </c>
      <c r="G123" t="s">
        <v>129</v>
      </c>
      <c r="H123" t="s">
        <v>130</v>
      </c>
      <c r="I123" t="s">
        <v>131</v>
      </c>
    </row>
    <row r="124">
      <c r="A124" t="n">
        <v>190</v>
      </c>
      <c r="B124" t="s">
        <v>146</v>
      </c>
      <c r="C124" t="s">
        <v>147</v>
      </c>
      <c r="D124" t="s">
        <v>148</v>
      </c>
      <c r="E124" t="s">
        <v>149</v>
      </c>
      <c r="F124" t="s">
        <v>150</v>
      </c>
      <c r="G124" t="s">
        <v>151</v>
      </c>
      <c r="H124" t="s">
        <v>41</v>
      </c>
      <c r="I124" t="s">
        <v>41</v>
      </c>
    </row>
    <row r="126">
      <c r="A126" t="s">
        <v>153</v>
      </c>
    </row>
    <row r="127">
      <c r="A127" t="s">
        <v>18</v>
      </c>
      <c r="B127" t="s">
        <v>19</v>
      </c>
      <c r="C127" t="s">
        <v>20</v>
      </c>
      <c r="D127" t="s">
        <v>21</v>
      </c>
      <c r="E127" t="s">
        <v>22</v>
      </c>
      <c r="F127" t="s">
        <v>23</v>
      </c>
    </row>
    <row r="128">
      <c r="A128" t="s">
        <v>24</v>
      </c>
      <c r="B128" t="n">
        <v>117</v>
      </c>
      <c r="C128" t="n">
        <v>0.08</v>
      </c>
      <c r="D128" t="n">
        <v>0</v>
      </c>
      <c r="E128" t="n">
        <v>0</v>
      </c>
      <c r="F128" t="n">
        <v>1</v>
      </c>
    </row>
    <row r="129">
      <c r="A129" t="s">
        <v>25</v>
      </c>
      <c r="B129" t="n">
        <v>123</v>
      </c>
      <c r="C129" t="n">
        <v>0.1</v>
      </c>
      <c r="D129" t="n">
        <v>0</v>
      </c>
      <c r="E129" t="n">
        <v>0</v>
      </c>
      <c r="F129" t="n">
        <v>1</v>
      </c>
    </row>
    <row r="130">
      <c r="A130" t="s">
        <v>26</v>
      </c>
      <c r="B130" t="n">
        <v>126</v>
      </c>
      <c r="C130" t="n">
        <v>0.16</v>
      </c>
      <c r="D130" t="n">
        <v>0</v>
      </c>
      <c r="E130" t="n">
        <v>0</v>
      </c>
      <c r="F130" t="n">
        <v>1</v>
      </c>
    </row>
    <row r="131">
      <c r="A131" t="s">
        <v>27</v>
      </c>
      <c r="B131" t="n">
        <v>366</v>
      </c>
      <c r="C131" t="n">
        <v>0.11</v>
      </c>
      <c r="D131" t="n">
        <v>0</v>
      </c>
      <c r="E131" t="n">
        <v>0</v>
      </c>
      <c r="F131" t="n">
        <v>1</v>
      </c>
    </row>
    <row r="133">
      <c r="A133" t="s">
        <v>154</v>
      </c>
    </row>
    <row r="134">
      <c r="A134" t="s">
        <v>19</v>
      </c>
      <c r="B134" t="s">
        <v>20</v>
      </c>
      <c r="C134" t="s">
        <v>21</v>
      </c>
      <c r="D134" t="s">
        <v>22</v>
      </c>
      <c r="E134" t="s">
        <v>23</v>
      </c>
    </row>
    <row r="135">
      <c r="A135" t="n">
        <v>366</v>
      </c>
      <c r="B135" t="n">
        <v>0.11</v>
      </c>
      <c r="C135" t="n">
        <v>0</v>
      </c>
      <c r="D135" t="n">
        <v>0</v>
      </c>
      <c r="E135" t="n">
        <v>1</v>
      </c>
    </row>
    <row r="137">
      <c r="A137" t="s">
        <v>155</v>
      </c>
    </row>
    <row r="138">
      <c r="A138" t="s">
        <v>18</v>
      </c>
      <c r="B138" t="s">
        <v>19</v>
      </c>
      <c r="C138" t="s">
        <v>55</v>
      </c>
      <c r="D138" t="s">
        <v>156</v>
      </c>
    </row>
    <row r="139">
      <c r="A139" t="s">
        <v>24</v>
      </c>
      <c r="B139" t="n">
        <v>105</v>
      </c>
      <c r="C139" t="s">
        <v>157</v>
      </c>
      <c r="D139" t="s">
        <v>158</v>
      </c>
    </row>
    <row r="140">
      <c r="A140" t="s">
        <v>25</v>
      </c>
      <c r="B140" t="n">
        <v>119</v>
      </c>
      <c r="C140" t="s">
        <v>159</v>
      </c>
      <c r="D140" t="s">
        <v>70</v>
      </c>
    </row>
    <row r="141">
      <c r="A141" t="s">
        <v>26</v>
      </c>
      <c r="B141" t="n">
        <v>121</v>
      </c>
      <c r="C141" t="s">
        <v>160</v>
      </c>
      <c r="D141" t="s">
        <v>161</v>
      </c>
    </row>
    <row r="142">
      <c r="A142" t="s">
        <v>27</v>
      </c>
      <c r="B142" t="n">
        <v>345</v>
      </c>
      <c r="C142" t="s">
        <v>162</v>
      </c>
      <c r="D142" t="s">
        <v>163</v>
      </c>
    </row>
    <row r="144">
      <c r="A144" t="s">
        <v>164</v>
      </c>
    </row>
    <row r="145">
      <c r="A145" t="s">
        <v>19</v>
      </c>
      <c r="B145" t="s">
        <v>55</v>
      </c>
      <c r="C145" t="s">
        <v>156</v>
      </c>
    </row>
    <row r="146">
      <c r="A146" t="n">
        <v>345</v>
      </c>
      <c r="B146" t="s">
        <v>162</v>
      </c>
      <c r="C146" t="s">
        <v>163</v>
      </c>
    </row>
    <row r="148">
      <c r="A148" t="s">
        <v>165</v>
      </c>
    </row>
    <row r="149">
      <c r="A149" t="s">
        <v>18</v>
      </c>
      <c r="B149" t="s">
        <v>19</v>
      </c>
      <c r="C149" t="s">
        <v>20</v>
      </c>
      <c r="D149" t="s">
        <v>21</v>
      </c>
      <c r="E149" t="s">
        <v>22</v>
      </c>
      <c r="F149" t="s">
        <v>23</v>
      </c>
    </row>
    <row r="150">
      <c r="A150" t="s">
        <v>24</v>
      </c>
      <c r="B150" t="n">
        <v>21</v>
      </c>
      <c r="C150" t="n">
        <v>1.1</v>
      </c>
      <c r="D150" t="n">
        <v>1</v>
      </c>
      <c r="E150" t="n">
        <v>1</v>
      </c>
      <c r="F150" t="n">
        <v>2</v>
      </c>
    </row>
    <row r="151">
      <c r="A151" t="s">
        <v>25</v>
      </c>
      <c r="B151" t="n">
        <v>31</v>
      </c>
      <c r="C151" t="n">
        <v>2.06</v>
      </c>
      <c r="D151" t="n">
        <v>1</v>
      </c>
      <c r="E151" t="n">
        <v>1</v>
      </c>
      <c r="F151" t="n">
        <v>6</v>
      </c>
    </row>
    <row r="152">
      <c r="A152" t="s">
        <v>26</v>
      </c>
      <c r="B152" t="n">
        <v>9</v>
      </c>
      <c r="C152" t="n">
        <v>1.67</v>
      </c>
      <c r="D152" t="n">
        <v>1</v>
      </c>
      <c r="E152" t="n">
        <v>1</v>
      </c>
      <c r="F152" t="n">
        <v>4</v>
      </c>
    </row>
    <row r="153">
      <c r="A153" t="s">
        <v>27</v>
      </c>
      <c r="B153" t="n">
        <v>61</v>
      </c>
      <c r="C153" t="n">
        <v>1.67</v>
      </c>
      <c r="D153" t="n">
        <v>1</v>
      </c>
      <c r="E153" t="n">
        <v>1</v>
      </c>
      <c r="F153" t="n">
        <v>6</v>
      </c>
    </row>
    <row r="155">
      <c r="A155" t="s">
        <v>166</v>
      </c>
    </row>
    <row r="156">
      <c r="A156" t="s">
        <v>19</v>
      </c>
      <c r="B156" t="s">
        <v>20</v>
      </c>
      <c r="C156" t="s">
        <v>21</v>
      </c>
      <c r="D156" t="s">
        <v>22</v>
      </c>
      <c r="E156" t="s">
        <v>23</v>
      </c>
    </row>
    <row r="157">
      <c r="A157" t="n">
        <v>61</v>
      </c>
      <c r="B157" t="n">
        <v>1.67</v>
      </c>
      <c r="C157" t="n">
        <v>1</v>
      </c>
      <c r="D157" t="n">
        <v>1</v>
      </c>
      <c r="E157" t="n">
        <v>6</v>
      </c>
    </row>
    <row r="159">
      <c r="A159" t="s">
        <v>167</v>
      </c>
    </row>
    <row r="160">
      <c r="A160" t="s">
        <v>18</v>
      </c>
      <c r="B160" t="s">
        <v>168</v>
      </c>
      <c r="C160" t="s">
        <v>169</v>
      </c>
    </row>
    <row r="161">
      <c r="A161" t="s">
        <v>25</v>
      </c>
      <c r="B161" t="s">
        <v>170</v>
      </c>
      <c r="C161" t="n">
        <v>100</v>
      </c>
    </row>
    <row r="162">
      <c r="A162" t="s">
        <v>26</v>
      </c>
      <c r="B162" t="s">
        <v>170</v>
      </c>
      <c r="C162" t="n">
        <v>76</v>
      </c>
    </row>
    <row r="163">
      <c r="A163" t="s">
        <v>24</v>
      </c>
      <c r="B163" t="s">
        <v>170</v>
      </c>
      <c r="C163" t="n">
        <v>64</v>
      </c>
    </row>
    <row r="164">
      <c r="A164" t="s">
        <v>26</v>
      </c>
      <c r="B164" t="s">
        <v>171</v>
      </c>
      <c r="C164" t="n">
        <v>31</v>
      </c>
    </row>
    <row r="165">
      <c r="A165" t="s">
        <v>24</v>
      </c>
      <c r="B165" t="s">
        <v>171</v>
      </c>
      <c r="C165" t="n">
        <v>24</v>
      </c>
    </row>
    <row r="166">
      <c r="A166" t="s">
        <v>24</v>
      </c>
      <c r="B166" t="s">
        <v>172</v>
      </c>
      <c r="C166" t="n">
        <v>17</v>
      </c>
    </row>
    <row r="167">
      <c r="A167" t="s">
        <v>25</v>
      </c>
      <c r="B167" t="s">
        <v>171</v>
      </c>
      <c r="C167" t="n">
        <v>15</v>
      </c>
    </row>
    <row r="168">
      <c r="A168" t="s">
        <v>24</v>
      </c>
      <c r="B168" t="s">
        <v>173</v>
      </c>
      <c r="C168" t="n">
        <v>12</v>
      </c>
    </row>
    <row r="169">
      <c r="A169" t="s">
        <v>26</v>
      </c>
      <c r="B169" t="s">
        <v>172</v>
      </c>
      <c r="C169" t="n">
        <v>8</v>
      </c>
    </row>
    <row r="170">
      <c r="A170" t="s">
        <v>26</v>
      </c>
      <c r="B170" t="s">
        <v>174</v>
      </c>
      <c r="C170" t="n">
        <v>6</v>
      </c>
    </row>
    <row r="171">
      <c r="A171" t="s">
        <v>26</v>
      </c>
      <c r="B171" t="s">
        <v>173</v>
      </c>
      <c r="C171" t="n">
        <v>5</v>
      </c>
    </row>
    <row r="172">
      <c r="A172" t="s">
        <v>25</v>
      </c>
      <c r="B172" t="s">
        <v>173</v>
      </c>
      <c r="C172" t="n">
        <v>4</v>
      </c>
    </row>
    <row r="173">
      <c r="A173" t="s">
        <v>25</v>
      </c>
      <c r="B173" t="s">
        <v>172</v>
      </c>
      <c r="C173" t="n">
        <v>4</v>
      </c>
    </row>
    <row r="174">
      <c r="A174" t="s">
        <v>27</v>
      </c>
      <c r="B174" t="s">
        <v>170</v>
      </c>
      <c r="C174" t="n">
        <v>240</v>
      </c>
    </row>
    <row r="175">
      <c r="A175" t="s">
        <v>27</v>
      </c>
      <c r="B175" t="s">
        <v>171</v>
      </c>
      <c r="C175" t="n">
        <v>70</v>
      </c>
    </row>
    <row r="176">
      <c r="A176" t="s">
        <v>27</v>
      </c>
      <c r="B176" t="s">
        <v>172</v>
      </c>
      <c r="C176" t="n">
        <v>29</v>
      </c>
    </row>
    <row r="177">
      <c r="A177" t="s">
        <v>27</v>
      </c>
      <c r="B177" t="s">
        <v>173</v>
      </c>
      <c r="C177" t="n">
        <v>21</v>
      </c>
    </row>
    <row r="178">
      <c r="A178" t="s">
        <v>27</v>
      </c>
      <c r="B178" t="s">
        <v>174</v>
      </c>
      <c r="C178" t="n">
        <v>6</v>
      </c>
    </row>
    <row r="180">
      <c r="A180" t="s">
        <v>175</v>
      </c>
    </row>
    <row r="181">
      <c r="A181" t="s">
        <v>168</v>
      </c>
      <c r="B181" t="s">
        <v>169</v>
      </c>
    </row>
    <row r="182">
      <c r="A182" t="s">
        <v>170</v>
      </c>
      <c r="B182" t="n">
        <v>240</v>
      </c>
    </row>
    <row r="183">
      <c r="A183" t="s">
        <v>171</v>
      </c>
      <c r="B183" t="n">
        <v>70</v>
      </c>
    </row>
    <row r="184">
      <c r="A184" t="s">
        <v>172</v>
      </c>
      <c r="B184" t="n">
        <v>29</v>
      </c>
    </row>
    <row r="185">
      <c r="A185" t="s">
        <v>173</v>
      </c>
      <c r="B185" t="n">
        <v>21</v>
      </c>
    </row>
    <row r="186">
      <c r="A186" t="s">
        <v>174</v>
      </c>
      <c r="B186" t="n">
        <v>6</v>
      </c>
    </row>
    <row r="188">
      <c r="A188" t="s">
        <v>176</v>
      </c>
    </row>
    <row r="189">
      <c r="A189" t="s">
        <v>18</v>
      </c>
      <c r="B189" t="s">
        <v>19</v>
      </c>
      <c r="C189" t="s">
        <v>177</v>
      </c>
      <c r="D189" t="s">
        <v>178</v>
      </c>
      <c r="E189" t="s">
        <v>179</v>
      </c>
    </row>
    <row r="190">
      <c r="A190" t="s">
        <v>24</v>
      </c>
      <c r="B190" t="n">
        <v>117</v>
      </c>
      <c r="C190" t="s">
        <v>31</v>
      </c>
      <c r="D190" t="s">
        <v>41</v>
      </c>
      <c r="E190" t="s">
        <v>41</v>
      </c>
    </row>
    <row r="191">
      <c r="A191" t="s">
        <v>25</v>
      </c>
      <c r="B191" t="n">
        <v>123</v>
      </c>
      <c r="C191" t="s">
        <v>41</v>
      </c>
      <c r="D191" t="s">
        <v>31</v>
      </c>
      <c r="E191" t="s">
        <v>41</v>
      </c>
    </row>
    <row r="192">
      <c r="A192" t="s">
        <v>26</v>
      </c>
      <c r="B192" t="n">
        <v>126</v>
      </c>
      <c r="C192" t="s">
        <v>41</v>
      </c>
      <c r="D192" t="s">
        <v>41</v>
      </c>
      <c r="E192" t="s">
        <v>31</v>
      </c>
    </row>
    <row r="193">
      <c r="A193" t="s">
        <v>27</v>
      </c>
      <c r="B193" t="n">
        <v>366</v>
      </c>
      <c r="C193" t="s">
        <v>34</v>
      </c>
      <c r="D193" t="s">
        <v>35</v>
      </c>
      <c r="E193" t="s">
        <v>36</v>
      </c>
    </row>
    <row r="195">
      <c r="A195" t="s">
        <v>180</v>
      </c>
    </row>
    <row r="196">
      <c r="A196" t="s">
        <v>19</v>
      </c>
      <c r="B196" t="s">
        <v>177</v>
      </c>
      <c r="C196" t="s">
        <v>178</v>
      </c>
      <c r="D196" t="s">
        <v>179</v>
      </c>
    </row>
    <row r="197">
      <c r="A197" t="n">
        <v>366</v>
      </c>
      <c r="B197" t="s">
        <v>34</v>
      </c>
      <c r="C197" t="s">
        <v>35</v>
      </c>
      <c r="D197" t="s">
        <v>36</v>
      </c>
    </row>
    <row r="199">
      <c r="A199" t="s">
        <v>181</v>
      </c>
    </row>
    <row r="200">
      <c r="A200" t="s">
        <v>18</v>
      </c>
      <c r="B200" t="s">
        <v>19</v>
      </c>
      <c r="C200" t="s">
        <v>182</v>
      </c>
      <c r="D200" t="s">
        <v>183</v>
      </c>
      <c r="E200" t="s">
        <v>184</v>
      </c>
      <c r="F200" t="s">
        <v>185</v>
      </c>
      <c r="G200" t="s">
        <v>186</v>
      </c>
      <c r="H200" t="s">
        <v>130</v>
      </c>
      <c r="I200" t="s">
        <v>187</v>
      </c>
      <c r="J200" t="s">
        <v>188</v>
      </c>
      <c r="K200" t="s">
        <v>189</v>
      </c>
      <c r="L200" t="s">
        <v>190</v>
      </c>
      <c r="M200" t="s">
        <v>191</v>
      </c>
      <c r="N200" t="s">
        <v>192</v>
      </c>
    </row>
    <row r="201">
      <c r="A201" t="s">
        <v>24</v>
      </c>
      <c r="B201" t="n">
        <v>117</v>
      </c>
      <c r="C201" t="s">
        <v>193</v>
      </c>
      <c r="D201" t="s">
        <v>194</v>
      </c>
      <c r="E201" t="s">
        <v>195</v>
      </c>
      <c r="F201" t="s">
        <v>196</v>
      </c>
      <c r="G201" t="s">
        <v>193</v>
      </c>
      <c r="H201" t="s">
        <v>193</v>
      </c>
      <c r="I201" t="s">
        <v>115</v>
      </c>
      <c r="J201" t="s">
        <v>44</v>
      </c>
      <c r="K201" t="s">
        <v>197</v>
      </c>
      <c r="L201" t="s">
        <v>41</v>
      </c>
      <c r="M201" t="s">
        <v>41</v>
      </c>
      <c r="N201" t="s">
        <v>41</v>
      </c>
    </row>
    <row r="202">
      <c r="A202" t="s">
        <v>25</v>
      </c>
      <c r="B202" t="n">
        <v>123</v>
      </c>
      <c r="C202" t="s">
        <v>41</v>
      </c>
      <c r="D202" t="s">
        <v>198</v>
      </c>
      <c r="E202" t="s">
        <v>199</v>
      </c>
      <c r="F202" t="s">
        <v>200</v>
      </c>
      <c r="G202" t="s">
        <v>116</v>
      </c>
      <c r="H202" t="s">
        <v>41</v>
      </c>
      <c r="I202" t="s">
        <v>201</v>
      </c>
      <c r="J202" t="s">
        <v>202</v>
      </c>
      <c r="K202" t="s">
        <v>41</v>
      </c>
      <c r="L202" t="s">
        <v>203</v>
      </c>
      <c r="M202" t="s">
        <v>41</v>
      </c>
      <c r="N202" t="s">
        <v>41</v>
      </c>
    </row>
    <row r="203">
      <c r="A203" t="s">
        <v>26</v>
      </c>
      <c r="B203" t="n">
        <v>126</v>
      </c>
      <c r="C203" t="s">
        <v>41</v>
      </c>
      <c r="D203" t="s">
        <v>116</v>
      </c>
      <c r="E203" t="s">
        <v>204</v>
      </c>
      <c r="F203" t="s">
        <v>194</v>
      </c>
      <c r="G203" t="s">
        <v>116</v>
      </c>
      <c r="H203" t="s">
        <v>116</v>
      </c>
      <c r="I203" t="s">
        <v>116</v>
      </c>
      <c r="J203" t="s">
        <v>198</v>
      </c>
      <c r="K203" t="s">
        <v>205</v>
      </c>
      <c r="L203" t="s">
        <v>206</v>
      </c>
      <c r="M203" t="s">
        <v>116</v>
      </c>
      <c r="N203" t="s">
        <v>116</v>
      </c>
    </row>
    <row r="204">
      <c r="A204" t="s">
        <v>27</v>
      </c>
      <c r="B204" t="n">
        <v>366</v>
      </c>
      <c r="C204" t="s">
        <v>207</v>
      </c>
      <c r="D204" t="s">
        <v>208</v>
      </c>
      <c r="E204" t="s">
        <v>209</v>
      </c>
      <c r="F204" t="s">
        <v>45</v>
      </c>
      <c r="G204" t="s">
        <v>116</v>
      </c>
      <c r="H204" t="s">
        <v>151</v>
      </c>
      <c r="I204" t="s">
        <v>106</v>
      </c>
      <c r="J204" t="s">
        <v>210</v>
      </c>
      <c r="K204" t="s">
        <v>211</v>
      </c>
      <c r="L204" t="s">
        <v>212</v>
      </c>
      <c r="M204" t="s">
        <v>207</v>
      </c>
      <c r="N204" t="s">
        <v>207</v>
      </c>
    </row>
    <row r="206">
      <c r="A206" t="s">
        <v>213</v>
      </c>
    </row>
    <row r="207">
      <c r="A207" t="s">
        <v>19</v>
      </c>
      <c r="B207" t="s">
        <v>182</v>
      </c>
      <c r="C207" t="s">
        <v>191</v>
      </c>
      <c r="D207" t="s">
        <v>183</v>
      </c>
      <c r="E207" t="s">
        <v>184</v>
      </c>
      <c r="F207" t="s">
        <v>185</v>
      </c>
      <c r="G207" t="s">
        <v>192</v>
      </c>
      <c r="H207" t="s">
        <v>190</v>
      </c>
      <c r="I207" t="s">
        <v>186</v>
      </c>
      <c r="J207" t="s">
        <v>130</v>
      </c>
      <c r="K207" t="s">
        <v>187</v>
      </c>
      <c r="L207" t="s">
        <v>188</v>
      </c>
      <c r="M207" t="s">
        <v>189</v>
      </c>
    </row>
    <row r="208">
      <c r="A208" t="n">
        <v>366</v>
      </c>
      <c r="B208" t="s">
        <v>207</v>
      </c>
      <c r="C208" t="s">
        <v>207</v>
      </c>
      <c r="D208" t="s">
        <v>208</v>
      </c>
      <c r="E208" t="s">
        <v>209</v>
      </c>
      <c r="F208" t="s">
        <v>45</v>
      </c>
      <c r="G208" t="s">
        <v>207</v>
      </c>
      <c r="H208" t="s">
        <v>212</v>
      </c>
      <c r="I208" t="s">
        <v>116</v>
      </c>
      <c r="J208" t="s">
        <v>151</v>
      </c>
      <c r="K208" t="s">
        <v>106</v>
      </c>
      <c r="L208" t="s">
        <v>210</v>
      </c>
      <c r="M208" t="s">
        <v>211</v>
      </c>
    </row>
    <row r="210">
      <c r="A210" t="s">
        <v>214</v>
      </c>
    </row>
    <row r="211">
      <c r="A211" t="s">
        <v>18</v>
      </c>
      <c r="B211" t="s">
        <v>19</v>
      </c>
      <c r="C211" t="s">
        <v>55</v>
      </c>
      <c r="D211" t="s">
        <v>156</v>
      </c>
    </row>
    <row r="212">
      <c r="A212" t="s">
        <v>24</v>
      </c>
      <c r="B212" t="n">
        <v>14</v>
      </c>
      <c r="C212" t="s">
        <v>215</v>
      </c>
      <c r="D212" t="s">
        <v>216</v>
      </c>
    </row>
    <row r="213">
      <c r="A213" t="s">
        <v>25</v>
      </c>
      <c r="B213" t="n">
        <v>12</v>
      </c>
      <c r="C213" t="s">
        <v>217</v>
      </c>
      <c r="D213" t="s">
        <v>218</v>
      </c>
    </row>
    <row r="214">
      <c r="A214" t="s">
        <v>26</v>
      </c>
      <c r="B214" t="n">
        <v>14</v>
      </c>
      <c r="C214" t="s">
        <v>31</v>
      </c>
      <c r="D214" t="s">
        <v>41</v>
      </c>
    </row>
    <row r="215">
      <c r="A215" t="s">
        <v>27</v>
      </c>
      <c r="B215" t="n">
        <v>40</v>
      </c>
      <c r="C215" t="s">
        <v>219</v>
      </c>
      <c r="D215" t="s">
        <v>220</v>
      </c>
    </row>
    <row r="217">
      <c r="A217" t="s">
        <v>221</v>
      </c>
    </row>
    <row r="218">
      <c r="A218" t="s">
        <v>19</v>
      </c>
      <c r="B218" t="s">
        <v>55</v>
      </c>
      <c r="C218" t="s">
        <v>156</v>
      </c>
    </row>
    <row r="219">
      <c r="A219" t="n">
        <v>49</v>
      </c>
      <c r="B219" t="s">
        <v>222</v>
      </c>
      <c r="C219" t="s">
        <v>223</v>
      </c>
    </row>
    <row r="221">
      <c r="A221" t="s">
        <v>224</v>
      </c>
    </row>
    <row r="222">
      <c r="A222" t="s">
        <v>18</v>
      </c>
      <c r="B222" t="s">
        <v>19</v>
      </c>
      <c r="C222" t="s">
        <v>225</v>
      </c>
      <c r="D222" t="s">
        <v>226</v>
      </c>
      <c r="E222" t="s">
        <v>227</v>
      </c>
      <c r="F222" t="s">
        <v>228</v>
      </c>
      <c r="G222" t="s">
        <v>229</v>
      </c>
      <c r="H222" t="s">
        <v>230</v>
      </c>
      <c r="I222" t="s">
        <v>130</v>
      </c>
      <c r="J222" t="s">
        <v>231</v>
      </c>
      <c r="K222" t="s">
        <v>54</v>
      </c>
      <c r="L222" t="s">
        <v>131</v>
      </c>
    </row>
    <row r="223">
      <c r="A223" t="s">
        <v>24</v>
      </c>
      <c r="B223" t="n">
        <v>107</v>
      </c>
      <c r="C223" t="s">
        <v>232</v>
      </c>
      <c r="D223" t="s">
        <v>41</v>
      </c>
      <c r="E223" t="s">
        <v>41</v>
      </c>
      <c r="F223" t="s">
        <v>41</v>
      </c>
      <c r="G223" t="s">
        <v>41</v>
      </c>
      <c r="H223" t="s">
        <v>41</v>
      </c>
      <c r="I223" t="s">
        <v>41</v>
      </c>
      <c r="J223" t="s">
        <v>233</v>
      </c>
      <c r="K223" t="s">
        <v>41</v>
      </c>
      <c r="L223" t="s">
        <v>41</v>
      </c>
    </row>
    <row r="224">
      <c r="A224" t="s">
        <v>25</v>
      </c>
      <c r="B224" t="n">
        <v>6</v>
      </c>
      <c r="C224" t="s">
        <v>67</v>
      </c>
      <c r="D224" t="s">
        <v>234</v>
      </c>
      <c r="E224" t="s">
        <v>67</v>
      </c>
      <c r="F224" t="s">
        <v>41</v>
      </c>
      <c r="G224" t="s">
        <v>41</v>
      </c>
      <c r="H224" t="s">
        <v>41</v>
      </c>
      <c r="I224" t="s">
        <v>67</v>
      </c>
      <c r="J224" t="s">
        <v>234</v>
      </c>
      <c r="K224" t="s">
        <v>41</v>
      </c>
      <c r="L224" t="s">
        <v>41</v>
      </c>
    </row>
    <row r="225">
      <c r="A225" t="s">
        <v>26</v>
      </c>
      <c r="B225" t="n">
        <v>12</v>
      </c>
      <c r="C225" t="s">
        <v>141</v>
      </c>
      <c r="D225" t="s">
        <v>67</v>
      </c>
      <c r="E225" t="s">
        <v>41</v>
      </c>
      <c r="F225" t="s">
        <v>41</v>
      </c>
      <c r="G225" t="s">
        <v>218</v>
      </c>
      <c r="H225" t="s">
        <v>41</v>
      </c>
      <c r="I225" t="s">
        <v>41</v>
      </c>
      <c r="J225" t="s">
        <v>218</v>
      </c>
      <c r="K225" t="s">
        <v>41</v>
      </c>
      <c r="L225" t="s">
        <v>41</v>
      </c>
    </row>
    <row r="226">
      <c r="A226" t="s">
        <v>27</v>
      </c>
      <c r="B226" t="n">
        <v>125</v>
      </c>
      <c r="C226" t="s">
        <v>235</v>
      </c>
      <c r="D226" t="s">
        <v>236</v>
      </c>
      <c r="E226" t="s">
        <v>206</v>
      </c>
      <c r="F226" t="s">
        <v>41</v>
      </c>
      <c r="G226" t="s">
        <v>116</v>
      </c>
      <c r="H226" t="s">
        <v>41</v>
      </c>
      <c r="I226" t="s">
        <v>206</v>
      </c>
      <c r="J226" t="s">
        <v>237</v>
      </c>
      <c r="K226" t="s">
        <v>41</v>
      </c>
      <c r="L226" t="s">
        <v>41</v>
      </c>
    </row>
    <row r="228">
      <c r="A228" t="s">
        <v>238</v>
      </c>
    </row>
    <row r="229">
      <c r="A229" t="s">
        <v>19</v>
      </c>
      <c r="B229" t="s">
        <v>225</v>
      </c>
      <c r="C229" t="s">
        <v>226</v>
      </c>
      <c r="D229" t="s">
        <v>227</v>
      </c>
      <c r="E229" t="s">
        <v>228</v>
      </c>
      <c r="F229" t="s">
        <v>229</v>
      </c>
      <c r="G229" t="s">
        <v>230</v>
      </c>
      <c r="H229" t="s">
        <v>130</v>
      </c>
      <c r="I229" t="s">
        <v>231</v>
      </c>
      <c r="J229" t="s">
        <v>54</v>
      </c>
      <c r="K229" t="s">
        <v>131</v>
      </c>
    </row>
    <row r="230">
      <c r="A230" t="n">
        <v>125</v>
      </c>
      <c r="B230" t="s">
        <v>235</v>
      </c>
      <c r="C230" t="s">
        <v>236</v>
      </c>
      <c r="D230" t="s">
        <v>206</v>
      </c>
      <c r="E230" t="s">
        <v>41</v>
      </c>
      <c r="F230" t="s">
        <v>116</v>
      </c>
      <c r="G230" t="s">
        <v>41</v>
      </c>
      <c r="H230" t="s">
        <v>206</v>
      </c>
      <c r="I230" t="s">
        <v>237</v>
      </c>
      <c r="J230" t="s">
        <v>41</v>
      </c>
      <c r="K230" t="s">
        <v>41</v>
      </c>
    </row>
    <row r="232">
      <c r="A232" t="s">
        <v>239</v>
      </c>
    </row>
    <row r="233">
      <c r="A233" t="s">
        <v>18</v>
      </c>
      <c r="B233" t="s">
        <v>240</v>
      </c>
      <c r="C233" t="s">
        <v>169</v>
      </c>
    </row>
    <row r="234">
      <c r="A234" t="s">
        <v>26</v>
      </c>
      <c r="B234" t="s">
        <v>241</v>
      </c>
      <c r="C234" t="n">
        <v>68</v>
      </c>
    </row>
    <row r="235">
      <c r="A235" t="s">
        <v>25</v>
      </c>
      <c r="B235" t="s">
        <v>242</v>
      </c>
      <c r="C235" t="n">
        <v>66</v>
      </c>
    </row>
    <row r="236">
      <c r="A236" t="s">
        <v>24</v>
      </c>
      <c r="B236" t="s">
        <v>242</v>
      </c>
      <c r="C236" t="n">
        <v>53</v>
      </c>
    </row>
    <row r="237">
      <c r="A237" t="s">
        <v>24</v>
      </c>
      <c r="B237" t="s">
        <v>243</v>
      </c>
      <c r="C237" t="n">
        <v>49</v>
      </c>
    </row>
    <row r="238">
      <c r="A238" t="s">
        <v>26</v>
      </c>
      <c r="B238" t="s">
        <v>242</v>
      </c>
      <c r="C238" t="n">
        <v>39</v>
      </c>
    </row>
    <row r="239">
      <c r="A239" t="s">
        <v>25</v>
      </c>
      <c r="B239" t="s">
        <v>243</v>
      </c>
      <c r="C239" t="n">
        <v>34</v>
      </c>
    </row>
    <row r="240">
      <c r="A240" t="s">
        <v>25</v>
      </c>
      <c r="B240" t="s">
        <v>241</v>
      </c>
      <c r="C240" t="n">
        <v>23</v>
      </c>
    </row>
    <row r="241">
      <c r="A241" t="s">
        <v>26</v>
      </c>
      <c r="B241" t="s">
        <v>243</v>
      </c>
      <c r="C241" t="n">
        <v>19</v>
      </c>
    </row>
    <row r="242">
      <c r="A242" t="s">
        <v>24</v>
      </c>
      <c r="B242" t="s">
        <v>241</v>
      </c>
      <c r="C242" t="n">
        <v>15</v>
      </c>
    </row>
    <row r="243">
      <c r="A243" t="s">
        <v>27</v>
      </c>
      <c r="B243" t="s">
        <v>242</v>
      </c>
      <c r="C243" t="n">
        <v>158</v>
      </c>
    </row>
    <row r="244">
      <c r="A244" t="s">
        <v>27</v>
      </c>
      <c r="B244" t="s">
        <v>241</v>
      </c>
      <c r="C244" t="n">
        <v>106</v>
      </c>
    </row>
    <row r="245">
      <c r="A245" t="s">
        <v>27</v>
      </c>
      <c r="B245" t="s">
        <v>243</v>
      </c>
      <c r="C245" t="n">
        <v>102</v>
      </c>
    </row>
    <row r="247">
      <c r="A247" t="s">
        <v>244</v>
      </c>
    </row>
    <row r="248">
      <c r="A248" t="s">
        <v>240</v>
      </c>
      <c r="B248" t="s">
        <v>169</v>
      </c>
    </row>
    <row r="249">
      <c r="A249" t="s">
        <v>242</v>
      </c>
      <c r="B249" t="n">
        <v>158</v>
      </c>
    </row>
    <row r="250">
      <c r="A250" t="s">
        <v>241</v>
      </c>
      <c r="B250" t="n">
        <v>106</v>
      </c>
    </row>
    <row r="251">
      <c r="A251" t="s">
        <v>243</v>
      </c>
      <c r="B251" t="n">
        <v>102</v>
      </c>
    </row>
    <row r="253">
      <c r="A253" t="s">
        <v>245</v>
      </c>
    </row>
    <row r="254">
      <c r="A254" t="s">
        <v>18</v>
      </c>
      <c r="B254" t="s">
        <v>19</v>
      </c>
      <c r="C254" t="s">
        <v>20</v>
      </c>
      <c r="D254" t="s">
        <v>21</v>
      </c>
      <c r="E254" t="s">
        <v>22</v>
      </c>
      <c r="F254" t="s">
        <v>23</v>
      </c>
    </row>
    <row r="255">
      <c r="A255" t="s">
        <v>24</v>
      </c>
      <c r="B255" t="n">
        <v>117</v>
      </c>
      <c r="C255" t="n">
        <v>3.99</v>
      </c>
      <c r="D255" t="n">
        <v>4</v>
      </c>
      <c r="E255" t="n">
        <v>0</v>
      </c>
      <c r="F255" t="n">
        <v>7</v>
      </c>
    </row>
    <row r="256">
      <c r="A256" t="s">
        <v>25</v>
      </c>
      <c r="B256" t="n">
        <v>123</v>
      </c>
      <c r="C256" t="n">
        <v>4.56</v>
      </c>
      <c r="D256" t="n">
        <v>5</v>
      </c>
      <c r="E256" t="n">
        <v>0</v>
      </c>
      <c r="F256" t="n">
        <v>7</v>
      </c>
    </row>
    <row r="257">
      <c r="A257" t="s">
        <v>26</v>
      </c>
      <c r="B257" t="n">
        <v>126</v>
      </c>
      <c r="C257" t="n">
        <v>2</v>
      </c>
      <c r="D257" t="n">
        <v>2</v>
      </c>
      <c r="E257" t="n">
        <v>0</v>
      </c>
      <c r="F257" t="n">
        <v>7</v>
      </c>
    </row>
    <row r="258">
      <c r="A258" t="s">
        <v>27</v>
      </c>
      <c r="B258" t="n">
        <v>366</v>
      </c>
      <c r="C258" t="n">
        <v>3.5</v>
      </c>
      <c r="D258" t="n">
        <v>3</v>
      </c>
      <c r="E258" t="n">
        <v>0</v>
      </c>
      <c r="F258" t="n">
        <v>7</v>
      </c>
    </row>
    <row r="260">
      <c r="A260" t="s">
        <v>246</v>
      </c>
    </row>
    <row r="261">
      <c r="A261" t="s">
        <v>19</v>
      </c>
      <c r="B261" t="s">
        <v>20</v>
      </c>
      <c r="C261" t="s">
        <v>21</v>
      </c>
      <c r="D261" t="s">
        <v>22</v>
      </c>
      <c r="E261" t="s">
        <v>23</v>
      </c>
    </row>
    <row r="262">
      <c r="A262" t="n">
        <v>366</v>
      </c>
      <c r="B262" t="n">
        <v>3.5</v>
      </c>
      <c r="C262" t="n">
        <v>3</v>
      </c>
      <c r="D262" t="n">
        <v>0</v>
      </c>
      <c r="E262" t="n">
        <v>7</v>
      </c>
    </row>
    <row r="264">
      <c r="A264" t="s">
        <v>247</v>
      </c>
    </row>
    <row r="265">
      <c r="A265" t="s">
        <v>18</v>
      </c>
      <c r="B265" t="s">
        <v>19</v>
      </c>
      <c r="C265" t="s">
        <v>20</v>
      </c>
      <c r="D265" t="s">
        <v>21</v>
      </c>
      <c r="E265" t="s">
        <v>22</v>
      </c>
      <c r="F265" t="s">
        <v>23</v>
      </c>
    </row>
    <row r="266">
      <c r="A266" t="s">
        <v>24</v>
      </c>
      <c r="B266" t="n">
        <v>117</v>
      </c>
      <c r="C266" t="n">
        <v>0.35</v>
      </c>
      <c r="D266" t="n">
        <v>0</v>
      </c>
      <c r="E266" t="n">
        <v>0</v>
      </c>
      <c r="F266" t="n">
        <v>7</v>
      </c>
    </row>
    <row r="267">
      <c r="A267" t="s">
        <v>25</v>
      </c>
      <c r="B267" t="n">
        <v>123</v>
      </c>
      <c r="C267" t="n">
        <v>1.09</v>
      </c>
      <c r="D267" t="n">
        <v>1</v>
      </c>
      <c r="E267" t="n">
        <v>0</v>
      </c>
      <c r="F267" t="n">
        <v>7</v>
      </c>
    </row>
    <row r="268">
      <c r="A268" t="s">
        <v>26</v>
      </c>
      <c r="B268" t="n">
        <v>126</v>
      </c>
      <c r="C268" t="n">
        <v>0.72</v>
      </c>
      <c r="D268" t="n">
        <v>0</v>
      </c>
      <c r="E268" t="n">
        <v>0</v>
      </c>
      <c r="F268" t="n">
        <v>7</v>
      </c>
    </row>
    <row r="269">
      <c r="A269" t="s">
        <v>27</v>
      </c>
      <c r="B269" t="n">
        <v>366</v>
      </c>
      <c r="C269" t="n">
        <v>0.73</v>
      </c>
      <c r="D269" t="n">
        <v>0</v>
      </c>
      <c r="E269" t="n">
        <v>0</v>
      </c>
      <c r="F269" t="n">
        <v>7</v>
      </c>
    </row>
    <row r="271">
      <c r="A271" t="s">
        <v>248</v>
      </c>
    </row>
    <row r="272">
      <c r="A272" t="s">
        <v>19</v>
      </c>
      <c r="B272" t="s">
        <v>20</v>
      </c>
      <c r="C272" t="s">
        <v>21</v>
      </c>
      <c r="D272" t="s">
        <v>22</v>
      </c>
      <c r="E272" t="s">
        <v>23</v>
      </c>
    </row>
    <row r="273">
      <c r="A273" t="n">
        <v>366</v>
      </c>
      <c r="B273" t="n">
        <v>0.73</v>
      </c>
      <c r="C273" t="n">
        <v>0</v>
      </c>
      <c r="D273" t="n">
        <v>0</v>
      </c>
      <c r="E273" t="n">
        <v>7</v>
      </c>
    </row>
    <row r="275">
      <c r="A275" t="s">
        <v>249</v>
      </c>
    </row>
    <row r="276">
      <c r="A276" t="s">
        <v>18</v>
      </c>
      <c r="B276" t="s">
        <v>19</v>
      </c>
      <c r="C276" t="s">
        <v>20</v>
      </c>
      <c r="D276" t="s">
        <v>21</v>
      </c>
      <c r="E276" t="s">
        <v>22</v>
      </c>
      <c r="F276" t="s">
        <v>23</v>
      </c>
    </row>
    <row r="277">
      <c r="A277" t="s">
        <v>24</v>
      </c>
      <c r="B277" t="n">
        <v>117</v>
      </c>
      <c r="C277" t="n">
        <v>0.16</v>
      </c>
      <c r="D277" t="n">
        <v>0</v>
      </c>
      <c r="E277" t="n">
        <v>0</v>
      </c>
      <c r="F277" t="n">
        <v>4</v>
      </c>
    </row>
    <row r="278">
      <c r="A278" t="s">
        <v>25</v>
      </c>
      <c r="B278" t="n">
        <v>123</v>
      </c>
      <c r="C278" t="n">
        <v>0.46</v>
      </c>
      <c r="D278" t="n">
        <v>0</v>
      </c>
      <c r="E278" t="n">
        <v>0</v>
      </c>
      <c r="F278" t="n">
        <v>2</v>
      </c>
    </row>
    <row r="279">
      <c r="A279" t="s">
        <v>26</v>
      </c>
      <c r="B279" t="n">
        <v>126</v>
      </c>
      <c r="C279" t="n">
        <v>0.22</v>
      </c>
      <c r="D279" t="n">
        <v>0</v>
      </c>
      <c r="E279" t="n">
        <v>0</v>
      </c>
      <c r="F279" t="n">
        <v>7</v>
      </c>
    </row>
    <row r="280">
      <c r="A280" t="s">
        <v>27</v>
      </c>
      <c r="B280" t="n">
        <v>366</v>
      </c>
      <c r="C280" t="n">
        <v>0.28</v>
      </c>
      <c r="D280" t="n">
        <v>0</v>
      </c>
      <c r="E280" t="n">
        <v>0</v>
      </c>
      <c r="F280" t="n">
        <v>7</v>
      </c>
    </row>
    <row r="282">
      <c r="A282" t="s">
        <v>250</v>
      </c>
    </row>
    <row r="283">
      <c r="A283" t="s">
        <v>19</v>
      </c>
      <c r="B283" t="s">
        <v>20</v>
      </c>
      <c r="C283" t="s">
        <v>21</v>
      </c>
      <c r="D283" t="s">
        <v>22</v>
      </c>
      <c r="E283" t="s">
        <v>23</v>
      </c>
    </row>
    <row r="284">
      <c r="A284" t="n">
        <v>366</v>
      </c>
      <c r="B284" t="n">
        <v>0.28</v>
      </c>
      <c r="C284" t="n">
        <v>0</v>
      </c>
      <c r="D284" t="n">
        <v>0</v>
      </c>
      <c r="E284" t="n">
        <v>7</v>
      </c>
    </row>
    <row r="286">
      <c r="A286" t="s">
        <v>251</v>
      </c>
    </row>
    <row r="287">
      <c r="A287" t="s">
        <v>18</v>
      </c>
      <c r="B287" t="s">
        <v>19</v>
      </c>
      <c r="C287" t="s">
        <v>20</v>
      </c>
      <c r="D287" t="s">
        <v>21</v>
      </c>
      <c r="E287" t="s">
        <v>22</v>
      </c>
      <c r="F287" t="s">
        <v>23</v>
      </c>
    </row>
    <row r="288">
      <c r="A288" t="s">
        <v>24</v>
      </c>
      <c r="B288" t="n">
        <v>117</v>
      </c>
      <c r="C288" t="n">
        <v>1.69</v>
      </c>
      <c r="D288" t="n">
        <v>2</v>
      </c>
      <c r="E288" t="n">
        <v>0</v>
      </c>
      <c r="F288" t="n">
        <v>7</v>
      </c>
    </row>
    <row r="289">
      <c r="A289" t="s">
        <v>25</v>
      </c>
      <c r="B289" t="n">
        <v>123</v>
      </c>
      <c r="C289" t="n">
        <v>2.07</v>
      </c>
      <c r="D289" t="n">
        <v>1</v>
      </c>
      <c r="E289" t="n">
        <v>0</v>
      </c>
      <c r="F289" t="n">
        <v>7</v>
      </c>
    </row>
    <row r="290">
      <c r="A290" t="s">
        <v>26</v>
      </c>
      <c r="B290" t="n">
        <v>126</v>
      </c>
      <c r="C290" t="n">
        <v>1.49</v>
      </c>
      <c r="D290" t="n">
        <v>2</v>
      </c>
      <c r="E290" t="n">
        <v>0</v>
      </c>
      <c r="F290" t="n">
        <v>7</v>
      </c>
    </row>
    <row r="291">
      <c r="A291" t="s">
        <v>27</v>
      </c>
      <c r="B291" t="n">
        <v>366</v>
      </c>
      <c r="C291" t="n">
        <v>1.75</v>
      </c>
      <c r="D291" t="n">
        <v>2</v>
      </c>
      <c r="E291" t="n">
        <v>0</v>
      </c>
      <c r="F291" t="n">
        <v>7</v>
      </c>
    </row>
    <row r="293">
      <c r="A293" t="s">
        <v>252</v>
      </c>
    </row>
    <row r="294">
      <c r="A294" t="s">
        <v>19</v>
      </c>
      <c r="B294" t="s">
        <v>20</v>
      </c>
      <c r="C294" t="s">
        <v>21</v>
      </c>
      <c r="D294" t="s">
        <v>22</v>
      </c>
      <c r="E294" t="s">
        <v>23</v>
      </c>
    </row>
    <row r="295">
      <c r="A295" t="n">
        <v>366</v>
      </c>
      <c r="B295" t="n">
        <v>1.75</v>
      </c>
      <c r="C295" t="n">
        <v>2</v>
      </c>
      <c r="D295" t="n">
        <v>0</v>
      </c>
      <c r="E295" t="n">
        <v>7</v>
      </c>
    </row>
    <row r="297">
      <c r="A297" t="s">
        <v>253</v>
      </c>
    </row>
    <row r="298">
      <c r="A298" t="s">
        <v>18</v>
      </c>
      <c r="B298" t="s">
        <v>19</v>
      </c>
      <c r="C298" t="s">
        <v>20</v>
      </c>
      <c r="D298" t="s">
        <v>21</v>
      </c>
      <c r="E298" t="s">
        <v>22</v>
      </c>
      <c r="F298" t="s">
        <v>23</v>
      </c>
    </row>
    <row r="299">
      <c r="A299" t="s">
        <v>24</v>
      </c>
      <c r="B299" t="n">
        <v>117</v>
      </c>
      <c r="C299" t="n">
        <v>3.75</v>
      </c>
      <c r="D299" t="n">
        <v>4</v>
      </c>
      <c r="E299" t="n">
        <v>0</v>
      </c>
      <c r="F299" t="n">
        <v>7</v>
      </c>
    </row>
    <row r="300">
      <c r="A300" t="s">
        <v>25</v>
      </c>
      <c r="B300" t="n">
        <v>123</v>
      </c>
      <c r="C300" t="n">
        <v>1.89</v>
      </c>
      <c r="D300" t="n">
        <v>2</v>
      </c>
      <c r="E300" t="n">
        <v>0</v>
      </c>
      <c r="F300" t="n">
        <v>7</v>
      </c>
    </row>
    <row r="301">
      <c r="A301" t="s">
        <v>26</v>
      </c>
      <c r="B301" t="n">
        <v>126</v>
      </c>
      <c r="C301" t="n">
        <v>2.05</v>
      </c>
      <c r="D301" t="n">
        <v>2</v>
      </c>
      <c r="E301" t="n">
        <v>0</v>
      </c>
      <c r="F301" t="n">
        <v>7</v>
      </c>
    </row>
    <row r="302">
      <c r="A302" t="s">
        <v>27</v>
      </c>
      <c r="B302" t="n">
        <v>366</v>
      </c>
      <c r="C302" t="n">
        <v>2.54</v>
      </c>
      <c r="D302" t="n">
        <v>2</v>
      </c>
      <c r="E302" t="n">
        <v>0</v>
      </c>
      <c r="F302" t="n">
        <v>7</v>
      </c>
    </row>
    <row r="304">
      <c r="A304" t="s">
        <v>254</v>
      </c>
    </row>
    <row r="305">
      <c r="A305" t="s">
        <v>19</v>
      </c>
      <c r="B305" t="s">
        <v>20</v>
      </c>
      <c r="C305" t="s">
        <v>21</v>
      </c>
      <c r="D305" t="s">
        <v>22</v>
      </c>
      <c r="E305" t="s">
        <v>23</v>
      </c>
    </row>
    <row r="306">
      <c r="A306" t="n">
        <v>366</v>
      </c>
      <c r="B306" t="n">
        <v>2.54</v>
      </c>
      <c r="C306" t="n">
        <v>2</v>
      </c>
      <c r="D306" t="n">
        <v>0</v>
      </c>
      <c r="E306" t="n">
        <v>7</v>
      </c>
    </row>
    <row r="308">
      <c r="A308" t="s">
        <v>255</v>
      </c>
    </row>
    <row r="309">
      <c r="A309" t="s">
        <v>18</v>
      </c>
      <c r="B309" t="s">
        <v>19</v>
      </c>
      <c r="C309" t="s">
        <v>20</v>
      </c>
      <c r="D309" t="s">
        <v>21</v>
      </c>
      <c r="E309" t="s">
        <v>22</v>
      </c>
      <c r="F309" t="s">
        <v>23</v>
      </c>
    </row>
    <row r="310">
      <c r="A310" t="s">
        <v>24</v>
      </c>
      <c r="B310" t="n">
        <v>117</v>
      </c>
      <c r="C310" t="n">
        <v>1.07</v>
      </c>
      <c r="D310" t="n">
        <v>1</v>
      </c>
      <c r="E310" t="n">
        <v>0</v>
      </c>
      <c r="F310" t="n">
        <v>4</v>
      </c>
    </row>
    <row r="311">
      <c r="A311" t="s">
        <v>25</v>
      </c>
      <c r="B311" t="n">
        <v>123</v>
      </c>
      <c r="C311" t="n">
        <v>1.41</v>
      </c>
      <c r="D311" t="n">
        <v>1</v>
      </c>
      <c r="E311" t="n">
        <v>0</v>
      </c>
      <c r="F311" t="n">
        <v>7</v>
      </c>
    </row>
    <row r="312">
      <c r="A312" t="s">
        <v>26</v>
      </c>
      <c r="B312" t="n">
        <v>126</v>
      </c>
      <c r="C312" t="n">
        <v>0.98</v>
      </c>
      <c r="D312" t="n">
        <v>0</v>
      </c>
      <c r="E312" t="n">
        <v>0</v>
      </c>
      <c r="F312" t="n">
        <v>7</v>
      </c>
    </row>
    <row r="313">
      <c r="A313" t="s">
        <v>27</v>
      </c>
      <c r="B313" t="n">
        <v>366</v>
      </c>
      <c r="C313" t="n">
        <v>1.15</v>
      </c>
      <c r="D313" t="n">
        <v>1</v>
      </c>
      <c r="E313" t="n">
        <v>0</v>
      </c>
      <c r="F313" t="n">
        <v>7</v>
      </c>
    </row>
    <row r="315">
      <c r="A315" t="s">
        <v>256</v>
      </c>
    </row>
    <row r="316">
      <c r="A316" t="s">
        <v>19</v>
      </c>
      <c r="B316" t="s">
        <v>20</v>
      </c>
      <c r="C316" t="s">
        <v>21</v>
      </c>
      <c r="D316" t="s">
        <v>22</v>
      </c>
      <c r="E316" t="s">
        <v>23</v>
      </c>
    </row>
    <row r="317">
      <c r="A317" t="n">
        <v>366</v>
      </c>
      <c r="B317" t="n">
        <v>1.15</v>
      </c>
      <c r="C317" t="n">
        <v>1</v>
      </c>
      <c r="D317" t="n">
        <v>0</v>
      </c>
      <c r="E317" t="n">
        <v>7</v>
      </c>
    </row>
    <row r="319">
      <c r="A319" t="s">
        <v>257</v>
      </c>
    </row>
    <row r="320">
      <c r="A320" t="s">
        <v>18</v>
      </c>
      <c r="B320" t="s">
        <v>19</v>
      </c>
      <c r="C320" t="s">
        <v>20</v>
      </c>
      <c r="D320" t="s">
        <v>21</v>
      </c>
      <c r="E320" t="s">
        <v>22</v>
      </c>
      <c r="F320" t="s">
        <v>23</v>
      </c>
    </row>
    <row r="321">
      <c r="A321" t="s">
        <v>24</v>
      </c>
      <c r="B321" t="n">
        <v>117</v>
      </c>
      <c r="C321" t="n">
        <v>4.31</v>
      </c>
      <c r="D321" t="n">
        <v>4</v>
      </c>
      <c r="E321" t="n">
        <v>0</v>
      </c>
      <c r="F321" t="n">
        <v>7</v>
      </c>
    </row>
    <row r="322">
      <c r="A322" t="s">
        <v>25</v>
      </c>
      <c r="B322" t="n">
        <v>123</v>
      </c>
      <c r="C322" t="n">
        <v>3.23</v>
      </c>
      <c r="D322" t="n">
        <v>3</v>
      </c>
      <c r="E322" t="n">
        <v>0</v>
      </c>
      <c r="F322" t="n">
        <v>7</v>
      </c>
    </row>
    <row r="323">
      <c r="A323" t="s">
        <v>26</v>
      </c>
      <c r="B323" t="n">
        <v>126</v>
      </c>
      <c r="C323" t="n">
        <v>2.54</v>
      </c>
      <c r="D323" t="n">
        <v>2</v>
      </c>
      <c r="E323" t="n">
        <v>0</v>
      </c>
      <c r="F323" t="n">
        <v>7</v>
      </c>
    </row>
    <row r="324">
      <c r="A324" t="s">
        <v>27</v>
      </c>
      <c r="B324" t="n">
        <v>366</v>
      </c>
      <c r="C324" t="n">
        <v>3.34</v>
      </c>
      <c r="D324" t="n">
        <v>3</v>
      </c>
      <c r="E324" t="n">
        <v>0</v>
      </c>
      <c r="F324" t="n">
        <v>7</v>
      </c>
    </row>
    <row r="326">
      <c r="A326" t="s">
        <v>258</v>
      </c>
    </row>
    <row r="327">
      <c r="A327" t="s">
        <v>19</v>
      </c>
      <c r="B327" t="s">
        <v>20</v>
      </c>
      <c r="C327" t="s">
        <v>21</v>
      </c>
      <c r="D327" t="s">
        <v>22</v>
      </c>
      <c r="E327" t="s">
        <v>23</v>
      </c>
    </row>
    <row r="328">
      <c r="A328" t="n">
        <v>366</v>
      </c>
      <c r="B328" t="n">
        <v>3.34</v>
      </c>
      <c r="C328" t="n">
        <v>3</v>
      </c>
      <c r="D328" t="n">
        <v>0</v>
      </c>
      <c r="E328" t="n">
        <v>7</v>
      </c>
    </row>
    <row r="330">
      <c r="A330" t="s">
        <v>259</v>
      </c>
    </row>
    <row r="331">
      <c r="A331" t="s">
        <v>18</v>
      </c>
      <c r="B331" t="s">
        <v>19</v>
      </c>
      <c r="C331" t="s">
        <v>20</v>
      </c>
      <c r="D331" t="s">
        <v>21</v>
      </c>
      <c r="E331" t="s">
        <v>22</v>
      </c>
      <c r="F331" t="s">
        <v>23</v>
      </c>
    </row>
    <row r="332">
      <c r="A332" t="s">
        <v>24</v>
      </c>
      <c r="B332" t="n">
        <v>117</v>
      </c>
      <c r="C332" t="n">
        <v>32.83</v>
      </c>
      <c r="D332" t="n">
        <v>33</v>
      </c>
      <c r="E332" t="n">
        <v>12</v>
      </c>
      <c r="F332" t="n">
        <v>54</v>
      </c>
    </row>
    <row r="333">
      <c r="A333" t="s">
        <v>25</v>
      </c>
      <c r="B333" t="n">
        <v>123</v>
      </c>
      <c r="C333" t="n">
        <v>30.95</v>
      </c>
      <c r="D333" t="n">
        <v>29</v>
      </c>
      <c r="E333" t="n">
        <v>8</v>
      </c>
      <c r="F333" t="n">
        <v>58</v>
      </c>
    </row>
    <row r="334">
      <c r="A334" t="s">
        <v>26</v>
      </c>
      <c r="B334" t="n">
        <v>126</v>
      </c>
      <c r="C334" t="n">
        <v>22.57</v>
      </c>
      <c r="D334" t="n">
        <v>20</v>
      </c>
      <c r="E334" t="n">
        <v>4</v>
      </c>
      <c r="F334" t="n">
        <v>69.5</v>
      </c>
    </row>
    <row r="335">
      <c r="A335" t="s">
        <v>27</v>
      </c>
      <c r="B335" t="n">
        <v>366</v>
      </c>
      <c r="C335" t="n">
        <v>28.67</v>
      </c>
      <c r="D335" t="n">
        <v>28</v>
      </c>
      <c r="E335" t="n">
        <v>4</v>
      </c>
      <c r="F335" t="n">
        <v>69.5</v>
      </c>
    </row>
    <row r="337">
      <c r="A337" t="s">
        <v>260</v>
      </c>
    </row>
    <row r="338">
      <c r="A338" t="s">
        <v>19</v>
      </c>
      <c r="B338" t="s">
        <v>20</v>
      </c>
      <c r="C338" t="s">
        <v>21</v>
      </c>
      <c r="D338" t="s">
        <v>22</v>
      </c>
      <c r="E338" t="s">
        <v>23</v>
      </c>
    </row>
    <row r="339">
      <c r="A339" t="n">
        <v>366</v>
      </c>
      <c r="B339" t="n">
        <v>28.67</v>
      </c>
      <c r="C339" t="n">
        <v>28</v>
      </c>
      <c r="D339" t="n">
        <v>4</v>
      </c>
      <c r="E339" t="n">
        <v>69.5</v>
      </c>
    </row>
    <row r="341">
      <c r="A341" t="s">
        <v>261</v>
      </c>
    </row>
    <row r="342">
      <c r="A342" t="s">
        <v>18</v>
      </c>
      <c r="B342" t="s">
        <v>19</v>
      </c>
      <c r="C342" t="s">
        <v>20</v>
      </c>
      <c r="D342" t="s">
        <v>21</v>
      </c>
      <c r="E342" t="s">
        <v>22</v>
      </c>
      <c r="F342" t="s">
        <v>23</v>
      </c>
    </row>
    <row r="343">
      <c r="A343" t="s">
        <v>24</v>
      </c>
      <c r="B343" t="n">
        <v>117</v>
      </c>
      <c r="C343" t="n">
        <v>0.91</v>
      </c>
      <c r="D343" t="n">
        <v>1</v>
      </c>
      <c r="E343" t="n">
        <v>0</v>
      </c>
      <c r="F343" t="n">
        <v>4</v>
      </c>
    </row>
    <row r="344">
      <c r="A344" t="s">
        <v>25</v>
      </c>
      <c r="B344" t="n">
        <v>123</v>
      </c>
      <c r="C344" t="n">
        <v>1.03</v>
      </c>
      <c r="D344" t="n">
        <v>1</v>
      </c>
      <c r="E344" t="n">
        <v>0</v>
      </c>
      <c r="F344" t="n">
        <v>7</v>
      </c>
    </row>
    <row r="345">
      <c r="A345" t="s">
        <v>26</v>
      </c>
      <c r="B345" t="n">
        <v>126</v>
      </c>
      <c r="C345" t="n">
        <v>0.58</v>
      </c>
      <c r="D345" t="n">
        <v>0</v>
      </c>
      <c r="E345" t="n">
        <v>0</v>
      </c>
      <c r="F345" t="n">
        <v>7</v>
      </c>
    </row>
    <row r="346">
      <c r="A346" t="s">
        <v>27</v>
      </c>
      <c r="B346" t="n">
        <v>366</v>
      </c>
      <c r="C346" t="n">
        <v>0.84</v>
      </c>
      <c r="D346" t="n">
        <v>0</v>
      </c>
      <c r="E346" t="n">
        <v>0</v>
      </c>
      <c r="F346" t="n">
        <v>7</v>
      </c>
    </row>
    <row r="348">
      <c r="A348" t="s">
        <v>262</v>
      </c>
    </row>
    <row r="349">
      <c r="A349" t="s">
        <v>19</v>
      </c>
      <c r="B349" t="s">
        <v>20</v>
      </c>
      <c r="C349" t="s">
        <v>21</v>
      </c>
      <c r="D349" t="s">
        <v>22</v>
      </c>
      <c r="E349" t="s">
        <v>23</v>
      </c>
    </row>
    <row r="350">
      <c r="A350" t="n">
        <v>366</v>
      </c>
      <c r="B350" t="n">
        <v>0.84</v>
      </c>
      <c r="C350" t="n">
        <v>0</v>
      </c>
      <c r="D350" t="n">
        <v>0</v>
      </c>
      <c r="E350" t="n">
        <v>7</v>
      </c>
    </row>
    <row r="352">
      <c r="A352" t="s">
        <v>263</v>
      </c>
    </row>
    <row r="353">
      <c r="A353" t="s">
        <v>18</v>
      </c>
      <c r="B353" t="s">
        <v>19</v>
      </c>
      <c r="C353" t="s">
        <v>20</v>
      </c>
      <c r="D353" t="s">
        <v>21</v>
      </c>
      <c r="E353" t="s">
        <v>22</v>
      </c>
      <c r="F353" t="s">
        <v>23</v>
      </c>
    </row>
    <row r="354">
      <c r="A354" t="s">
        <v>24</v>
      </c>
      <c r="B354" t="n">
        <v>117</v>
      </c>
      <c r="C354" t="n">
        <v>4.37</v>
      </c>
      <c r="D354" t="n">
        <v>5</v>
      </c>
      <c r="E354" t="n">
        <v>0</v>
      </c>
      <c r="F354" t="n">
        <v>7</v>
      </c>
    </row>
    <row r="355">
      <c r="A355" t="s">
        <v>25</v>
      </c>
      <c r="B355" t="n">
        <v>123</v>
      </c>
      <c r="C355" t="n">
        <v>4.52</v>
      </c>
      <c r="D355" t="n">
        <v>5</v>
      </c>
      <c r="E355" t="n">
        <v>0</v>
      </c>
      <c r="F355" t="n">
        <v>7</v>
      </c>
    </row>
    <row r="356">
      <c r="A356" t="s">
        <v>26</v>
      </c>
      <c r="B356" t="n">
        <v>126</v>
      </c>
      <c r="C356" t="n">
        <v>4.58</v>
      </c>
      <c r="D356" t="n">
        <v>5</v>
      </c>
      <c r="E356" t="n">
        <v>0</v>
      </c>
      <c r="F356" t="n">
        <v>7</v>
      </c>
    </row>
    <row r="357">
      <c r="A357" t="s">
        <v>27</v>
      </c>
      <c r="B357" t="n">
        <v>366</v>
      </c>
      <c r="C357" t="n">
        <v>4.49</v>
      </c>
      <c r="D357" t="n">
        <v>5</v>
      </c>
      <c r="E357" t="n">
        <v>0</v>
      </c>
      <c r="F357" t="n">
        <v>7</v>
      </c>
    </row>
    <row r="359">
      <c r="A359" t="s">
        <v>264</v>
      </c>
    </row>
    <row r="360">
      <c r="A360" t="s">
        <v>19</v>
      </c>
      <c r="B360" t="s">
        <v>20</v>
      </c>
      <c r="C360" t="s">
        <v>21</v>
      </c>
      <c r="D360" t="s">
        <v>22</v>
      </c>
      <c r="E360" t="s">
        <v>23</v>
      </c>
    </row>
    <row r="361">
      <c r="A361" t="n">
        <v>366</v>
      </c>
      <c r="B361" t="n">
        <v>4.49</v>
      </c>
      <c r="C361" t="n">
        <v>5</v>
      </c>
      <c r="D361" t="n">
        <v>0</v>
      </c>
      <c r="E361" t="n">
        <v>7</v>
      </c>
    </row>
    <row r="363">
      <c r="A363" t="s">
        <v>265</v>
      </c>
    </row>
    <row r="364">
      <c r="A364" t="s">
        <v>18</v>
      </c>
      <c r="B364" t="s">
        <v>19</v>
      </c>
      <c r="C364" t="s">
        <v>266</v>
      </c>
      <c r="D364" t="s">
        <v>267</v>
      </c>
      <c r="E364" t="s">
        <v>268</v>
      </c>
      <c r="F364" t="s">
        <v>269</v>
      </c>
      <c r="G364" t="s">
        <v>270</v>
      </c>
      <c r="H364" t="s">
        <v>271</v>
      </c>
      <c r="I364" t="s">
        <v>130</v>
      </c>
      <c r="J364" t="s">
        <v>272</v>
      </c>
      <c r="K364" t="s">
        <v>273</v>
      </c>
      <c r="L364" t="s">
        <v>54</v>
      </c>
      <c r="M364" t="s">
        <v>274</v>
      </c>
    </row>
    <row r="365">
      <c r="A365" t="s">
        <v>24</v>
      </c>
      <c r="B365" t="n">
        <v>117</v>
      </c>
      <c r="C365" t="s">
        <v>193</v>
      </c>
      <c r="D365" t="s">
        <v>275</v>
      </c>
      <c r="E365" t="s">
        <v>193</v>
      </c>
      <c r="F365" t="s">
        <v>44</v>
      </c>
      <c r="G365" t="s">
        <v>193</v>
      </c>
      <c r="H365" t="s">
        <v>83</v>
      </c>
      <c r="I365" t="s">
        <v>193</v>
      </c>
      <c r="J365" t="s">
        <v>276</v>
      </c>
      <c r="K365" t="s">
        <v>277</v>
      </c>
      <c r="L365" t="s">
        <v>41</v>
      </c>
      <c r="M365" t="s">
        <v>41</v>
      </c>
    </row>
    <row r="366">
      <c r="A366" t="s">
        <v>25</v>
      </c>
      <c r="B366" t="n">
        <v>123</v>
      </c>
      <c r="C366" t="s">
        <v>41</v>
      </c>
      <c r="D366" t="s">
        <v>203</v>
      </c>
      <c r="E366" t="s">
        <v>198</v>
      </c>
      <c r="F366" t="s">
        <v>41</v>
      </c>
      <c r="G366" t="s">
        <v>41</v>
      </c>
      <c r="H366" t="s">
        <v>202</v>
      </c>
      <c r="I366" t="s">
        <v>66</v>
      </c>
      <c r="J366" t="s">
        <v>278</v>
      </c>
      <c r="K366" t="s">
        <v>279</v>
      </c>
      <c r="L366" t="s">
        <v>116</v>
      </c>
      <c r="M366" t="s">
        <v>66</v>
      </c>
    </row>
    <row r="367">
      <c r="A367" t="s">
        <v>26</v>
      </c>
      <c r="B367" t="n">
        <v>126</v>
      </c>
      <c r="C367" t="s">
        <v>206</v>
      </c>
      <c r="D367" t="s">
        <v>198</v>
      </c>
      <c r="E367" t="s">
        <v>116</v>
      </c>
      <c r="F367" t="s">
        <v>41</v>
      </c>
      <c r="G367" t="s">
        <v>41</v>
      </c>
      <c r="H367" t="s">
        <v>280</v>
      </c>
      <c r="I367" t="s">
        <v>41</v>
      </c>
      <c r="J367" t="s">
        <v>281</v>
      </c>
      <c r="K367" t="s">
        <v>198</v>
      </c>
      <c r="L367" t="s">
        <v>41</v>
      </c>
      <c r="M367" t="s">
        <v>41</v>
      </c>
    </row>
    <row r="368">
      <c r="A368" t="s">
        <v>27</v>
      </c>
      <c r="B368" t="n">
        <v>366</v>
      </c>
      <c r="C368" t="s">
        <v>137</v>
      </c>
      <c r="D368" t="s">
        <v>66</v>
      </c>
      <c r="E368" t="s">
        <v>137</v>
      </c>
      <c r="F368" t="s">
        <v>282</v>
      </c>
      <c r="G368" t="s">
        <v>207</v>
      </c>
      <c r="H368" t="s">
        <v>208</v>
      </c>
      <c r="I368" t="s">
        <v>283</v>
      </c>
      <c r="J368" t="s">
        <v>284</v>
      </c>
      <c r="K368" t="s">
        <v>285</v>
      </c>
      <c r="L368" t="s">
        <v>207</v>
      </c>
      <c r="M368" t="s">
        <v>137</v>
      </c>
    </row>
    <row r="370">
      <c r="A370" t="s">
        <v>286</v>
      </c>
    </row>
    <row r="371">
      <c r="A371" t="s">
        <v>19</v>
      </c>
      <c r="B371" t="s">
        <v>266</v>
      </c>
      <c r="C371" t="s">
        <v>54</v>
      </c>
      <c r="D371" t="s">
        <v>267</v>
      </c>
      <c r="E371" t="s">
        <v>274</v>
      </c>
      <c r="F371" t="s">
        <v>268</v>
      </c>
      <c r="G371" t="s">
        <v>269</v>
      </c>
      <c r="H371" t="s">
        <v>270</v>
      </c>
      <c r="I371" t="s">
        <v>271</v>
      </c>
      <c r="J371" t="s">
        <v>130</v>
      </c>
      <c r="K371" t="s">
        <v>272</v>
      </c>
      <c r="L371" t="s">
        <v>273</v>
      </c>
    </row>
    <row r="372">
      <c r="A372" t="n">
        <v>366</v>
      </c>
      <c r="B372" t="s">
        <v>137</v>
      </c>
      <c r="C372" t="s">
        <v>207</v>
      </c>
      <c r="D372" t="s">
        <v>66</v>
      </c>
      <c r="E372" t="s">
        <v>137</v>
      </c>
      <c r="F372" t="s">
        <v>137</v>
      </c>
      <c r="G372" t="s">
        <v>282</v>
      </c>
      <c r="H372" t="s">
        <v>207</v>
      </c>
      <c r="I372" t="s">
        <v>208</v>
      </c>
      <c r="J372" t="s">
        <v>283</v>
      </c>
      <c r="K372" t="s">
        <v>284</v>
      </c>
      <c r="L372" t="s">
        <v>285</v>
      </c>
    </row>
    <row r="374">
      <c r="A374" t="s">
        <v>287</v>
      </c>
    </row>
    <row r="375">
      <c r="A375" t="s">
        <v>18</v>
      </c>
      <c r="B375" t="s">
        <v>19</v>
      </c>
      <c r="C375" t="s">
        <v>288</v>
      </c>
      <c r="D375" t="s">
        <v>289</v>
      </c>
      <c r="E375" t="s">
        <v>290</v>
      </c>
      <c r="F375" t="s">
        <v>291</v>
      </c>
      <c r="G375" t="s">
        <v>292</v>
      </c>
      <c r="H375" t="s">
        <v>293</v>
      </c>
      <c r="I375" t="s">
        <v>131</v>
      </c>
      <c r="J375" t="s">
        <v>294</v>
      </c>
      <c r="K375" t="s">
        <v>295</v>
      </c>
      <c r="L375" t="s">
        <v>296</v>
      </c>
      <c r="M375" t="s">
        <v>297</v>
      </c>
      <c r="N375" t="s">
        <v>298</v>
      </c>
      <c r="O375" t="s">
        <v>130</v>
      </c>
      <c r="P375" t="s">
        <v>299</v>
      </c>
      <c r="Q375" t="s">
        <v>300</v>
      </c>
      <c r="R375" t="s">
        <v>301</v>
      </c>
    </row>
    <row r="376">
      <c r="A376" t="s">
        <v>24</v>
      </c>
      <c r="B376" t="n">
        <v>117</v>
      </c>
      <c r="C376" t="s">
        <v>83</v>
      </c>
      <c r="D376" t="s">
        <v>302</v>
      </c>
      <c r="E376" t="s">
        <v>83</v>
      </c>
      <c r="F376" t="s">
        <v>193</v>
      </c>
      <c r="G376" t="s">
        <v>193</v>
      </c>
      <c r="H376" t="s">
        <v>83</v>
      </c>
      <c r="I376" t="s">
        <v>193</v>
      </c>
      <c r="J376" t="s">
        <v>193</v>
      </c>
      <c r="K376" t="s">
        <v>303</v>
      </c>
      <c r="L376" t="s">
        <v>304</v>
      </c>
      <c r="M376" t="s">
        <v>305</v>
      </c>
      <c r="N376" t="s">
        <v>302</v>
      </c>
      <c r="O376" t="s">
        <v>41</v>
      </c>
      <c r="P376" t="s">
        <v>41</v>
      </c>
      <c r="Q376" t="s">
        <v>41</v>
      </c>
      <c r="R376" t="s">
        <v>41</v>
      </c>
    </row>
    <row r="377">
      <c r="A377" t="s">
        <v>25</v>
      </c>
      <c r="B377" t="n">
        <v>123</v>
      </c>
      <c r="C377" t="s">
        <v>41</v>
      </c>
      <c r="D377" t="s">
        <v>306</v>
      </c>
      <c r="E377" t="s">
        <v>66</v>
      </c>
      <c r="F377" t="s">
        <v>198</v>
      </c>
      <c r="G377" t="s">
        <v>116</v>
      </c>
      <c r="H377" t="s">
        <v>41</v>
      </c>
      <c r="I377" t="s">
        <v>198</v>
      </c>
      <c r="J377" t="s">
        <v>116</v>
      </c>
      <c r="K377" t="s">
        <v>198</v>
      </c>
      <c r="L377" t="s">
        <v>307</v>
      </c>
      <c r="M377" t="s">
        <v>68</v>
      </c>
      <c r="N377" t="s">
        <v>198</v>
      </c>
      <c r="O377" t="s">
        <v>203</v>
      </c>
      <c r="P377" t="s">
        <v>308</v>
      </c>
      <c r="Q377" t="s">
        <v>198</v>
      </c>
      <c r="R377" t="s">
        <v>41</v>
      </c>
    </row>
    <row r="378">
      <c r="A378" t="s">
        <v>26</v>
      </c>
      <c r="B378" t="n">
        <v>126</v>
      </c>
      <c r="C378" t="s">
        <v>41</v>
      </c>
      <c r="D378" t="s">
        <v>309</v>
      </c>
      <c r="E378" t="s">
        <v>236</v>
      </c>
      <c r="F378" t="s">
        <v>206</v>
      </c>
      <c r="G378" t="s">
        <v>41</v>
      </c>
      <c r="H378" t="s">
        <v>41</v>
      </c>
      <c r="I378" t="s">
        <v>41</v>
      </c>
      <c r="J378" t="s">
        <v>310</v>
      </c>
      <c r="K378" t="s">
        <v>116</v>
      </c>
      <c r="L378" t="s">
        <v>311</v>
      </c>
      <c r="M378" t="s">
        <v>61</v>
      </c>
      <c r="N378" t="s">
        <v>236</v>
      </c>
      <c r="O378" t="s">
        <v>116</v>
      </c>
      <c r="P378" t="s">
        <v>116</v>
      </c>
      <c r="Q378" t="s">
        <v>206</v>
      </c>
      <c r="R378" t="s">
        <v>205</v>
      </c>
    </row>
    <row r="379">
      <c r="A379" t="s">
        <v>27</v>
      </c>
      <c r="B379" t="n">
        <v>366</v>
      </c>
      <c r="C379" t="s">
        <v>151</v>
      </c>
      <c r="D379" t="s">
        <v>197</v>
      </c>
      <c r="E379" t="s">
        <v>312</v>
      </c>
      <c r="F379" t="s">
        <v>198</v>
      </c>
      <c r="G379" t="s">
        <v>151</v>
      </c>
      <c r="H379" t="s">
        <v>151</v>
      </c>
      <c r="I379" t="s">
        <v>116</v>
      </c>
      <c r="J379" t="s">
        <v>66</v>
      </c>
      <c r="K379" t="s">
        <v>198</v>
      </c>
      <c r="L379" t="s">
        <v>313</v>
      </c>
      <c r="M379" t="s">
        <v>42</v>
      </c>
      <c r="N379" t="s">
        <v>203</v>
      </c>
      <c r="O379" t="s">
        <v>198</v>
      </c>
      <c r="P379" t="s">
        <v>314</v>
      </c>
      <c r="Q379" t="s">
        <v>283</v>
      </c>
      <c r="R379" t="s">
        <v>137</v>
      </c>
    </row>
    <row r="381">
      <c r="A381" t="s">
        <v>315</v>
      </c>
    </row>
    <row r="382">
      <c r="A382" t="s">
        <v>19</v>
      </c>
      <c r="B382" t="s">
        <v>288</v>
      </c>
      <c r="C382" t="s">
        <v>289</v>
      </c>
      <c r="D382" t="s">
        <v>290</v>
      </c>
      <c r="E382" t="s">
        <v>291</v>
      </c>
      <c r="F382" t="s">
        <v>301</v>
      </c>
      <c r="G382" t="s">
        <v>292</v>
      </c>
      <c r="H382" t="s">
        <v>130</v>
      </c>
      <c r="I382" t="s">
        <v>293</v>
      </c>
      <c r="J382" t="s">
        <v>131</v>
      </c>
      <c r="K382" t="s">
        <v>299</v>
      </c>
      <c r="L382" t="s">
        <v>294</v>
      </c>
      <c r="M382" t="s">
        <v>295</v>
      </c>
      <c r="N382" t="s">
        <v>296</v>
      </c>
      <c r="O382" t="s">
        <v>297</v>
      </c>
      <c r="P382" t="s">
        <v>298</v>
      </c>
      <c r="Q382" t="s">
        <v>300</v>
      </c>
    </row>
    <row r="383">
      <c r="A383" t="n">
        <v>366</v>
      </c>
      <c r="B383" t="s">
        <v>151</v>
      </c>
      <c r="C383" t="s">
        <v>197</v>
      </c>
      <c r="D383" t="s">
        <v>312</v>
      </c>
      <c r="E383" t="s">
        <v>198</v>
      </c>
      <c r="F383" t="s">
        <v>137</v>
      </c>
      <c r="G383" t="s">
        <v>151</v>
      </c>
      <c r="H383" t="s">
        <v>198</v>
      </c>
      <c r="I383" t="s">
        <v>151</v>
      </c>
      <c r="J383" t="s">
        <v>116</v>
      </c>
      <c r="K383" t="s">
        <v>314</v>
      </c>
      <c r="L383" t="s">
        <v>66</v>
      </c>
      <c r="M383" t="s">
        <v>198</v>
      </c>
      <c r="N383" t="s">
        <v>313</v>
      </c>
      <c r="O383" t="s">
        <v>42</v>
      </c>
      <c r="P383" t="s">
        <v>203</v>
      </c>
      <c r="Q383" t="s">
        <v>283</v>
      </c>
    </row>
    <row r="385">
      <c r="A385" t="s">
        <v>316</v>
      </c>
    </row>
    <row r="386">
      <c r="A386" t="s">
        <v>18</v>
      </c>
      <c r="B386" t="s">
        <v>19</v>
      </c>
      <c r="C386" t="s">
        <v>55</v>
      </c>
      <c r="D386" t="s">
        <v>156</v>
      </c>
    </row>
    <row r="387">
      <c r="A387" t="s">
        <v>24</v>
      </c>
      <c r="B387" t="n">
        <v>117</v>
      </c>
      <c r="C387" t="s">
        <v>317</v>
      </c>
      <c r="D387" t="s">
        <v>318</v>
      </c>
    </row>
    <row r="388">
      <c r="A388" t="s">
        <v>25</v>
      </c>
      <c r="B388" t="n">
        <v>123</v>
      </c>
      <c r="C388" t="s">
        <v>319</v>
      </c>
      <c r="D388" t="s">
        <v>279</v>
      </c>
    </row>
    <row r="389">
      <c r="A389" t="s">
        <v>26</v>
      </c>
      <c r="B389" t="n">
        <v>126</v>
      </c>
      <c r="C389" t="s">
        <v>320</v>
      </c>
      <c r="D389" t="s">
        <v>321</v>
      </c>
    </row>
    <row r="390">
      <c r="A390" t="s">
        <v>27</v>
      </c>
      <c r="B390" t="n">
        <v>366</v>
      </c>
      <c r="C390" t="s">
        <v>322</v>
      </c>
      <c r="D390" t="s">
        <v>323</v>
      </c>
    </row>
    <row r="392">
      <c r="A392" t="s">
        <v>324</v>
      </c>
    </row>
    <row r="393">
      <c r="A393" t="s">
        <v>19</v>
      </c>
      <c r="B393" t="s">
        <v>55</v>
      </c>
      <c r="C393" t="s">
        <v>156</v>
      </c>
    </row>
    <row r="394">
      <c r="A394" t="n">
        <v>366</v>
      </c>
      <c r="B394" t="s">
        <v>322</v>
      </c>
      <c r="C394" t="s">
        <v>323</v>
      </c>
    </row>
    <row r="396">
      <c r="A396" t="s">
        <v>325</v>
      </c>
    </row>
    <row r="397">
      <c r="A397" t="s">
        <v>18</v>
      </c>
      <c r="B397" t="s">
        <v>19</v>
      </c>
      <c r="C397" t="s">
        <v>326</v>
      </c>
      <c r="D397" t="s">
        <v>327</v>
      </c>
      <c r="E397" t="s">
        <v>328</v>
      </c>
      <c r="F397" t="s">
        <v>329</v>
      </c>
      <c r="G397" t="s">
        <v>330</v>
      </c>
      <c r="H397" t="s">
        <v>331</v>
      </c>
      <c r="I397" t="s">
        <v>332</v>
      </c>
      <c r="J397" t="s">
        <v>130</v>
      </c>
      <c r="K397" t="s">
        <v>54</v>
      </c>
      <c r="L397" t="s">
        <v>131</v>
      </c>
    </row>
    <row r="398">
      <c r="A398" t="s">
        <v>24</v>
      </c>
      <c r="B398" t="n">
        <v>117</v>
      </c>
      <c r="C398" t="s">
        <v>210</v>
      </c>
      <c r="D398" t="s">
        <v>333</v>
      </c>
      <c r="E398" t="s">
        <v>210</v>
      </c>
      <c r="F398" t="s">
        <v>334</v>
      </c>
      <c r="G398" t="s">
        <v>277</v>
      </c>
      <c r="H398" t="s">
        <v>335</v>
      </c>
      <c r="I398" t="s">
        <v>275</v>
      </c>
      <c r="J398" t="s">
        <v>41</v>
      </c>
      <c r="K398" t="s">
        <v>336</v>
      </c>
      <c r="L398" t="s">
        <v>83</v>
      </c>
    </row>
    <row r="399">
      <c r="A399" t="s">
        <v>25</v>
      </c>
      <c r="B399" t="n">
        <v>123</v>
      </c>
      <c r="C399" t="s">
        <v>335</v>
      </c>
      <c r="D399" t="s">
        <v>337</v>
      </c>
      <c r="E399" t="s">
        <v>202</v>
      </c>
      <c r="F399" t="s">
        <v>99</v>
      </c>
      <c r="G399" t="s">
        <v>307</v>
      </c>
      <c r="H399" t="s">
        <v>337</v>
      </c>
      <c r="I399" t="s">
        <v>203</v>
      </c>
      <c r="J399" t="s">
        <v>41</v>
      </c>
      <c r="K399" t="s">
        <v>233</v>
      </c>
      <c r="L399" t="s">
        <v>206</v>
      </c>
    </row>
    <row r="400">
      <c r="A400" t="s">
        <v>26</v>
      </c>
      <c r="B400" t="n">
        <v>126</v>
      </c>
      <c r="C400" t="s">
        <v>101</v>
      </c>
      <c r="D400" t="s">
        <v>119</v>
      </c>
      <c r="E400" t="s">
        <v>310</v>
      </c>
      <c r="F400" t="s">
        <v>338</v>
      </c>
      <c r="G400" t="s">
        <v>41</v>
      </c>
      <c r="H400" t="s">
        <v>339</v>
      </c>
      <c r="I400" t="s">
        <v>41</v>
      </c>
      <c r="J400" t="s">
        <v>41</v>
      </c>
      <c r="K400" t="s">
        <v>41</v>
      </c>
      <c r="L400" t="s">
        <v>41</v>
      </c>
    </row>
    <row r="401">
      <c r="A401" t="s">
        <v>27</v>
      </c>
      <c r="B401" t="n">
        <v>366</v>
      </c>
      <c r="C401" t="s">
        <v>340</v>
      </c>
      <c r="D401" t="s">
        <v>341</v>
      </c>
      <c r="E401" t="s">
        <v>342</v>
      </c>
      <c r="F401" t="s">
        <v>337</v>
      </c>
      <c r="G401" t="s">
        <v>163</v>
      </c>
      <c r="H401" t="s">
        <v>343</v>
      </c>
      <c r="I401" t="s">
        <v>344</v>
      </c>
      <c r="J401" t="s">
        <v>41</v>
      </c>
      <c r="K401" t="s">
        <v>62</v>
      </c>
      <c r="L401" t="s">
        <v>283</v>
      </c>
    </row>
    <row r="403">
      <c r="A403" t="s">
        <v>345</v>
      </c>
    </row>
    <row r="404">
      <c r="A404" t="s">
        <v>19</v>
      </c>
      <c r="B404" t="s">
        <v>326</v>
      </c>
      <c r="C404" t="s">
        <v>327</v>
      </c>
      <c r="D404" t="s">
        <v>328</v>
      </c>
      <c r="E404" t="s">
        <v>329</v>
      </c>
      <c r="F404" t="s">
        <v>330</v>
      </c>
      <c r="G404" t="s">
        <v>331</v>
      </c>
      <c r="H404" t="s">
        <v>332</v>
      </c>
      <c r="I404" t="s">
        <v>130</v>
      </c>
      <c r="J404" t="s">
        <v>54</v>
      </c>
      <c r="K404" t="s">
        <v>131</v>
      </c>
    </row>
    <row r="405">
      <c r="A405" t="n">
        <v>366</v>
      </c>
      <c r="B405" t="s">
        <v>340</v>
      </c>
      <c r="C405" t="s">
        <v>341</v>
      </c>
      <c r="D405" t="s">
        <v>342</v>
      </c>
      <c r="E405" t="s">
        <v>337</v>
      </c>
      <c r="F405" t="s">
        <v>163</v>
      </c>
      <c r="G405" t="s">
        <v>343</v>
      </c>
      <c r="H405" t="s">
        <v>344</v>
      </c>
      <c r="I405" t="s">
        <v>41</v>
      </c>
      <c r="J405" t="s">
        <v>62</v>
      </c>
      <c r="K405" t="s">
        <v>283</v>
      </c>
    </row>
    <row r="407">
      <c r="A407" t="s">
        <v>346</v>
      </c>
    </row>
    <row r="408">
      <c r="A408" t="s">
        <v>18</v>
      </c>
      <c r="B408" t="s">
        <v>19</v>
      </c>
      <c r="C408" t="s">
        <v>347</v>
      </c>
      <c r="D408" t="s">
        <v>348</v>
      </c>
      <c r="E408" t="s">
        <v>349</v>
      </c>
      <c r="F408" t="s">
        <v>350</v>
      </c>
    </row>
    <row r="409">
      <c r="A409" t="s">
        <v>24</v>
      </c>
      <c r="B409" t="n">
        <v>117</v>
      </c>
      <c r="C409" t="s">
        <v>351</v>
      </c>
      <c r="D409" t="s">
        <v>83</v>
      </c>
      <c r="E409" t="s">
        <v>352</v>
      </c>
      <c r="F409" t="s">
        <v>41</v>
      </c>
    </row>
    <row r="410">
      <c r="A410" t="s">
        <v>25</v>
      </c>
      <c r="B410" t="n">
        <v>123</v>
      </c>
      <c r="C410" t="s">
        <v>60</v>
      </c>
      <c r="D410" t="s">
        <v>41</v>
      </c>
      <c r="E410" t="s">
        <v>353</v>
      </c>
      <c r="F410" t="s">
        <v>116</v>
      </c>
    </row>
    <row r="411">
      <c r="A411" t="s">
        <v>26</v>
      </c>
      <c r="B411" t="n">
        <v>126</v>
      </c>
      <c r="C411" t="s">
        <v>354</v>
      </c>
      <c r="D411" t="s">
        <v>41</v>
      </c>
      <c r="E411" t="s">
        <v>355</v>
      </c>
      <c r="F411" t="s">
        <v>41</v>
      </c>
    </row>
    <row r="412">
      <c r="A412" t="s">
        <v>27</v>
      </c>
      <c r="B412" t="n">
        <v>366</v>
      </c>
      <c r="C412" t="s">
        <v>210</v>
      </c>
      <c r="D412" t="s">
        <v>151</v>
      </c>
      <c r="E412" t="s">
        <v>352</v>
      </c>
      <c r="F412" t="s">
        <v>207</v>
      </c>
    </row>
    <row r="414">
      <c r="A414" t="s">
        <v>356</v>
      </c>
    </row>
    <row r="415">
      <c r="A415" t="s">
        <v>19</v>
      </c>
      <c r="B415" t="s">
        <v>347</v>
      </c>
      <c r="C415" t="s">
        <v>350</v>
      </c>
      <c r="D415" t="s">
        <v>348</v>
      </c>
      <c r="E415" t="s">
        <v>349</v>
      </c>
    </row>
    <row r="416">
      <c r="A416" t="n">
        <v>366</v>
      </c>
      <c r="B416" t="s">
        <v>210</v>
      </c>
      <c r="C416" t="s">
        <v>207</v>
      </c>
      <c r="D416" t="s">
        <v>151</v>
      </c>
      <c r="E416" t="s">
        <v>352</v>
      </c>
    </row>
    <row r="418">
      <c r="A418" t="s">
        <v>357</v>
      </c>
    </row>
    <row r="419">
      <c r="A419" t="s">
        <v>18</v>
      </c>
      <c r="B419" t="s">
        <v>19</v>
      </c>
      <c r="C419" t="s">
        <v>358</v>
      </c>
      <c r="D419" t="s">
        <v>359</v>
      </c>
      <c r="E419" t="s">
        <v>360</v>
      </c>
      <c r="F419" t="s">
        <v>361</v>
      </c>
      <c r="G419" t="s">
        <v>362</v>
      </c>
      <c r="H419" t="s">
        <v>363</v>
      </c>
      <c r="I419" t="s">
        <v>364</v>
      </c>
      <c r="J419" t="s">
        <v>365</v>
      </c>
      <c r="K419" t="s">
        <v>366</v>
      </c>
      <c r="L419" t="s">
        <v>367</v>
      </c>
      <c r="M419" t="s">
        <v>368</v>
      </c>
      <c r="N419" t="s">
        <v>131</v>
      </c>
      <c r="O419" t="s">
        <v>130</v>
      </c>
      <c r="P419" t="s">
        <v>369</v>
      </c>
    </row>
    <row r="420">
      <c r="A420" t="s">
        <v>24</v>
      </c>
      <c r="B420" t="n">
        <v>117</v>
      </c>
      <c r="C420" t="s">
        <v>370</v>
      </c>
      <c r="D420" t="s">
        <v>194</v>
      </c>
      <c r="E420" t="s">
        <v>371</v>
      </c>
      <c r="F420" t="s">
        <v>302</v>
      </c>
      <c r="G420" t="s">
        <v>193</v>
      </c>
      <c r="H420" t="s">
        <v>193</v>
      </c>
      <c r="I420" t="s">
        <v>196</v>
      </c>
      <c r="J420" t="s">
        <v>44</v>
      </c>
      <c r="K420" t="s">
        <v>302</v>
      </c>
      <c r="L420" t="s">
        <v>334</v>
      </c>
      <c r="M420" t="s">
        <v>41</v>
      </c>
      <c r="N420" t="s">
        <v>41</v>
      </c>
      <c r="O420" t="s">
        <v>41</v>
      </c>
      <c r="P420" t="s">
        <v>41</v>
      </c>
    </row>
    <row r="421">
      <c r="A421" t="s">
        <v>25</v>
      </c>
      <c r="B421" t="n">
        <v>123</v>
      </c>
      <c r="C421" t="s">
        <v>145</v>
      </c>
      <c r="D421" t="s">
        <v>41</v>
      </c>
      <c r="E421" t="s">
        <v>372</v>
      </c>
      <c r="F421" t="s">
        <v>279</v>
      </c>
      <c r="G421" t="s">
        <v>41</v>
      </c>
      <c r="H421" t="s">
        <v>201</v>
      </c>
      <c r="I421" t="s">
        <v>373</v>
      </c>
      <c r="J421" t="s">
        <v>41</v>
      </c>
      <c r="K421" t="s">
        <v>41</v>
      </c>
      <c r="L421" t="s">
        <v>374</v>
      </c>
      <c r="M421" t="s">
        <v>198</v>
      </c>
      <c r="N421" t="s">
        <v>116</v>
      </c>
      <c r="O421" t="s">
        <v>41</v>
      </c>
      <c r="P421" t="s">
        <v>41</v>
      </c>
    </row>
    <row r="422">
      <c r="A422" t="s">
        <v>26</v>
      </c>
      <c r="B422" t="n">
        <v>126</v>
      </c>
      <c r="C422" t="s">
        <v>198</v>
      </c>
      <c r="D422" t="s">
        <v>41</v>
      </c>
      <c r="E422" t="s">
        <v>206</v>
      </c>
      <c r="F422" t="s">
        <v>236</v>
      </c>
      <c r="G422" t="s">
        <v>41</v>
      </c>
      <c r="H422" t="s">
        <v>205</v>
      </c>
      <c r="I422" t="s">
        <v>375</v>
      </c>
      <c r="J422" t="s">
        <v>376</v>
      </c>
      <c r="K422" t="s">
        <v>41</v>
      </c>
      <c r="L422" t="s">
        <v>206</v>
      </c>
      <c r="M422" t="s">
        <v>116</v>
      </c>
      <c r="N422" t="s">
        <v>41</v>
      </c>
      <c r="O422" t="s">
        <v>377</v>
      </c>
      <c r="P422" t="s">
        <v>149</v>
      </c>
    </row>
    <row r="423">
      <c r="A423" t="s">
        <v>27</v>
      </c>
      <c r="B423" t="n">
        <v>366</v>
      </c>
      <c r="C423" t="s">
        <v>104</v>
      </c>
      <c r="D423" t="s">
        <v>312</v>
      </c>
      <c r="E423" t="s">
        <v>103</v>
      </c>
      <c r="F423" t="s">
        <v>211</v>
      </c>
      <c r="G423" t="s">
        <v>207</v>
      </c>
      <c r="H423" t="s">
        <v>66</v>
      </c>
      <c r="I423" t="s">
        <v>378</v>
      </c>
      <c r="J423" t="s">
        <v>106</v>
      </c>
      <c r="K423" t="s">
        <v>198</v>
      </c>
      <c r="L423" t="s">
        <v>379</v>
      </c>
      <c r="M423" t="s">
        <v>116</v>
      </c>
      <c r="N423" t="s">
        <v>207</v>
      </c>
      <c r="O423" t="s">
        <v>203</v>
      </c>
      <c r="P423" t="s">
        <v>380</v>
      </c>
    </row>
    <row r="425">
      <c r="A425" t="s">
        <v>381</v>
      </c>
    </row>
    <row r="426">
      <c r="A426" t="s">
        <v>19</v>
      </c>
      <c r="B426" t="s">
        <v>358</v>
      </c>
      <c r="C426" t="s">
        <v>359</v>
      </c>
      <c r="D426" t="s">
        <v>130</v>
      </c>
      <c r="E426" t="s">
        <v>368</v>
      </c>
      <c r="F426" t="s">
        <v>360</v>
      </c>
      <c r="G426" t="s">
        <v>361</v>
      </c>
      <c r="H426" t="s">
        <v>131</v>
      </c>
      <c r="I426" t="s">
        <v>362</v>
      </c>
      <c r="J426" t="s">
        <v>363</v>
      </c>
      <c r="K426" t="s">
        <v>364</v>
      </c>
      <c r="L426" t="s">
        <v>369</v>
      </c>
      <c r="M426" t="s">
        <v>365</v>
      </c>
      <c r="N426" t="s">
        <v>366</v>
      </c>
      <c r="O426" t="s">
        <v>367</v>
      </c>
    </row>
    <row r="427">
      <c r="A427" t="n">
        <v>366</v>
      </c>
      <c r="B427" t="s">
        <v>104</v>
      </c>
      <c r="C427" t="s">
        <v>312</v>
      </c>
      <c r="D427" t="s">
        <v>203</v>
      </c>
      <c r="E427" t="s">
        <v>116</v>
      </c>
      <c r="F427" t="s">
        <v>103</v>
      </c>
      <c r="G427" t="s">
        <v>211</v>
      </c>
      <c r="H427" t="s">
        <v>207</v>
      </c>
      <c r="I427" t="s">
        <v>207</v>
      </c>
      <c r="J427" t="s">
        <v>66</v>
      </c>
      <c r="K427" t="s">
        <v>378</v>
      </c>
      <c r="L427" t="s">
        <v>380</v>
      </c>
      <c r="M427" t="s">
        <v>106</v>
      </c>
      <c r="N427" t="s">
        <v>198</v>
      </c>
      <c r="O427" t="s">
        <v>379</v>
      </c>
    </row>
    <row r="429">
      <c r="A429" t="s">
        <v>382</v>
      </c>
    </row>
    <row r="430">
      <c r="A430" t="s">
        <v>18</v>
      </c>
      <c r="B430" t="s">
        <v>19</v>
      </c>
      <c r="C430" t="s">
        <v>55</v>
      </c>
      <c r="D430" t="s">
        <v>156</v>
      </c>
    </row>
    <row r="431">
      <c r="A431" t="s">
        <v>24</v>
      </c>
      <c r="B431" t="n">
        <v>117</v>
      </c>
      <c r="C431" t="s">
        <v>383</v>
      </c>
      <c r="D431" t="s">
        <v>384</v>
      </c>
    </row>
    <row r="432">
      <c r="A432" t="s">
        <v>25</v>
      </c>
      <c r="B432" t="n">
        <v>123</v>
      </c>
      <c r="C432" t="s">
        <v>385</v>
      </c>
      <c r="D432" t="s">
        <v>386</v>
      </c>
    </row>
    <row r="433">
      <c r="A433" t="s">
        <v>26</v>
      </c>
      <c r="B433" t="n">
        <v>126</v>
      </c>
      <c r="C433" t="s">
        <v>387</v>
      </c>
      <c r="D433" t="s">
        <v>120</v>
      </c>
    </row>
    <row r="434">
      <c r="A434" t="s">
        <v>27</v>
      </c>
      <c r="B434" t="n">
        <v>366</v>
      </c>
      <c r="C434" t="s">
        <v>388</v>
      </c>
      <c r="D434" t="s">
        <v>389</v>
      </c>
    </row>
    <row r="436">
      <c r="A436" t="s">
        <v>390</v>
      </c>
    </row>
    <row r="437">
      <c r="A437" t="s">
        <v>18</v>
      </c>
      <c r="B437" t="s">
        <v>19</v>
      </c>
      <c r="C437" t="s">
        <v>391</v>
      </c>
      <c r="D437" t="s">
        <v>392</v>
      </c>
      <c r="E437" t="s">
        <v>393</v>
      </c>
    </row>
    <row r="438">
      <c r="A438" t="s">
        <v>24</v>
      </c>
      <c r="B438" t="n">
        <v>54</v>
      </c>
      <c r="C438" t="s">
        <v>394</v>
      </c>
      <c r="D438" t="s">
        <v>395</v>
      </c>
      <c r="E438" t="s">
        <v>396</v>
      </c>
    </row>
    <row r="439">
      <c r="A439" t="s">
        <v>25</v>
      </c>
      <c r="B439" t="n">
        <v>74</v>
      </c>
      <c r="C439" t="s">
        <v>41</v>
      </c>
      <c r="D439" t="s">
        <v>397</v>
      </c>
      <c r="E439" t="s">
        <v>45</v>
      </c>
    </row>
    <row r="440">
      <c r="A440" t="s">
        <v>26</v>
      </c>
      <c r="B440" t="n">
        <v>52</v>
      </c>
      <c r="C440" t="s">
        <v>398</v>
      </c>
      <c r="D440" t="s">
        <v>383</v>
      </c>
      <c r="E440" t="s">
        <v>399</v>
      </c>
    </row>
    <row r="441">
      <c r="A441" t="s">
        <v>27</v>
      </c>
      <c r="B441" t="n">
        <v>180</v>
      </c>
      <c r="C441" t="s">
        <v>236</v>
      </c>
      <c r="D441" t="s">
        <v>400</v>
      </c>
      <c r="E441" t="s">
        <v>401</v>
      </c>
    </row>
    <row r="443">
      <c r="A443" t="s">
        <v>402</v>
      </c>
    </row>
    <row r="444">
      <c r="A444" t="s">
        <v>19</v>
      </c>
      <c r="B444" t="s">
        <v>391</v>
      </c>
      <c r="C444" t="s">
        <v>392</v>
      </c>
      <c r="D444" t="s">
        <v>393</v>
      </c>
    </row>
    <row r="445">
      <c r="A445" t="n">
        <v>180</v>
      </c>
      <c r="B445" t="s">
        <v>236</v>
      </c>
      <c r="C445" t="s">
        <v>400</v>
      </c>
      <c r="D445" t="s">
        <v>401</v>
      </c>
    </row>
    <row r="447">
      <c r="A447" t="s">
        <v>403</v>
      </c>
    </row>
    <row r="448">
      <c r="A448" t="s">
        <v>19</v>
      </c>
      <c r="B448" t="s">
        <v>55</v>
      </c>
      <c r="C448" t="s">
        <v>156</v>
      </c>
    </row>
    <row r="449">
      <c r="A449" t="n">
        <v>366</v>
      </c>
      <c r="B449" t="s">
        <v>388</v>
      </c>
      <c r="C449" t="s">
        <v>389</v>
      </c>
    </row>
    <row r="451">
      <c r="A451" t="s">
        <v>404</v>
      </c>
    </row>
    <row r="452">
      <c r="A452" t="s">
        <v>18</v>
      </c>
      <c r="B452" t="s">
        <v>405</v>
      </c>
      <c r="C452" t="s">
        <v>169</v>
      </c>
    </row>
    <row r="453">
      <c r="A453" t="s">
        <v>25</v>
      </c>
      <c r="B453" t="s">
        <v>406</v>
      </c>
      <c r="C453" t="n">
        <v>91</v>
      </c>
    </row>
    <row r="454">
      <c r="A454" t="s">
        <v>26</v>
      </c>
      <c r="B454" t="s">
        <v>406</v>
      </c>
      <c r="C454" t="n">
        <v>67</v>
      </c>
    </row>
    <row r="455">
      <c r="A455" t="s">
        <v>24</v>
      </c>
      <c r="B455" t="s">
        <v>406</v>
      </c>
      <c r="C455" t="n">
        <v>63</v>
      </c>
    </row>
    <row r="456">
      <c r="A456" t="s">
        <v>26</v>
      </c>
      <c r="B456" t="s">
        <v>407</v>
      </c>
      <c r="C456" t="n">
        <v>44</v>
      </c>
    </row>
    <row r="457">
      <c r="A457" t="s">
        <v>24</v>
      </c>
      <c r="B457" t="s">
        <v>407</v>
      </c>
      <c r="C457" t="n">
        <v>36</v>
      </c>
    </row>
    <row r="458">
      <c r="A458" t="s">
        <v>25</v>
      </c>
      <c r="B458" t="s">
        <v>407</v>
      </c>
      <c r="C458" t="n">
        <v>28</v>
      </c>
    </row>
    <row r="459">
      <c r="A459" t="s">
        <v>24</v>
      </c>
      <c r="B459" t="s">
        <v>408</v>
      </c>
      <c r="C459" t="n">
        <v>18</v>
      </c>
    </row>
    <row r="460">
      <c r="A460" t="s">
        <v>26</v>
      </c>
      <c r="B460" t="s">
        <v>408</v>
      </c>
      <c r="C460" t="n">
        <v>14</v>
      </c>
    </row>
    <row r="461">
      <c r="A461" t="s">
        <v>25</v>
      </c>
      <c r="B461" t="s">
        <v>408</v>
      </c>
      <c r="C461" t="n">
        <v>4</v>
      </c>
    </row>
    <row r="462">
      <c r="A462" t="s">
        <v>27</v>
      </c>
      <c r="B462" t="s">
        <v>406</v>
      </c>
      <c r="C462" t="n">
        <v>221</v>
      </c>
    </row>
    <row r="463">
      <c r="A463" t="s">
        <v>27</v>
      </c>
      <c r="B463" t="s">
        <v>407</v>
      </c>
      <c r="C463" t="n">
        <v>108</v>
      </c>
    </row>
    <row r="464">
      <c r="A464" t="s">
        <v>27</v>
      </c>
      <c r="B464" t="s">
        <v>408</v>
      </c>
      <c r="C464" t="n">
        <v>36</v>
      </c>
    </row>
    <row r="466">
      <c r="A466" t="s">
        <v>409</v>
      </c>
    </row>
    <row r="467">
      <c r="A467" t="s">
        <v>405</v>
      </c>
      <c r="B467" t="s">
        <v>169</v>
      </c>
    </row>
    <row r="468">
      <c r="A468" t="s">
        <v>406</v>
      </c>
      <c r="B468" t="n">
        <v>221</v>
      </c>
    </row>
    <row r="469">
      <c r="A469" t="s">
        <v>407</v>
      </c>
      <c r="B469" t="n">
        <v>108</v>
      </c>
    </row>
    <row r="470">
      <c r="A470" t="s">
        <v>408</v>
      </c>
      <c r="B470" t="n">
        <v>36</v>
      </c>
    </row>
    <row r="472">
      <c r="A472" t="s">
        <v>410</v>
      </c>
    </row>
    <row r="473">
      <c r="A473" t="s">
        <v>18</v>
      </c>
      <c r="B473" t="s">
        <v>19</v>
      </c>
      <c r="C473" t="s">
        <v>55</v>
      </c>
      <c r="D473" t="s">
        <v>156</v>
      </c>
    </row>
    <row r="474">
      <c r="A474" t="s">
        <v>24</v>
      </c>
      <c r="B474" t="n">
        <v>117</v>
      </c>
      <c r="C474" t="s">
        <v>411</v>
      </c>
      <c r="D474" t="s">
        <v>412</v>
      </c>
    </row>
    <row r="475">
      <c r="A475" t="s">
        <v>25</v>
      </c>
      <c r="B475" t="n">
        <v>123</v>
      </c>
      <c r="C475" t="s">
        <v>335</v>
      </c>
      <c r="D475" t="s">
        <v>413</v>
      </c>
    </row>
    <row r="476">
      <c r="A476" t="s">
        <v>26</v>
      </c>
      <c r="B476" t="n">
        <v>126</v>
      </c>
      <c r="C476" t="s">
        <v>414</v>
      </c>
      <c r="D476" t="s">
        <v>415</v>
      </c>
    </row>
    <row r="477">
      <c r="A477" t="s">
        <v>27</v>
      </c>
      <c r="B477" t="n">
        <v>366</v>
      </c>
      <c r="C477" t="s">
        <v>416</v>
      </c>
      <c r="D477" t="s">
        <v>417</v>
      </c>
    </row>
    <row r="479">
      <c r="A479" t="s">
        <v>418</v>
      </c>
    </row>
    <row r="480">
      <c r="A480" t="s">
        <v>18</v>
      </c>
      <c r="B480" t="s">
        <v>19</v>
      </c>
      <c r="C480" t="s">
        <v>391</v>
      </c>
      <c r="D480" t="s">
        <v>392</v>
      </c>
      <c r="E480" t="s">
        <v>393</v>
      </c>
    </row>
    <row r="481">
      <c r="A481" t="s">
        <v>24</v>
      </c>
      <c r="B481" t="n">
        <v>90</v>
      </c>
      <c r="C481" t="s">
        <v>115</v>
      </c>
      <c r="D481" t="s">
        <v>419</v>
      </c>
      <c r="E481" t="s">
        <v>138</v>
      </c>
    </row>
    <row r="482">
      <c r="A482" t="s">
        <v>25</v>
      </c>
      <c r="B482" t="n">
        <v>102</v>
      </c>
      <c r="C482" t="s">
        <v>279</v>
      </c>
      <c r="D482" t="s">
        <v>420</v>
      </c>
      <c r="E482" t="s">
        <v>421</v>
      </c>
    </row>
    <row r="483">
      <c r="A483" t="s">
        <v>26</v>
      </c>
      <c r="B483" t="n">
        <v>94</v>
      </c>
      <c r="C483" t="s">
        <v>145</v>
      </c>
      <c r="D483" t="s">
        <v>422</v>
      </c>
      <c r="E483" t="s">
        <v>423</v>
      </c>
    </row>
    <row r="484">
      <c r="A484" t="s">
        <v>27</v>
      </c>
      <c r="B484" t="n">
        <v>286</v>
      </c>
      <c r="C484" t="s">
        <v>424</v>
      </c>
      <c r="D484" t="s">
        <v>425</v>
      </c>
      <c r="E484" t="s">
        <v>426</v>
      </c>
    </row>
    <row r="486">
      <c r="A486" t="s">
        <v>427</v>
      </c>
    </row>
    <row r="487">
      <c r="A487" t="s">
        <v>19</v>
      </c>
      <c r="B487" t="s">
        <v>391</v>
      </c>
      <c r="C487" t="s">
        <v>392</v>
      </c>
      <c r="D487" t="s">
        <v>393</v>
      </c>
    </row>
    <row r="488">
      <c r="A488" t="n">
        <v>286</v>
      </c>
      <c r="B488" t="s">
        <v>424</v>
      </c>
      <c r="C488" t="s">
        <v>425</v>
      </c>
      <c r="D488" t="s">
        <v>426</v>
      </c>
    </row>
    <row r="490">
      <c r="A490" t="s">
        <v>428</v>
      </c>
    </row>
    <row r="491">
      <c r="A491" t="s">
        <v>19</v>
      </c>
      <c r="B491" t="s">
        <v>55</v>
      </c>
      <c r="C491" t="s">
        <v>156</v>
      </c>
    </row>
    <row r="492">
      <c r="A492" t="n">
        <v>366</v>
      </c>
      <c r="B492" t="s">
        <v>416</v>
      </c>
      <c r="C492" t="s">
        <v>417</v>
      </c>
    </row>
    <row r="494">
      <c r="A494" t="s">
        <v>429</v>
      </c>
    </row>
    <row r="495">
      <c r="A495" t="s">
        <v>18</v>
      </c>
      <c r="B495" t="s">
        <v>19</v>
      </c>
      <c r="C495" t="s">
        <v>20</v>
      </c>
      <c r="D495" t="s">
        <v>21</v>
      </c>
      <c r="E495" t="s">
        <v>22</v>
      </c>
      <c r="F495" t="s">
        <v>23</v>
      </c>
    </row>
    <row r="496">
      <c r="A496" t="s">
        <v>24</v>
      </c>
      <c r="B496" t="n">
        <v>117</v>
      </c>
      <c r="C496" t="n">
        <v>2.24</v>
      </c>
      <c r="D496" t="n">
        <v>2</v>
      </c>
      <c r="E496" t="n">
        <v>0</v>
      </c>
      <c r="F496" t="n">
        <v>6</v>
      </c>
    </row>
    <row r="497">
      <c r="A497" t="s">
        <v>25</v>
      </c>
      <c r="B497" t="n">
        <v>123</v>
      </c>
      <c r="C497" t="n">
        <v>2.23</v>
      </c>
      <c r="D497" t="n">
        <v>3</v>
      </c>
      <c r="E497" t="n">
        <v>0</v>
      </c>
      <c r="F497" t="n">
        <v>4</v>
      </c>
    </row>
    <row r="498">
      <c r="A498" t="s">
        <v>26</v>
      </c>
      <c r="B498" t="n">
        <v>125</v>
      </c>
      <c r="C498" t="n">
        <v>2.03</v>
      </c>
      <c r="D498" t="n">
        <v>2</v>
      </c>
      <c r="E498" t="n">
        <v>0</v>
      </c>
      <c r="F498" t="n">
        <v>6</v>
      </c>
    </row>
    <row r="499">
      <c r="A499" t="s">
        <v>27</v>
      </c>
      <c r="B499" t="n">
        <v>365</v>
      </c>
      <c r="C499" t="n">
        <v>2.16</v>
      </c>
      <c r="D499" t="n">
        <v>2</v>
      </c>
      <c r="E499" t="n">
        <v>0</v>
      </c>
      <c r="F499" t="n">
        <v>6</v>
      </c>
    </row>
    <row r="501">
      <c r="A501" t="s">
        <v>430</v>
      </c>
    </row>
    <row r="502">
      <c r="A502" t="s">
        <v>19</v>
      </c>
      <c r="B502" t="s">
        <v>20</v>
      </c>
      <c r="C502" t="s">
        <v>21</v>
      </c>
      <c r="D502" t="s">
        <v>22</v>
      </c>
      <c r="E502" t="s">
        <v>23</v>
      </c>
    </row>
    <row r="503">
      <c r="A503" t="n">
        <v>365</v>
      </c>
      <c r="B503" t="n">
        <v>2.16</v>
      </c>
      <c r="C503" t="n">
        <v>2</v>
      </c>
      <c r="D503" t="n">
        <v>0</v>
      </c>
      <c r="E503" t="n">
        <v>6</v>
      </c>
    </row>
    <row r="505">
      <c r="A505" t="s">
        <v>431</v>
      </c>
    </row>
    <row r="506">
      <c r="A506" t="s">
        <v>18</v>
      </c>
      <c r="B506" t="s">
        <v>19</v>
      </c>
      <c r="C506" t="s">
        <v>55</v>
      </c>
      <c r="D506" t="s">
        <v>156</v>
      </c>
    </row>
    <row r="507">
      <c r="A507" t="s">
        <v>24</v>
      </c>
      <c r="B507" t="n">
        <v>117</v>
      </c>
      <c r="C507" t="s">
        <v>432</v>
      </c>
      <c r="D507" t="s">
        <v>433</v>
      </c>
    </row>
    <row r="508">
      <c r="A508" t="s">
        <v>25</v>
      </c>
      <c r="B508" t="n">
        <v>123</v>
      </c>
      <c r="C508" t="s">
        <v>373</v>
      </c>
      <c r="D508" t="s">
        <v>434</v>
      </c>
    </row>
    <row r="509">
      <c r="A509" t="s">
        <v>26</v>
      </c>
      <c r="B509" t="n">
        <v>125</v>
      </c>
      <c r="C509" t="s">
        <v>435</v>
      </c>
      <c r="D509" t="s">
        <v>436</v>
      </c>
    </row>
    <row r="510">
      <c r="A510" t="s">
        <v>27</v>
      </c>
      <c r="B510" t="n">
        <v>365</v>
      </c>
      <c r="C510" t="s">
        <v>64</v>
      </c>
      <c r="D510" t="s">
        <v>437</v>
      </c>
    </row>
    <row r="512">
      <c r="A512" t="s">
        <v>438</v>
      </c>
    </row>
    <row r="513">
      <c r="A513" t="s">
        <v>18</v>
      </c>
      <c r="B513" t="s">
        <v>19</v>
      </c>
      <c r="C513" t="s">
        <v>391</v>
      </c>
      <c r="D513" t="s">
        <v>392</v>
      </c>
      <c r="E513" t="s">
        <v>393</v>
      </c>
    </row>
    <row r="514">
      <c r="A514" t="s">
        <v>24</v>
      </c>
      <c r="B514" t="n">
        <v>75</v>
      </c>
      <c r="C514" t="s">
        <v>439</v>
      </c>
      <c r="D514" t="s">
        <v>440</v>
      </c>
      <c r="E514" t="s">
        <v>441</v>
      </c>
    </row>
    <row r="515">
      <c r="A515" t="s">
        <v>25</v>
      </c>
      <c r="B515" t="n">
        <v>92</v>
      </c>
      <c r="C515" t="s">
        <v>137</v>
      </c>
      <c r="D515" t="s">
        <v>442</v>
      </c>
      <c r="E515" t="s">
        <v>307</v>
      </c>
    </row>
    <row r="516">
      <c r="A516" t="s">
        <v>26</v>
      </c>
      <c r="B516" t="n">
        <v>87</v>
      </c>
      <c r="C516" t="s">
        <v>443</v>
      </c>
      <c r="D516" t="s">
        <v>444</v>
      </c>
      <c r="E516" t="s">
        <v>136</v>
      </c>
    </row>
    <row r="517">
      <c r="A517" t="s">
        <v>27</v>
      </c>
      <c r="B517" t="n">
        <v>254</v>
      </c>
      <c r="C517" t="s">
        <v>310</v>
      </c>
      <c r="D517" t="s">
        <v>445</v>
      </c>
      <c r="E517" t="s">
        <v>446</v>
      </c>
    </row>
    <row r="519">
      <c r="A519" t="s">
        <v>447</v>
      </c>
    </row>
    <row r="520">
      <c r="A520" t="s">
        <v>19</v>
      </c>
      <c r="B520" t="s">
        <v>391</v>
      </c>
      <c r="C520" t="s">
        <v>392</v>
      </c>
      <c r="D520" t="s">
        <v>393</v>
      </c>
    </row>
    <row r="521">
      <c r="A521" t="n">
        <v>254</v>
      </c>
      <c r="B521" t="s">
        <v>310</v>
      </c>
      <c r="C521" t="s">
        <v>445</v>
      </c>
      <c r="D521" t="s">
        <v>446</v>
      </c>
    </row>
    <row r="523">
      <c r="A523" t="s">
        <v>448</v>
      </c>
    </row>
    <row r="524">
      <c r="A524" t="s">
        <v>19</v>
      </c>
      <c r="B524" t="s">
        <v>55</v>
      </c>
      <c r="C524" t="s">
        <v>156</v>
      </c>
    </row>
    <row r="525">
      <c r="A525" t="n">
        <v>365</v>
      </c>
      <c r="B525" t="s">
        <v>64</v>
      </c>
      <c r="C525" t="s">
        <v>437</v>
      </c>
    </row>
    <row r="527">
      <c r="A527" t="s">
        <v>449</v>
      </c>
    </row>
    <row r="528">
      <c r="A528" t="s">
        <v>18</v>
      </c>
      <c r="B528" t="s">
        <v>450</v>
      </c>
      <c r="C528" t="s">
        <v>169</v>
      </c>
    </row>
    <row r="529">
      <c r="A529" t="s">
        <v>25</v>
      </c>
      <c r="B529" t="s">
        <v>451</v>
      </c>
      <c r="C529" t="n">
        <v>83</v>
      </c>
    </row>
    <row r="530">
      <c r="A530" t="s">
        <v>24</v>
      </c>
      <c r="B530" t="s">
        <v>452</v>
      </c>
      <c r="C530" t="n">
        <v>59</v>
      </c>
    </row>
    <row r="531">
      <c r="A531" t="s">
        <v>26</v>
      </c>
      <c r="B531" t="s">
        <v>453</v>
      </c>
      <c r="C531" t="n">
        <v>41</v>
      </c>
    </row>
    <row r="532">
      <c r="A532" t="s">
        <v>26</v>
      </c>
      <c r="B532" t="s">
        <v>451</v>
      </c>
      <c r="C532" t="n">
        <v>40</v>
      </c>
    </row>
    <row r="533">
      <c r="A533" t="s">
        <v>26</v>
      </c>
      <c r="B533" t="s">
        <v>452</v>
      </c>
      <c r="C533" t="n">
        <v>35</v>
      </c>
    </row>
    <row r="534">
      <c r="A534" t="s">
        <v>24</v>
      </c>
      <c r="B534" t="s">
        <v>453</v>
      </c>
      <c r="C534" t="n">
        <v>30</v>
      </c>
    </row>
    <row r="535">
      <c r="A535" t="s">
        <v>25</v>
      </c>
      <c r="B535" t="s">
        <v>452</v>
      </c>
      <c r="C535" t="n">
        <v>29</v>
      </c>
    </row>
    <row r="536">
      <c r="A536" t="s">
        <v>24</v>
      </c>
      <c r="B536" t="s">
        <v>451</v>
      </c>
      <c r="C536" t="n">
        <v>20</v>
      </c>
    </row>
    <row r="537">
      <c r="A537" t="s">
        <v>26</v>
      </c>
      <c r="B537" t="s">
        <v>231</v>
      </c>
      <c r="C537" t="n">
        <v>8</v>
      </c>
    </row>
    <row r="538">
      <c r="A538" t="s">
        <v>25</v>
      </c>
      <c r="B538" t="s">
        <v>453</v>
      </c>
      <c r="C538" t="n">
        <v>6</v>
      </c>
    </row>
    <row r="539">
      <c r="A539" t="s">
        <v>25</v>
      </c>
      <c r="B539" t="s">
        <v>231</v>
      </c>
      <c r="C539" t="n">
        <v>5</v>
      </c>
    </row>
    <row r="540">
      <c r="A540" t="s">
        <v>24</v>
      </c>
      <c r="B540" t="s">
        <v>231</v>
      </c>
      <c r="C540" t="n">
        <v>2</v>
      </c>
    </row>
    <row r="541">
      <c r="A541" t="s">
        <v>27</v>
      </c>
      <c r="B541" t="s">
        <v>451</v>
      </c>
      <c r="C541" t="n">
        <v>143</v>
      </c>
    </row>
    <row r="542">
      <c r="A542" t="s">
        <v>27</v>
      </c>
      <c r="B542" t="s">
        <v>452</v>
      </c>
      <c r="C542" t="n">
        <v>123</v>
      </c>
    </row>
    <row r="543">
      <c r="A543" t="s">
        <v>27</v>
      </c>
      <c r="B543" t="s">
        <v>453</v>
      </c>
      <c r="C543" t="n">
        <v>77</v>
      </c>
    </row>
    <row r="544">
      <c r="A544" t="s">
        <v>27</v>
      </c>
      <c r="B544" t="s">
        <v>231</v>
      </c>
      <c r="C544" t="n">
        <v>15</v>
      </c>
    </row>
    <row r="546">
      <c r="A546" t="s">
        <v>454</v>
      </c>
    </row>
    <row r="547">
      <c r="A547" t="s">
        <v>450</v>
      </c>
      <c r="B547" t="s">
        <v>169</v>
      </c>
    </row>
    <row r="548">
      <c r="A548" t="s">
        <v>451</v>
      </c>
      <c r="B548" t="n">
        <v>143</v>
      </c>
    </row>
    <row r="549">
      <c r="A549" t="s">
        <v>452</v>
      </c>
      <c r="B549" t="n">
        <v>123</v>
      </c>
    </row>
    <row r="550">
      <c r="A550" t="s">
        <v>453</v>
      </c>
      <c r="B550" t="n">
        <v>77</v>
      </c>
    </row>
    <row r="551">
      <c r="A551" t="s">
        <v>231</v>
      </c>
      <c r="B551" t="n">
        <v>15</v>
      </c>
    </row>
    <row r="553">
      <c r="A553" t="s">
        <v>455</v>
      </c>
    </row>
    <row r="554">
      <c r="A554" t="s">
        <v>18</v>
      </c>
      <c r="B554" t="s">
        <v>456</v>
      </c>
      <c r="C554" t="s">
        <v>169</v>
      </c>
    </row>
    <row r="555">
      <c r="A555" t="s">
        <v>25</v>
      </c>
      <c r="B555" t="s">
        <v>457</v>
      </c>
      <c r="C555" t="n">
        <v>107</v>
      </c>
    </row>
    <row r="556">
      <c r="A556" t="s">
        <v>24</v>
      </c>
      <c r="B556" t="s">
        <v>457</v>
      </c>
      <c r="C556" t="n">
        <v>73</v>
      </c>
    </row>
    <row r="557">
      <c r="A557" t="s">
        <v>26</v>
      </c>
      <c r="B557" t="s">
        <v>457</v>
      </c>
      <c r="C557" t="n">
        <v>73</v>
      </c>
    </row>
    <row r="558">
      <c r="A558" t="s">
        <v>26</v>
      </c>
      <c r="B558" t="s">
        <v>458</v>
      </c>
      <c r="C558" t="n">
        <v>51</v>
      </c>
    </row>
    <row r="559">
      <c r="A559" t="s">
        <v>24</v>
      </c>
      <c r="B559" t="s">
        <v>458</v>
      </c>
      <c r="C559" t="n">
        <v>38</v>
      </c>
    </row>
    <row r="560">
      <c r="A560" t="s">
        <v>25</v>
      </c>
      <c r="B560" t="s">
        <v>458</v>
      </c>
      <c r="C560" t="n">
        <v>16</v>
      </c>
    </row>
    <row r="561">
      <c r="A561" t="s">
        <v>27</v>
      </c>
      <c r="B561" t="s">
        <v>457</v>
      </c>
      <c r="C561" t="n">
        <v>253</v>
      </c>
    </row>
    <row r="562">
      <c r="A562" t="s">
        <v>27</v>
      </c>
      <c r="B562" t="s">
        <v>458</v>
      </c>
      <c r="C562" t="n">
        <v>105</v>
      </c>
    </row>
    <row r="564">
      <c r="A564" t="s">
        <v>459</v>
      </c>
    </row>
    <row r="565">
      <c r="A565" t="s">
        <v>456</v>
      </c>
      <c r="B565" t="s">
        <v>169</v>
      </c>
    </row>
    <row r="566">
      <c r="A566" t="s">
        <v>457</v>
      </c>
      <c r="B566" t="n">
        <v>253</v>
      </c>
    </row>
    <row r="567">
      <c r="A567" t="s">
        <v>458</v>
      </c>
      <c r="B567" t="n">
        <v>105</v>
      </c>
    </row>
    <row r="569">
      <c r="A569" t="s">
        <v>460</v>
      </c>
    </row>
    <row r="570">
      <c r="A570" t="s">
        <v>18</v>
      </c>
      <c r="B570" t="s">
        <v>19</v>
      </c>
      <c r="C570" t="s">
        <v>461</v>
      </c>
      <c r="D570" t="s">
        <v>462</v>
      </c>
      <c r="E570" t="s">
        <v>463</v>
      </c>
      <c r="F570" t="s">
        <v>464</v>
      </c>
    </row>
    <row r="571">
      <c r="A571" t="s">
        <v>24</v>
      </c>
      <c r="B571" t="n">
        <v>111</v>
      </c>
      <c r="C571" t="s">
        <v>344</v>
      </c>
      <c r="D571" t="s">
        <v>465</v>
      </c>
      <c r="E571" t="s">
        <v>141</v>
      </c>
      <c r="F571" t="s">
        <v>107</v>
      </c>
    </row>
    <row r="572">
      <c r="A572" t="s">
        <v>25</v>
      </c>
      <c r="B572" t="n">
        <v>123</v>
      </c>
      <c r="C572" t="s">
        <v>233</v>
      </c>
      <c r="D572" t="s">
        <v>337</v>
      </c>
      <c r="E572" t="s">
        <v>466</v>
      </c>
      <c r="F572" t="s">
        <v>467</v>
      </c>
    </row>
    <row r="573">
      <c r="A573" t="s">
        <v>26</v>
      </c>
      <c r="B573" t="n">
        <v>124</v>
      </c>
      <c r="C573" t="s">
        <v>354</v>
      </c>
      <c r="D573" t="s">
        <v>148</v>
      </c>
      <c r="E573" t="s">
        <v>468</v>
      </c>
      <c r="F573" t="s">
        <v>469</v>
      </c>
    </row>
    <row r="574">
      <c r="A574" t="s">
        <v>27</v>
      </c>
      <c r="B574" t="n">
        <v>358</v>
      </c>
      <c r="C574" t="s">
        <v>470</v>
      </c>
      <c r="D574" t="s">
        <v>471</v>
      </c>
      <c r="E574" t="s">
        <v>472</v>
      </c>
      <c r="F574" t="s">
        <v>435</v>
      </c>
    </row>
    <row r="576">
      <c r="A576" t="s">
        <v>473</v>
      </c>
    </row>
    <row r="577">
      <c r="A577" t="s">
        <v>19</v>
      </c>
      <c r="B577" t="s">
        <v>461</v>
      </c>
      <c r="C577" t="s">
        <v>462</v>
      </c>
      <c r="D577" t="s">
        <v>463</v>
      </c>
      <c r="E577" t="s">
        <v>464</v>
      </c>
    </row>
    <row r="578">
      <c r="A578" t="n">
        <v>358</v>
      </c>
      <c r="B578" t="s">
        <v>470</v>
      </c>
      <c r="C578" t="s">
        <v>471</v>
      </c>
      <c r="D578" t="s">
        <v>472</v>
      </c>
      <c r="E578" t="s">
        <v>435</v>
      </c>
    </row>
    <row r="580">
      <c r="A580" t="s">
        <v>474</v>
      </c>
    </row>
    <row r="581">
      <c r="A581" t="s">
        <v>18</v>
      </c>
      <c r="B581" t="s">
        <v>19</v>
      </c>
      <c r="C581" t="s">
        <v>461</v>
      </c>
      <c r="D581" t="s">
        <v>462</v>
      </c>
      <c r="E581" t="s">
        <v>463</v>
      </c>
      <c r="F581" t="s">
        <v>464</v>
      </c>
    </row>
    <row r="582">
      <c r="A582" t="s">
        <v>24</v>
      </c>
      <c r="B582" t="n">
        <v>111</v>
      </c>
      <c r="C582" t="s">
        <v>193</v>
      </c>
      <c r="D582" t="s">
        <v>475</v>
      </c>
      <c r="E582" t="s">
        <v>476</v>
      </c>
      <c r="F582" t="s">
        <v>477</v>
      </c>
    </row>
    <row r="583">
      <c r="A583" t="s">
        <v>25</v>
      </c>
      <c r="B583" t="n">
        <v>123</v>
      </c>
      <c r="C583" t="s">
        <v>206</v>
      </c>
      <c r="D583" t="s">
        <v>478</v>
      </c>
      <c r="E583" t="s">
        <v>479</v>
      </c>
      <c r="F583" t="s">
        <v>480</v>
      </c>
    </row>
    <row r="584">
      <c r="A584" t="s">
        <v>26</v>
      </c>
      <c r="B584" t="n">
        <v>124</v>
      </c>
      <c r="C584" t="s">
        <v>198</v>
      </c>
      <c r="D584" t="s">
        <v>481</v>
      </c>
      <c r="E584" t="s">
        <v>446</v>
      </c>
      <c r="F584" t="s">
        <v>446</v>
      </c>
    </row>
    <row r="585">
      <c r="A585" t="s">
        <v>27</v>
      </c>
      <c r="B585" t="n">
        <v>358</v>
      </c>
      <c r="C585" t="s">
        <v>83</v>
      </c>
      <c r="D585" t="s">
        <v>482</v>
      </c>
      <c r="E585" t="s">
        <v>483</v>
      </c>
      <c r="F585" t="s">
        <v>42</v>
      </c>
    </row>
    <row r="587">
      <c r="A587" t="s">
        <v>484</v>
      </c>
    </row>
    <row r="588">
      <c r="A588" t="s">
        <v>19</v>
      </c>
      <c r="B588" t="s">
        <v>461</v>
      </c>
      <c r="C588" t="s">
        <v>462</v>
      </c>
      <c r="D588" t="s">
        <v>463</v>
      </c>
      <c r="E588" t="s">
        <v>464</v>
      </c>
    </row>
    <row r="589">
      <c r="A589" t="n">
        <v>358</v>
      </c>
      <c r="B589" t="s">
        <v>83</v>
      </c>
      <c r="C589" t="s">
        <v>482</v>
      </c>
      <c r="D589" t="s">
        <v>483</v>
      </c>
      <c r="E589" t="s">
        <v>42</v>
      </c>
    </row>
    <row r="591">
      <c r="A591" t="s">
        <v>485</v>
      </c>
    </row>
    <row r="592">
      <c r="A592" t="s">
        <v>18</v>
      </c>
      <c r="B592" t="s">
        <v>19</v>
      </c>
      <c r="C592" t="s">
        <v>461</v>
      </c>
      <c r="D592" t="s">
        <v>462</v>
      </c>
      <c r="E592" t="s">
        <v>463</v>
      </c>
      <c r="F592" t="s">
        <v>464</v>
      </c>
    </row>
    <row r="593">
      <c r="A593" t="s">
        <v>24</v>
      </c>
      <c r="B593" t="n">
        <v>111</v>
      </c>
      <c r="C593" t="s">
        <v>375</v>
      </c>
      <c r="D593" t="s">
        <v>486</v>
      </c>
      <c r="E593" t="s">
        <v>45</v>
      </c>
      <c r="F593" t="s">
        <v>487</v>
      </c>
    </row>
    <row r="594">
      <c r="A594" t="s">
        <v>25</v>
      </c>
      <c r="B594" t="n">
        <v>123</v>
      </c>
      <c r="C594" t="s">
        <v>308</v>
      </c>
      <c r="D594" t="s">
        <v>68</v>
      </c>
      <c r="E594" t="s">
        <v>374</v>
      </c>
      <c r="F594" t="s">
        <v>488</v>
      </c>
    </row>
    <row r="595">
      <c r="A595" t="s">
        <v>26</v>
      </c>
      <c r="B595" t="n">
        <v>124</v>
      </c>
      <c r="C595" t="s">
        <v>198</v>
      </c>
      <c r="D595" t="s">
        <v>489</v>
      </c>
      <c r="E595" t="s">
        <v>490</v>
      </c>
      <c r="F595" t="s">
        <v>491</v>
      </c>
    </row>
    <row r="596">
      <c r="A596" t="s">
        <v>27</v>
      </c>
      <c r="B596" t="n">
        <v>358</v>
      </c>
      <c r="C596" t="s">
        <v>492</v>
      </c>
      <c r="D596" t="s">
        <v>100</v>
      </c>
      <c r="E596" t="s">
        <v>493</v>
      </c>
      <c r="F596" t="s">
        <v>494</v>
      </c>
    </row>
    <row r="598">
      <c r="A598" t="s">
        <v>495</v>
      </c>
    </row>
    <row r="599">
      <c r="A599" t="s">
        <v>19</v>
      </c>
      <c r="B599" t="s">
        <v>461</v>
      </c>
      <c r="C599" t="s">
        <v>462</v>
      </c>
      <c r="D599" t="s">
        <v>463</v>
      </c>
      <c r="E599" t="s">
        <v>464</v>
      </c>
    </row>
    <row r="600">
      <c r="A600" t="n">
        <v>358</v>
      </c>
      <c r="B600" t="s">
        <v>492</v>
      </c>
      <c r="C600" t="s">
        <v>100</v>
      </c>
      <c r="D600" t="s">
        <v>493</v>
      </c>
      <c r="E600" t="s">
        <v>494</v>
      </c>
    </row>
    <row r="602">
      <c r="A602" t="s">
        <v>496</v>
      </c>
    </row>
    <row r="603">
      <c r="A603" t="s">
        <v>18</v>
      </c>
      <c r="B603" t="s">
        <v>19</v>
      </c>
      <c r="C603" t="s">
        <v>461</v>
      </c>
      <c r="D603" t="s">
        <v>462</v>
      </c>
      <c r="E603" t="s">
        <v>463</v>
      </c>
      <c r="F603" t="s">
        <v>464</v>
      </c>
    </row>
    <row r="604">
      <c r="A604" t="s">
        <v>24</v>
      </c>
      <c r="B604" t="n">
        <v>111</v>
      </c>
      <c r="C604" t="s">
        <v>344</v>
      </c>
      <c r="D604" t="s">
        <v>420</v>
      </c>
      <c r="E604" t="s">
        <v>497</v>
      </c>
      <c r="F604" t="s">
        <v>477</v>
      </c>
    </row>
    <row r="605">
      <c r="A605" t="s">
        <v>25</v>
      </c>
      <c r="B605" t="n">
        <v>123</v>
      </c>
      <c r="C605" t="s">
        <v>498</v>
      </c>
      <c r="D605" t="s">
        <v>306</v>
      </c>
      <c r="E605" t="s">
        <v>499</v>
      </c>
      <c r="F605" t="s">
        <v>500</v>
      </c>
    </row>
    <row r="606">
      <c r="A606" t="s">
        <v>26</v>
      </c>
      <c r="B606" t="n">
        <v>124</v>
      </c>
      <c r="C606" t="s">
        <v>205</v>
      </c>
      <c r="D606" t="s">
        <v>489</v>
      </c>
      <c r="E606" t="s">
        <v>389</v>
      </c>
      <c r="F606" t="s">
        <v>498</v>
      </c>
    </row>
    <row r="607">
      <c r="A607" t="s">
        <v>27</v>
      </c>
      <c r="B607" t="n">
        <v>358</v>
      </c>
      <c r="C607" t="s">
        <v>501</v>
      </c>
      <c r="D607" t="s">
        <v>502</v>
      </c>
      <c r="E607" t="s">
        <v>502</v>
      </c>
      <c r="F607" t="s">
        <v>503</v>
      </c>
    </row>
    <row r="609">
      <c r="A609" t="s">
        <v>504</v>
      </c>
    </row>
    <row r="610">
      <c r="A610" t="s">
        <v>19</v>
      </c>
      <c r="B610" t="s">
        <v>461</v>
      </c>
      <c r="C610" t="s">
        <v>462</v>
      </c>
      <c r="D610" t="s">
        <v>463</v>
      </c>
      <c r="E610" t="s">
        <v>464</v>
      </c>
    </row>
    <row r="611">
      <c r="A611" t="n">
        <v>358</v>
      </c>
      <c r="B611" t="s">
        <v>501</v>
      </c>
      <c r="C611" t="s">
        <v>502</v>
      </c>
      <c r="D611" t="s">
        <v>502</v>
      </c>
      <c r="E611" t="s">
        <v>503</v>
      </c>
    </row>
    <row r="613">
      <c r="A613" t="s">
        <v>505</v>
      </c>
    </row>
    <row r="614">
      <c r="A614" t="s">
        <v>18</v>
      </c>
      <c r="B614" t="s">
        <v>506</v>
      </c>
      <c r="C614" t="s">
        <v>169</v>
      </c>
    </row>
    <row r="615">
      <c r="A615" t="s">
        <v>24</v>
      </c>
      <c r="B615" t="s">
        <v>458</v>
      </c>
      <c r="C615" t="n">
        <v>91</v>
      </c>
    </row>
    <row r="616">
      <c r="A616" t="s">
        <v>26</v>
      </c>
      <c r="B616" t="s">
        <v>458</v>
      </c>
      <c r="C616" t="n">
        <v>84</v>
      </c>
    </row>
    <row r="617">
      <c r="A617" t="s">
        <v>25</v>
      </c>
      <c r="B617" t="s">
        <v>457</v>
      </c>
      <c r="C617" t="n">
        <v>83</v>
      </c>
    </row>
    <row r="618">
      <c r="A618" t="s">
        <v>25</v>
      </c>
      <c r="B618" t="s">
        <v>458</v>
      </c>
      <c r="C618" t="n">
        <v>40</v>
      </c>
    </row>
    <row r="619">
      <c r="A619" t="s">
        <v>26</v>
      </c>
      <c r="B619" t="s">
        <v>457</v>
      </c>
      <c r="C619" t="n">
        <v>40</v>
      </c>
    </row>
    <row r="620">
      <c r="A620" t="s">
        <v>24</v>
      </c>
      <c r="B620" t="s">
        <v>457</v>
      </c>
      <c r="C620" t="n">
        <v>20</v>
      </c>
    </row>
    <row r="621">
      <c r="A621" t="s">
        <v>27</v>
      </c>
      <c r="B621" t="s">
        <v>458</v>
      </c>
      <c r="C621" t="n">
        <v>215</v>
      </c>
    </row>
    <row r="622">
      <c r="A622" t="s">
        <v>27</v>
      </c>
      <c r="B622" t="s">
        <v>457</v>
      </c>
      <c r="C622" t="n">
        <v>143</v>
      </c>
    </row>
    <row r="624">
      <c r="A624" t="s">
        <v>507</v>
      </c>
    </row>
    <row r="625">
      <c r="A625" t="s">
        <v>506</v>
      </c>
      <c r="B625" t="s">
        <v>169</v>
      </c>
    </row>
    <row r="626">
      <c r="A626" t="s">
        <v>458</v>
      </c>
      <c r="B626" t="n">
        <v>215</v>
      </c>
    </row>
    <row r="627">
      <c r="A627" t="s">
        <v>457</v>
      </c>
      <c r="B627" t="n">
        <v>143</v>
      </c>
    </row>
    <row r="629">
      <c r="A629" t="s">
        <v>508</v>
      </c>
    </row>
    <row r="630">
      <c r="A630" t="s">
        <v>18</v>
      </c>
      <c r="B630" t="s">
        <v>19</v>
      </c>
      <c r="C630" t="s">
        <v>461</v>
      </c>
      <c r="D630" t="s">
        <v>462</v>
      </c>
      <c r="E630" t="s">
        <v>463</v>
      </c>
      <c r="F630" t="s">
        <v>464</v>
      </c>
    </row>
    <row r="631">
      <c r="A631" t="s">
        <v>24</v>
      </c>
      <c r="B631" t="n">
        <v>111</v>
      </c>
      <c r="C631" t="s">
        <v>509</v>
      </c>
      <c r="D631" t="s">
        <v>149</v>
      </c>
      <c r="E631" t="s">
        <v>199</v>
      </c>
      <c r="F631" t="s">
        <v>509</v>
      </c>
    </row>
    <row r="632">
      <c r="A632" t="s">
        <v>25</v>
      </c>
      <c r="B632" t="n">
        <v>123</v>
      </c>
      <c r="C632" t="s">
        <v>233</v>
      </c>
      <c r="D632" t="s">
        <v>99</v>
      </c>
      <c r="E632" t="s">
        <v>99</v>
      </c>
      <c r="F632" t="s">
        <v>510</v>
      </c>
    </row>
    <row r="633">
      <c r="A633" t="s">
        <v>26</v>
      </c>
      <c r="B633" t="n">
        <v>124</v>
      </c>
      <c r="C633" t="s">
        <v>198</v>
      </c>
      <c r="D633" t="s">
        <v>511</v>
      </c>
      <c r="E633" t="s">
        <v>512</v>
      </c>
      <c r="F633" t="s">
        <v>498</v>
      </c>
    </row>
    <row r="634">
      <c r="A634" t="s">
        <v>27</v>
      </c>
      <c r="B634" t="n">
        <v>358</v>
      </c>
      <c r="C634" t="s">
        <v>477</v>
      </c>
      <c r="D634" t="s">
        <v>513</v>
      </c>
      <c r="E634" t="s">
        <v>514</v>
      </c>
      <c r="F634" t="s">
        <v>515</v>
      </c>
    </row>
    <row r="636">
      <c r="A636" t="s">
        <v>516</v>
      </c>
    </row>
    <row r="637">
      <c r="A637" t="s">
        <v>19</v>
      </c>
      <c r="B637" t="s">
        <v>461</v>
      </c>
      <c r="C637" t="s">
        <v>462</v>
      </c>
      <c r="D637" t="s">
        <v>463</v>
      </c>
      <c r="E637" t="s">
        <v>464</v>
      </c>
    </row>
    <row r="638">
      <c r="A638" t="n">
        <v>358</v>
      </c>
      <c r="B638" t="s">
        <v>477</v>
      </c>
      <c r="C638" t="s">
        <v>513</v>
      </c>
      <c r="D638" t="s">
        <v>514</v>
      </c>
      <c r="E638" t="s">
        <v>515</v>
      </c>
    </row>
    <row r="640">
      <c r="A640" t="s">
        <v>517</v>
      </c>
    </row>
    <row r="641">
      <c r="A641" t="s">
        <v>18</v>
      </c>
      <c r="B641" t="s">
        <v>19</v>
      </c>
      <c r="C641" t="s">
        <v>461</v>
      </c>
      <c r="D641" t="s">
        <v>462</v>
      </c>
      <c r="E641" t="s">
        <v>463</v>
      </c>
      <c r="F641" t="s">
        <v>464</v>
      </c>
    </row>
    <row r="642">
      <c r="A642" t="s">
        <v>24</v>
      </c>
      <c r="B642" t="n">
        <v>111</v>
      </c>
      <c r="C642" t="s">
        <v>237</v>
      </c>
      <c r="D642" t="s">
        <v>518</v>
      </c>
      <c r="E642" t="s">
        <v>519</v>
      </c>
      <c r="F642" t="s">
        <v>375</v>
      </c>
    </row>
    <row r="643">
      <c r="A643" t="s">
        <v>25</v>
      </c>
      <c r="B643" t="n">
        <v>123</v>
      </c>
      <c r="C643" t="s">
        <v>394</v>
      </c>
      <c r="D643" t="s">
        <v>520</v>
      </c>
      <c r="E643" t="s">
        <v>372</v>
      </c>
      <c r="F643" t="s">
        <v>521</v>
      </c>
    </row>
    <row r="644">
      <c r="A644" t="s">
        <v>26</v>
      </c>
      <c r="B644" t="n">
        <v>124</v>
      </c>
      <c r="C644" t="s">
        <v>206</v>
      </c>
      <c r="D644" t="s">
        <v>522</v>
      </c>
      <c r="E644" t="s">
        <v>523</v>
      </c>
      <c r="F644" t="s">
        <v>524</v>
      </c>
    </row>
    <row r="645">
      <c r="A645" t="s">
        <v>27</v>
      </c>
      <c r="B645" t="n">
        <v>358</v>
      </c>
      <c r="C645" t="s">
        <v>525</v>
      </c>
      <c r="D645" t="s">
        <v>102</v>
      </c>
      <c r="E645" t="s">
        <v>526</v>
      </c>
      <c r="F645" t="s">
        <v>472</v>
      </c>
    </row>
    <row r="647">
      <c r="A647" t="s">
        <v>527</v>
      </c>
    </row>
    <row r="648">
      <c r="A648" t="s">
        <v>19</v>
      </c>
      <c r="B648" t="s">
        <v>461</v>
      </c>
      <c r="C648" t="s">
        <v>462</v>
      </c>
      <c r="D648" t="s">
        <v>463</v>
      </c>
      <c r="E648" t="s">
        <v>464</v>
      </c>
    </row>
    <row r="649">
      <c r="A649" t="n">
        <v>358</v>
      </c>
      <c r="B649" t="s">
        <v>525</v>
      </c>
      <c r="C649" t="s">
        <v>102</v>
      </c>
      <c r="D649" t="s">
        <v>526</v>
      </c>
      <c r="E649" t="s">
        <v>472</v>
      </c>
    </row>
    <row r="651">
      <c r="A651" t="s">
        <v>528</v>
      </c>
    </row>
    <row r="652">
      <c r="A652" t="s">
        <v>18</v>
      </c>
      <c r="B652" t="s">
        <v>529</v>
      </c>
      <c r="C652" t="s">
        <v>169</v>
      </c>
    </row>
    <row r="653">
      <c r="A653" t="s">
        <v>26</v>
      </c>
      <c r="B653" t="s">
        <v>457</v>
      </c>
      <c r="C653" t="n">
        <v>116</v>
      </c>
    </row>
    <row r="654">
      <c r="A654" t="s">
        <v>25</v>
      </c>
      <c r="B654" t="s">
        <v>457</v>
      </c>
      <c r="C654" t="n">
        <v>110</v>
      </c>
    </row>
    <row r="655">
      <c r="A655" t="s">
        <v>24</v>
      </c>
      <c r="B655" t="s">
        <v>457</v>
      </c>
      <c r="C655" t="n">
        <v>97</v>
      </c>
    </row>
    <row r="656">
      <c r="A656" t="s">
        <v>24</v>
      </c>
      <c r="B656" t="s">
        <v>458</v>
      </c>
      <c r="C656" t="n">
        <v>14</v>
      </c>
    </row>
    <row r="657">
      <c r="A657" t="s">
        <v>25</v>
      </c>
      <c r="B657" t="s">
        <v>458</v>
      </c>
      <c r="C657" t="n">
        <v>13</v>
      </c>
    </row>
    <row r="658">
      <c r="A658" t="s">
        <v>26</v>
      </c>
      <c r="B658" t="s">
        <v>458</v>
      </c>
      <c r="C658" t="n">
        <v>8</v>
      </c>
    </row>
    <row r="659">
      <c r="A659" t="s">
        <v>27</v>
      </c>
      <c r="B659" t="s">
        <v>457</v>
      </c>
      <c r="C659" t="n">
        <v>323</v>
      </c>
    </row>
    <row r="660">
      <c r="A660" t="s">
        <v>27</v>
      </c>
      <c r="B660" t="s">
        <v>458</v>
      </c>
      <c r="C660" t="n">
        <v>35</v>
      </c>
    </row>
    <row r="662">
      <c r="A662" t="s">
        <v>530</v>
      </c>
    </row>
    <row r="663">
      <c r="A663" t="s">
        <v>529</v>
      </c>
      <c r="B663" t="s">
        <v>169</v>
      </c>
    </row>
    <row r="664">
      <c r="A664" t="s">
        <v>457</v>
      </c>
      <c r="B664" t="n">
        <v>323</v>
      </c>
    </row>
    <row r="665">
      <c r="A665" t="s">
        <v>458</v>
      </c>
      <c r="B665" t="n">
        <v>35</v>
      </c>
    </row>
    <row r="667">
      <c r="A667" t="s">
        <v>531</v>
      </c>
    </row>
    <row r="668">
      <c r="A668" t="s">
        <v>18</v>
      </c>
      <c r="B668" t="s">
        <v>19</v>
      </c>
      <c r="C668" t="s">
        <v>461</v>
      </c>
      <c r="D668" t="s">
        <v>462</v>
      </c>
      <c r="E668" t="s">
        <v>463</v>
      </c>
      <c r="F668" t="s">
        <v>464</v>
      </c>
    </row>
    <row r="669">
      <c r="A669" t="s">
        <v>24</v>
      </c>
      <c r="B669" t="n">
        <v>111</v>
      </c>
      <c r="C669" t="s">
        <v>532</v>
      </c>
      <c r="D669" t="s">
        <v>107</v>
      </c>
      <c r="E669" t="s">
        <v>45</v>
      </c>
      <c r="F669" t="s">
        <v>533</v>
      </c>
    </row>
    <row r="670">
      <c r="A670" t="s">
        <v>25</v>
      </c>
      <c r="B670" t="n">
        <v>123</v>
      </c>
      <c r="C670" t="s">
        <v>66</v>
      </c>
      <c r="D670" t="s">
        <v>233</v>
      </c>
      <c r="E670" t="s">
        <v>534</v>
      </c>
      <c r="F670" t="s">
        <v>535</v>
      </c>
    </row>
    <row r="671">
      <c r="A671" t="s">
        <v>26</v>
      </c>
      <c r="B671" t="n">
        <v>124</v>
      </c>
      <c r="C671" t="s">
        <v>41</v>
      </c>
      <c r="D671" t="s">
        <v>233</v>
      </c>
      <c r="E671" t="s">
        <v>498</v>
      </c>
      <c r="F671" t="s">
        <v>536</v>
      </c>
    </row>
    <row r="672">
      <c r="A672" t="s">
        <v>27</v>
      </c>
      <c r="B672" t="n">
        <v>358</v>
      </c>
      <c r="C672" t="s">
        <v>83</v>
      </c>
      <c r="D672" t="s">
        <v>308</v>
      </c>
      <c r="E672" t="s">
        <v>196</v>
      </c>
      <c r="F672" t="s">
        <v>537</v>
      </c>
    </row>
    <row r="674">
      <c r="A674" t="s">
        <v>538</v>
      </c>
    </row>
    <row r="675">
      <c r="A675" t="s">
        <v>19</v>
      </c>
      <c r="B675" t="s">
        <v>461</v>
      </c>
      <c r="C675" t="s">
        <v>462</v>
      </c>
      <c r="D675" t="s">
        <v>463</v>
      </c>
      <c r="E675" t="s">
        <v>464</v>
      </c>
    </row>
    <row r="676">
      <c r="A676" t="n">
        <v>358</v>
      </c>
      <c r="B676" t="s">
        <v>83</v>
      </c>
      <c r="C676" t="s">
        <v>308</v>
      </c>
      <c r="D676" t="s">
        <v>196</v>
      </c>
      <c r="E676" t="s">
        <v>537</v>
      </c>
    </row>
    <row r="678">
      <c r="A678" t="s">
        <v>539</v>
      </c>
    </row>
    <row r="679">
      <c r="A679" t="s">
        <v>18</v>
      </c>
      <c r="B679" t="s">
        <v>19</v>
      </c>
      <c r="C679" t="s">
        <v>461</v>
      </c>
      <c r="D679" t="s">
        <v>462</v>
      </c>
      <c r="E679" t="s">
        <v>463</v>
      </c>
      <c r="F679" t="s">
        <v>464</v>
      </c>
    </row>
    <row r="680">
      <c r="A680" t="s">
        <v>24</v>
      </c>
      <c r="B680" t="n">
        <v>111</v>
      </c>
      <c r="C680" t="s">
        <v>477</v>
      </c>
      <c r="D680" t="s">
        <v>540</v>
      </c>
      <c r="E680" t="s">
        <v>468</v>
      </c>
      <c r="F680" t="s">
        <v>486</v>
      </c>
    </row>
    <row r="681">
      <c r="A681" t="s">
        <v>25</v>
      </c>
      <c r="B681" t="n">
        <v>123</v>
      </c>
      <c r="C681" t="s">
        <v>279</v>
      </c>
      <c r="D681" t="s">
        <v>479</v>
      </c>
      <c r="E681" t="s">
        <v>479</v>
      </c>
      <c r="F681" t="s">
        <v>541</v>
      </c>
    </row>
    <row r="682">
      <c r="A682" t="s">
        <v>26</v>
      </c>
      <c r="B682" t="n">
        <v>124</v>
      </c>
      <c r="C682" t="s">
        <v>116</v>
      </c>
      <c r="D682" t="s">
        <v>148</v>
      </c>
      <c r="E682" t="s">
        <v>542</v>
      </c>
      <c r="F682" t="s">
        <v>543</v>
      </c>
    </row>
    <row r="683">
      <c r="A683" t="s">
        <v>27</v>
      </c>
      <c r="B683" t="n">
        <v>358</v>
      </c>
      <c r="C683" t="s">
        <v>70</v>
      </c>
      <c r="D683" t="s">
        <v>482</v>
      </c>
      <c r="E683" t="s">
        <v>544</v>
      </c>
      <c r="F683" t="s">
        <v>476</v>
      </c>
    </row>
    <row r="685">
      <c r="A685" t="s">
        <v>545</v>
      </c>
    </row>
    <row r="686">
      <c r="A686" t="s">
        <v>19</v>
      </c>
      <c r="B686" t="s">
        <v>461</v>
      </c>
      <c r="C686" t="s">
        <v>462</v>
      </c>
      <c r="D686" t="s">
        <v>463</v>
      </c>
      <c r="E686" t="s">
        <v>464</v>
      </c>
    </row>
    <row r="687">
      <c r="A687" t="n">
        <v>358</v>
      </c>
      <c r="B687" t="s">
        <v>70</v>
      </c>
      <c r="C687" t="s">
        <v>482</v>
      </c>
      <c r="D687" t="s">
        <v>544</v>
      </c>
      <c r="E687" t="s">
        <v>476</v>
      </c>
    </row>
    <row r="689">
      <c r="A689" t="s">
        <v>546</v>
      </c>
    </row>
    <row r="690">
      <c r="A690" t="s">
        <v>18</v>
      </c>
      <c r="B690" t="s">
        <v>19</v>
      </c>
      <c r="C690" t="s">
        <v>461</v>
      </c>
      <c r="D690" t="s">
        <v>462</v>
      </c>
      <c r="E690" t="s">
        <v>463</v>
      </c>
      <c r="F690" t="s">
        <v>464</v>
      </c>
    </row>
    <row r="691">
      <c r="A691" t="s">
        <v>24</v>
      </c>
      <c r="B691" t="n">
        <v>111</v>
      </c>
      <c r="C691" t="s">
        <v>312</v>
      </c>
      <c r="D691" t="s">
        <v>547</v>
      </c>
      <c r="E691" t="s">
        <v>548</v>
      </c>
      <c r="F691" t="s">
        <v>518</v>
      </c>
    </row>
    <row r="692">
      <c r="A692" t="s">
        <v>25</v>
      </c>
      <c r="B692" t="n">
        <v>123</v>
      </c>
      <c r="C692" t="s">
        <v>66</v>
      </c>
      <c r="D692" t="s">
        <v>196</v>
      </c>
      <c r="E692" t="s">
        <v>145</v>
      </c>
      <c r="F692" t="s">
        <v>549</v>
      </c>
    </row>
    <row r="693">
      <c r="A693" t="s">
        <v>26</v>
      </c>
      <c r="B693" t="n">
        <v>124</v>
      </c>
      <c r="C693" t="s">
        <v>354</v>
      </c>
      <c r="D693" t="s">
        <v>550</v>
      </c>
      <c r="E693" t="s">
        <v>378</v>
      </c>
      <c r="F693" t="s">
        <v>551</v>
      </c>
    </row>
    <row r="694">
      <c r="A694" t="s">
        <v>27</v>
      </c>
      <c r="B694" t="n">
        <v>358</v>
      </c>
      <c r="C694" t="s">
        <v>552</v>
      </c>
      <c r="D694" t="s">
        <v>553</v>
      </c>
      <c r="E694" t="s">
        <v>439</v>
      </c>
      <c r="F694" t="s">
        <v>554</v>
      </c>
    </row>
    <row r="696">
      <c r="A696" t="s">
        <v>555</v>
      </c>
    </row>
    <row r="697">
      <c r="A697" t="s">
        <v>19</v>
      </c>
      <c r="B697" t="s">
        <v>461</v>
      </c>
      <c r="C697" t="s">
        <v>462</v>
      </c>
      <c r="D697" t="s">
        <v>463</v>
      </c>
      <c r="E697" t="s">
        <v>464</v>
      </c>
    </row>
    <row r="698">
      <c r="A698" t="n">
        <v>358</v>
      </c>
      <c r="B698" t="s">
        <v>552</v>
      </c>
      <c r="C698" t="s">
        <v>553</v>
      </c>
      <c r="D698" t="s">
        <v>439</v>
      </c>
      <c r="E698" t="s">
        <v>554</v>
      </c>
    </row>
    <row r="700">
      <c r="A700" t="s">
        <v>556</v>
      </c>
    </row>
    <row r="701">
      <c r="A701" t="s">
        <v>18</v>
      </c>
      <c r="B701" t="s">
        <v>19</v>
      </c>
      <c r="C701" t="s">
        <v>20</v>
      </c>
      <c r="D701" t="s">
        <v>21</v>
      </c>
      <c r="E701" t="s">
        <v>22</v>
      </c>
      <c r="F701" t="s">
        <v>23</v>
      </c>
    </row>
    <row r="702">
      <c r="A702" t="s">
        <v>24</v>
      </c>
      <c r="B702" t="n">
        <v>92</v>
      </c>
      <c r="C702" t="n">
        <v>1.99</v>
      </c>
      <c r="D702" t="n">
        <v>2</v>
      </c>
      <c r="E702" t="n">
        <v>0</v>
      </c>
      <c r="F702" t="n">
        <v>5</v>
      </c>
    </row>
    <row r="703">
      <c r="A703" t="s">
        <v>25</v>
      </c>
      <c r="B703" t="n">
        <v>112</v>
      </c>
      <c r="C703" t="n">
        <v>1.3</v>
      </c>
      <c r="D703" t="n">
        <v>1</v>
      </c>
      <c r="E703" t="n">
        <v>0</v>
      </c>
      <c r="F703" t="n">
        <v>4</v>
      </c>
    </row>
    <row r="704">
      <c r="A704" t="s">
        <v>26</v>
      </c>
      <c r="B704" t="n">
        <v>117</v>
      </c>
      <c r="C704" t="n">
        <v>1.64</v>
      </c>
      <c r="D704" t="n">
        <v>2</v>
      </c>
      <c r="E704" t="n">
        <v>0</v>
      </c>
      <c r="F704" t="n">
        <v>5</v>
      </c>
    </row>
    <row r="705">
      <c r="A705" t="s">
        <v>27</v>
      </c>
      <c r="B705" t="n">
        <v>321</v>
      </c>
      <c r="C705" t="n">
        <v>1.62</v>
      </c>
      <c r="D705" t="n">
        <v>2</v>
      </c>
      <c r="E705" t="n">
        <v>0</v>
      </c>
      <c r="F705" t="n">
        <v>5</v>
      </c>
    </row>
    <row r="707">
      <c r="A707" t="s">
        <v>557</v>
      </c>
    </row>
    <row r="708">
      <c r="A708" t="s">
        <v>19</v>
      </c>
      <c r="B708" t="s">
        <v>20</v>
      </c>
      <c r="C708" t="s">
        <v>21</v>
      </c>
      <c r="D708" t="s">
        <v>22</v>
      </c>
      <c r="E708" t="s">
        <v>23</v>
      </c>
    </row>
    <row r="709">
      <c r="A709" t="n">
        <v>321</v>
      </c>
      <c r="B709" t="n">
        <v>1.62</v>
      </c>
      <c r="C709" t="n">
        <v>2</v>
      </c>
      <c r="D709" t="n">
        <v>0</v>
      </c>
      <c r="E709" t="n">
        <v>5</v>
      </c>
    </row>
    <row r="711">
      <c r="A711" t="s">
        <v>558</v>
      </c>
    </row>
    <row r="712">
      <c r="A712" t="s">
        <v>18</v>
      </c>
      <c r="B712" t="s">
        <v>19</v>
      </c>
      <c r="C712" t="s">
        <v>20</v>
      </c>
      <c r="D712" t="s">
        <v>21</v>
      </c>
      <c r="E712" t="s">
        <v>22</v>
      </c>
      <c r="F712" t="s">
        <v>23</v>
      </c>
    </row>
    <row r="713">
      <c r="A713" t="s">
        <v>24</v>
      </c>
      <c r="B713" t="n">
        <v>92</v>
      </c>
      <c r="C713" t="n">
        <v>1.99</v>
      </c>
      <c r="D713" t="n">
        <v>2</v>
      </c>
      <c r="E713" t="n">
        <v>0</v>
      </c>
      <c r="F713" t="n">
        <v>5</v>
      </c>
    </row>
    <row r="714">
      <c r="A714" t="s">
        <v>25</v>
      </c>
      <c r="B714" t="n">
        <v>114</v>
      </c>
      <c r="C714" t="n">
        <v>1.82</v>
      </c>
      <c r="D714" t="n">
        <v>2</v>
      </c>
      <c r="E714" t="n">
        <v>0</v>
      </c>
      <c r="F714" t="n">
        <v>4</v>
      </c>
    </row>
    <row r="715">
      <c r="A715" t="s">
        <v>26</v>
      </c>
      <c r="B715" t="n">
        <v>117</v>
      </c>
      <c r="C715" t="n">
        <v>1.52</v>
      </c>
      <c r="D715" t="n">
        <v>2</v>
      </c>
      <c r="E715" t="n">
        <v>0</v>
      </c>
      <c r="F715" t="n">
        <v>3</v>
      </c>
    </row>
    <row r="716">
      <c r="A716" t="s">
        <v>27</v>
      </c>
      <c r="B716" t="n">
        <v>323</v>
      </c>
      <c r="C716" t="n">
        <v>1.76</v>
      </c>
      <c r="D716" t="n">
        <v>2</v>
      </c>
      <c r="E716" t="n">
        <v>0</v>
      </c>
      <c r="F716" t="n">
        <v>5</v>
      </c>
    </row>
    <row r="718">
      <c r="A718" t="s">
        <v>559</v>
      </c>
    </row>
    <row r="719">
      <c r="A719" t="s">
        <v>19</v>
      </c>
      <c r="B719" t="s">
        <v>20</v>
      </c>
      <c r="C719" t="s">
        <v>21</v>
      </c>
      <c r="D719" t="s">
        <v>22</v>
      </c>
      <c r="E719" t="s">
        <v>23</v>
      </c>
    </row>
    <row r="720">
      <c r="A720" t="n">
        <v>323</v>
      </c>
      <c r="B720" t="n">
        <v>1.76</v>
      </c>
      <c r="C720" t="n">
        <v>2</v>
      </c>
      <c r="D720" t="n">
        <v>0</v>
      </c>
      <c r="E720" t="n">
        <v>5</v>
      </c>
    </row>
    <row r="722">
      <c r="A722" t="s">
        <v>560</v>
      </c>
    </row>
    <row r="723">
      <c r="A723" t="s">
        <v>18</v>
      </c>
      <c r="B723" t="s">
        <v>19</v>
      </c>
      <c r="C723" t="s">
        <v>20</v>
      </c>
      <c r="D723" t="s">
        <v>21</v>
      </c>
      <c r="E723" t="s">
        <v>22</v>
      </c>
      <c r="F723" t="s">
        <v>23</v>
      </c>
    </row>
    <row r="724">
      <c r="A724" t="s">
        <v>24</v>
      </c>
      <c r="B724" t="n">
        <v>91</v>
      </c>
      <c r="C724" t="n">
        <v>2.09</v>
      </c>
      <c r="D724" t="n">
        <v>2</v>
      </c>
      <c r="E724" t="n">
        <v>0</v>
      </c>
      <c r="F724" t="n">
        <v>5</v>
      </c>
    </row>
    <row r="725">
      <c r="A725" t="s">
        <v>25</v>
      </c>
      <c r="B725" t="n">
        <v>111</v>
      </c>
      <c r="C725" t="n">
        <v>1.4</v>
      </c>
      <c r="D725" t="n">
        <v>1</v>
      </c>
      <c r="E725" t="n">
        <v>0</v>
      </c>
      <c r="F725" t="n">
        <v>5</v>
      </c>
    </row>
    <row r="726">
      <c r="A726" t="s">
        <v>26</v>
      </c>
      <c r="B726" t="n">
        <v>117</v>
      </c>
      <c r="C726" t="n">
        <v>1.72</v>
      </c>
      <c r="D726" t="n">
        <v>2</v>
      </c>
      <c r="E726" t="n">
        <v>0</v>
      </c>
      <c r="F726" t="n">
        <v>4</v>
      </c>
    </row>
    <row r="727">
      <c r="A727" t="s">
        <v>27</v>
      </c>
      <c r="B727" t="n">
        <v>319</v>
      </c>
      <c r="C727" t="n">
        <v>1.71</v>
      </c>
      <c r="D727" t="n">
        <v>2</v>
      </c>
      <c r="E727" t="n">
        <v>0</v>
      </c>
      <c r="F727" t="n">
        <v>5</v>
      </c>
    </row>
    <row r="729">
      <c r="A729" t="s">
        <v>561</v>
      </c>
    </row>
    <row r="730">
      <c r="A730" t="s">
        <v>19</v>
      </c>
      <c r="B730" t="s">
        <v>20</v>
      </c>
      <c r="C730" t="s">
        <v>21</v>
      </c>
      <c r="D730" t="s">
        <v>22</v>
      </c>
      <c r="E730" t="s">
        <v>23</v>
      </c>
    </row>
    <row r="731">
      <c r="A731" t="n">
        <v>319</v>
      </c>
      <c r="B731" t="n">
        <v>1.71</v>
      </c>
      <c r="C731" t="n">
        <v>2</v>
      </c>
      <c r="D731" t="n">
        <v>0</v>
      </c>
      <c r="E731" t="n">
        <v>5</v>
      </c>
    </row>
    <row r="733">
      <c r="A733" t="s">
        <v>562</v>
      </c>
    </row>
    <row r="734">
      <c r="A734" t="s">
        <v>18</v>
      </c>
      <c r="B734" t="s">
        <v>19</v>
      </c>
      <c r="C734" t="s">
        <v>20</v>
      </c>
      <c r="D734" t="s">
        <v>21</v>
      </c>
      <c r="E734" t="s">
        <v>22</v>
      </c>
      <c r="F734" t="s">
        <v>23</v>
      </c>
    </row>
    <row r="735">
      <c r="A735" t="s">
        <v>24</v>
      </c>
      <c r="B735" t="n">
        <v>117</v>
      </c>
      <c r="C735" t="n">
        <v>1.91</v>
      </c>
      <c r="D735" t="n">
        <v>2</v>
      </c>
      <c r="E735" t="n">
        <v>0</v>
      </c>
      <c r="F735" t="n">
        <v>6</v>
      </c>
    </row>
    <row r="736">
      <c r="A736" t="s">
        <v>25</v>
      </c>
      <c r="B736" t="n">
        <v>123</v>
      </c>
      <c r="C736" t="n">
        <v>1.93</v>
      </c>
      <c r="D736" t="n">
        <v>2</v>
      </c>
      <c r="E736" t="n">
        <v>0</v>
      </c>
      <c r="F736" t="n">
        <v>7</v>
      </c>
    </row>
    <row r="737">
      <c r="A737" t="s">
        <v>26</v>
      </c>
      <c r="B737" t="n">
        <v>126</v>
      </c>
      <c r="C737" t="n">
        <v>1.78</v>
      </c>
      <c r="D737" t="n">
        <v>2</v>
      </c>
      <c r="E737" t="n">
        <v>0</v>
      </c>
      <c r="F737" t="n">
        <v>7</v>
      </c>
    </row>
    <row r="738">
      <c r="A738" t="s">
        <v>27</v>
      </c>
      <c r="B738" t="n">
        <v>366</v>
      </c>
      <c r="C738" t="n">
        <v>1.87</v>
      </c>
      <c r="D738" t="n">
        <v>2</v>
      </c>
      <c r="E738" t="n">
        <v>0</v>
      </c>
      <c r="F738" t="n">
        <v>7</v>
      </c>
    </row>
    <row r="740">
      <c r="A740" t="s">
        <v>563</v>
      </c>
    </row>
    <row r="741">
      <c r="A741" t="s">
        <v>19</v>
      </c>
      <c r="B741" t="s">
        <v>20</v>
      </c>
      <c r="C741" t="s">
        <v>21</v>
      </c>
      <c r="D741" t="s">
        <v>22</v>
      </c>
      <c r="E741" t="s">
        <v>23</v>
      </c>
    </row>
    <row r="742">
      <c r="A742" t="n">
        <v>366</v>
      </c>
      <c r="B742" t="n">
        <v>1.87</v>
      </c>
      <c r="C742" t="n">
        <v>2</v>
      </c>
      <c r="D742" t="n">
        <v>0</v>
      </c>
      <c r="E742" t="n">
        <v>7</v>
      </c>
    </row>
    <row r="744">
      <c r="A744" t="s">
        <v>564</v>
      </c>
    </row>
    <row r="745">
      <c r="A745" t="s">
        <v>18</v>
      </c>
      <c r="B745" t="s">
        <v>565</v>
      </c>
      <c r="C745" t="s">
        <v>169</v>
      </c>
    </row>
    <row r="746">
      <c r="A746" t="s">
        <v>26</v>
      </c>
      <c r="B746" t="s">
        <v>566</v>
      </c>
      <c r="C746" t="n">
        <v>92</v>
      </c>
    </row>
    <row r="747">
      <c r="A747" t="s">
        <v>25</v>
      </c>
      <c r="B747" t="s">
        <v>566</v>
      </c>
      <c r="C747" t="n">
        <v>87</v>
      </c>
    </row>
    <row r="748">
      <c r="A748" t="s">
        <v>24</v>
      </c>
      <c r="B748" t="s">
        <v>566</v>
      </c>
      <c r="C748" t="n">
        <v>76</v>
      </c>
    </row>
    <row r="749">
      <c r="A749" t="s">
        <v>24</v>
      </c>
      <c r="B749" t="s">
        <v>567</v>
      </c>
      <c r="C749" t="n">
        <v>31</v>
      </c>
    </row>
    <row r="750">
      <c r="A750" t="s">
        <v>25</v>
      </c>
      <c r="B750" t="s">
        <v>567</v>
      </c>
      <c r="C750" t="n">
        <v>31</v>
      </c>
    </row>
    <row r="751">
      <c r="A751" t="s">
        <v>26</v>
      </c>
      <c r="B751" t="s">
        <v>567</v>
      </c>
      <c r="C751" t="n">
        <v>18</v>
      </c>
    </row>
    <row r="752">
      <c r="A752" t="s">
        <v>26</v>
      </c>
      <c r="B752" t="s">
        <v>568</v>
      </c>
      <c r="C752" t="n">
        <v>16</v>
      </c>
    </row>
    <row r="753">
      <c r="A753" t="s">
        <v>24</v>
      </c>
      <c r="B753" t="s">
        <v>568</v>
      </c>
      <c r="C753" t="n">
        <v>10</v>
      </c>
    </row>
    <row r="754">
      <c r="A754" t="s">
        <v>25</v>
      </c>
      <c r="B754" t="s">
        <v>568</v>
      </c>
      <c r="C754" t="n">
        <v>5</v>
      </c>
    </row>
    <row r="755">
      <c r="A755" t="s">
        <v>27</v>
      </c>
      <c r="B755" t="s">
        <v>566</v>
      </c>
      <c r="C755" t="n">
        <v>255</v>
      </c>
    </row>
    <row r="756">
      <c r="A756" t="s">
        <v>27</v>
      </c>
      <c r="B756" t="s">
        <v>567</v>
      </c>
      <c r="C756" t="n">
        <v>80</v>
      </c>
    </row>
    <row r="757">
      <c r="A757" t="s">
        <v>27</v>
      </c>
      <c r="B757" t="s">
        <v>568</v>
      </c>
      <c r="C757" t="n">
        <v>31</v>
      </c>
    </row>
    <row r="759">
      <c r="A759" t="s">
        <v>569</v>
      </c>
    </row>
    <row r="760">
      <c r="A760" t="s">
        <v>565</v>
      </c>
      <c r="B760" t="s">
        <v>169</v>
      </c>
    </row>
    <row r="761">
      <c r="A761" t="s">
        <v>566</v>
      </c>
      <c r="B761" t="n">
        <v>255</v>
      </c>
    </row>
    <row r="762">
      <c r="A762" t="s">
        <v>567</v>
      </c>
      <c r="B762" t="n">
        <v>80</v>
      </c>
    </row>
    <row r="763">
      <c r="A763" t="s">
        <v>568</v>
      </c>
      <c r="B763" t="n">
        <v>31</v>
      </c>
    </row>
    <row r="765">
      <c r="A765" t="s">
        <v>570</v>
      </c>
    </row>
    <row r="766">
      <c r="A766" t="s">
        <v>18</v>
      </c>
      <c r="B766" t="s">
        <v>19</v>
      </c>
      <c r="C766" t="s">
        <v>20</v>
      </c>
      <c r="D766" t="s">
        <v>21</v>
      </c>
      <c r="E766" t="s">
        <v>22</v>
      </c>
      <c r="F766" t="s">
        <v>23</v>
      </c>
    </row>
    <row r="767">
      <c r="A767" t="s">
        <v>24</v>
      </c>
      <c r="B767" t="n">
        <v>117</v>
      </c>
      <c r="C767" t="n">
        <v>2.21</v>
      </c>
      <c r="D767" t="n">
        <v>2</v>
      </c>
      <c r="E767" t="n">
        <v>0</v>
      </c>
      <c r="F767" t="n">
        <v>7</v>
      </c>
    </row>
    <row r="768">
      <c r="A768" t="s">
        <v>25</v>
      </c>
      <c r="B768" t="n">
        <v>123</v>
      </c>
      <c r="C768" t="n">
        <v>3.06</v>
      </c>
      <c r="D768" t="n">
        <v>3</v>
      </c>
      <c r="E768" t="n">
        <v>0</v>
      </c>
      <c r="F768" t="n">
        <v>7</v>
      </c>
    </row>
    <row r="769">
      <c r="A769" t="s">
        <v>26</v>
      </c>
      <c r="B769" t="n">
        <v>126</v>
      </c>
      <c r="C769" t="n">
        <v>2.23</v>
      </c>
      <c r="D769" t="n">
        <v>2</v>
      </c>
      <c r="E769" t="n">
        <v>0</v>
      </c>
      <c r="F769" t="n">
        <v>7</v>
      </c>
    </row>
    <row r="770">
      <c r="A770" t="s">
        <v>27</v>
      </c>
      <c r="B770" t="n">
        <v>366</v>
      </c>
      <c r="C770" t="n">
        <v>2.5</v>
      </c>
      <c r="D770" t="n">
        <v>2</v>
      </c>
      <c r="E770" t="n">
        <v>0</v>
      </c>
      <c r="F770" t="n">
        <v>7</v>
      </c>
    </row>
    <row r="772">
      <c r="A772" t="s">
        <v>571</v>
      </c>
    </row>
    <row r="773">
      <c r="A773" t="s">
        <v>19</v>
      </c>
      <c r="B773" t="s">
        <v>20</v>
      </c>
      <c r="C773" t="s">
        <v>21</v>
      </c>
      <c r="D773" t="s">
        <v>22</v>
      </c>
      <c r="E773" t="s">
        <v>23</v>
      </c>
    </row>
    <row r="774">
      <c r="A774" t="n">
        <v>366</v>
      </c>
      <c r="B774" t="n">
        <v>2.5</v>
      </c>
      <c r="C774" t="n">
        <v>2</v>
      </c>
      <c r="D774" t="n">
        <v>0</v>
      </c>
      <c r="E774" t="n">
        <v>7</v>
      </c>
    </row>
    <row r="776">
      <c r="A776" t="s">
        <v>572</v>
      </c>
    </row>
    <row r="777">
      <c r="A777" t="s">
        <v>18</v>
      </c>
      <c r="B777" t="s">
        <v>19</v>
      </c>
      <c r="C777" t="s">
        <v>20</v>
      </c>
      <c r="D777" t="s">
        <v>21</v>
      </c>
      <c r="E777" t="s">
        <v>22</v>
      </c>
      <c r="F777" t="s">
        <v>23</v>
      </c>
    </row>
    <row r="778">
      <c r="A778" t="s">
        <v>24</v>
      </c>
      <c r="B778" t="n">
        <v>117</v>
      </c>
      <c r="C778" t="n">
        <v>1.26</v>
      </c>
      <c r="D778" t="n">
        <v>0</v>
      </c>
      <c r="E778" t="n">
        <v>0</v>
      </c>
      <c r="F778" t="n">
        <v>7</v>
      </c>
    </row>
    <row r="779">
      <c r="A779" t="s">
        <v>25</v>
      </c>
      <c r="B779" t="n">
        <v>123</v>
      </c>
      <c r="C779" t="n">
        <v>1.04</v>
      </c>
      <c r="D779" t="n">
        <v>0</v>
      </c>
      <c r="E779" t="n">
        <v>0</v>
      </c>
      <c r="F779" t="n">
        <v>7</v>
      </c>
    </row>
    <row r="780">
      <c r="A780" t="s">
        <v>26</v>
      </c>
      <c r="B780" t="n">
        <v>126</v>
      </c>
      <c r="C780" t="n">
        <v>0.64</v>
      </c>
      <c r="D780" t="n">
        <v>0</v>
      </c>
      <c r="E780" t="n">
        <v>0</v>
      </c>
      <c r="F780" t="n">
        <v>5</v>
      </c>
    </row>
    <row r="781">
      <c r="A781" t="s">
        <v>27</v>
      </c>
      <c r="B781" t="n">
        <v>366</v>
      </c>
      <c r="C781" t="n">
        <v>0.98</v>
      </c>
      <c r="D781" t="n">
        <v>0</v>
      </c>
      <c r="E781" t="n">
        <v>0</v>
      </c>
      <c r="F781" t="n">
        <v>7</v>
      </c>
    </row>
    <row r="783">
      <c r="A783" t="s">
        <v>573</v>
      </c>
    </row>
    <row r="784">
      <c r="A784" t="s">
        <v>19</v>
      </c>
      <c r="B784" t="s">
        <v>20</v>
      </c>
      <c r="C784" t="s">
        <v>21</v>
      </c>
      <c r="D784" t="s">
        <v>22</v>
      </c>
      <c r="E784" t="s">
        <v>23</v>
      </c>
    </row>
    <row r="785">
      <c r="A785" t="n">
        <v>366</v>
      </c>
      <c r="B785" t="n">
        <v>0.98</v>
      </c>
      <c r="C785" t="n">
        <v>0</v>
      </c>
      <c r="D785" t="n">
        <v>0</v>
      </c>
      <c r="E785" t="n">
        <v>7</v>
      </c>
    </row>
    <row r="787">
      <c r="A787" t="s">
        <v>574</v>
      </c>
    </row>
    <row r="788">
      <c r="A788" t="s">
        <v>18</v>
      </c>
      <c r="B788" t="s">
        <v>19</v>
      </c>
      <c r="C788" t="s">
        <v>20</v>
      </c>
      <c r="D788" t="s">
        <v>21</v>
      </c>
      <c r="E788" t="s">
        <v>22</v>
      </c>
      <c r="F788" t="s">
        <v>23</v>
      </c>
    </row>
    <row r="789">
      <c r="A789" t="s">
        <v>24</v>
      </c>
      <c r="B789" t="n">
        <v>117</v>
      </c>
      <c r="C789" t="n">
        <v>2.28</v>
      </c>
      <c r="D789" t="n">
        <v>2</v>
      </c>
      <c r="E789" t="n">
        <v>0</v>
      </c>
      <c r="F789" t="n">
        <v>7</v>
      </c>
    </row>
    <row r="790">
      <c r="A790" t="s">
        <v>25</v>
      </c>
      <c r="B790" t="n">
        <v>123</v>
      </c>
      <c r="C790" t="n">
        <v>2.24</v>
      </c>
      <c r="D790" t="n">
        <v>2</v>
      </c>
      <c r="E790" t="n">
        <v>0</v>
      </c>
      <c r="F790" t="n">
        <v>7</v>
      </c>
    </row>
    <row r="791">
      <c r="A791" t="s">
        <v>26</v>
      </c>
      <c r="B791" t="n">
        <v>126</v>
      </c>
      <c r="C791" t="n">
        <v>1.88</v>
      </c>
      <c r="D791" t="n">
        <v>2</v>
      </c>
      <c r="E791" t="n">
        <v>0</v>
      </c>
      <c r="F791" t="n">
        <v>7</v>
      </c>
    </row>
    <row r="792">
      <c r="A792" t="s">
        <v>27</v>
      </c>
      <c r="B792" t="n">
        <v>366</v>
      </c>
      <c r="C792" t="n">
        <v>2.13</v>
      </c>
      <c r="D792" t="n">
        <v>2</v>
      </c>
      <c r="E792" t="n">
        <v>0</v>
      </c>
      <c r="F792" t="n">
        <v>7</v>
      </c>
    </row>
    <row r="794">
      <c r="A794" t="s">
        <v>575</v>
      </c>
    </row>
    <row r="795">
      <c r="A795" t="s">
        <v>19</v>
      </c>
      <c r="B795" t="s">
        <v>20</v>
      </c>
      <c r="C795" t="s">
        <v>21</v>
      </c>
      <c r="D795" t="s">
        <v>22</v>
      </c>
      <c r="E795" t="s">
        <v>23</v>
      </c>
    </row>
    <row r="796">
      <c r="A796" t="n">
        <v>366</v>
      </c>
      <c r="B796" t="n">
        <v>2.13</v>
      </c>
      <c r="C796" t="n">
        <v>2</v>
      </c>
      <c r="D796" t="n">
        <v>0</v>
      </c>
      <c r="E796" t="n">
        <v>7</v>
      </c>
    </row>
    <row r="798">
      <c r="A798" t="s">
        <v>576</v>
      </c>
    </row>
    <row r="799">
      <c r="A799" t="s">
        <v>18</v>
      </c>
      <c r="B799" t="s">
        <v>19</v>
      </c>
      <c r="C799" t="s">
        <v>20</v>
      </c>
      <c r="D799" t="s">
        <v>21</v>
      </c>
      <c r="E799" t="s">
        <v>22</v>
      </c>
      <c r="F799" t="s">
        <v>23</v>
      </c>
    </row>
    <row r="800">
      <c r="A800" t="s">
        <v>24</v>
      </c>
      <c r="B800" t="n">
        <v>117</v>
      </c>
      <c r="C800" t="n">
        <v>2.51</v>
      </c>
      <c r="D800" t="n">
        <v>2</v>
      </c>
      <c r="E800" t="n">
        <v>0</v>
      </c>
      <c r="F800" t="n">
        <v>7</v>
      </c>
    </row>
    <row r="801">
      <c r="A801" t="s">
        <v>25</v>
      </c>
      <c r="B801" t="n">
        <v>123</v>
      </c>
      <c r="C801" t="n">
        <v>2.54</v>
      </c>
      <c r="D801" t="n">
        <v>2</v>
      </c>
      <c r="E801" t="n">
        <v>0</v>
      </c>
      <c r="F801" t="n">
        <v>7</v>
      </c>
    </row>
    <row r="802">
      <c r="A802" t="s">
        <v>26</v>
      </c>
      <c r="B802" t="n">
        <v>126</v>
      </c>
      <c r="C802" t="n">
        <v>1.9</v>
      </c>
      <c r="D802" t="n">
        <v>2</v>
      </c>
      <c r="E802" t="n">
        <v>0</v>
      </c>
      <c r="F802" t="n">
        <v>7</v>
      </c>
    </row>
    <row r="803">
      <c r="A803" t="s">
        <v>27</v>
      </c>
      <c r="B803" t="n">
        <v>366</v>
      </c>
      <c r="C803" t="n">
        <v>2.31</v>
      </c>
      <c r="D803" t="n">
        <v>2</v>
      </c>
      <c r="E803" t="n">
        <v>0</v>
      </c>
      <c r="F803" t="n">
        <v>7</v>
      </c>
    </row>
    <row r="805">
      <c r="A805" t="s">
        <v>577</v>
      </c>
    </row>
    <row r="806">
      <c r="A806" t="s">
        <v>19</v>
      </c>
      <c r="B806" t="s">
        <v>20</v>
      </c>
      <c r="C806" t="s">
        <v>21</v>
      </c>
      <c r="D806" t="s">
        <v>22</v>
      </c>
      <c r="E806" t="s">
        <v>23</v>
      </c>
    </row>
    <row r="807">
      <c r="A807" t="n">
        <v>366</v>
      </c>
      <c r="B807" t="n">
        <v>2.31</v>
      </c>
      <c r="C807" t="n">
        <v>2</v>
      </c>
      <c r="D807" t="n">
        <v>0</v>
      </c>
      <c r="E807" t="n">
        <v>7</v>
      </c>
    </row>
    <row r="809">
      <c r="A809" t="s">
        <v>578</v>
      </c>
    </row>
    <row r="810">
      <c r="A810" t="s">
        <v>18</v>
      </c>
      <c r="B810" t="s">
        <v>19</v>
      </c>
      <c r="C810" t="s">
        <v>20</v>
      </c>
      <c r="D810" t="s">
        <v>21</v>
      </c>
      <c r="E810" t="s">
        <v>22</v>
      </c>
      <c r="F810" t="s">
        <v>23</v>
      </c>
    </row>
    <row r="811">
      <c r="A811" t="s">
        <v>24</v>
      </c>
      <c r="B811" t="n">
        <v>117</v>
      </c>
      <c r="C811" t="n">
        <v>14.61</v>
      </c>
      <c r="D811" t="n">
        <v>12</v>
      </c>
      <c r="E811" t="n">
        <v>0</v>
      </c>
      <c r="F811" t="n">
        <v>39</v>
      </c>
    </row>
    <row r="812">
      <c r="A812" t="s">
        <v>25</v>
      </c>
      <c r="B812" t="n">
        <v>123</v>
      </c>
      <c r="C812" t="n">
        <v>14.82</v>
      </c>
      <c r="D812" t="n">
        <v>13</v>
      </c>
      <c r="E812" t="n">
        <v>1</v>
      </c>
      <c r="F812" t="n">
        <v>45</v>
      </c>
    </row>
    <row r="813">
      <c r="A813" t="s">
        <v>26</v>
      </c>
      <c r="B813" t="n">
        <v>126</v>
      </c>
      <c r="C813" t="n">
        <v>11.5</v>
      </c>
      <c r="D813" t="n">
        <v>11</v>
      </c>
      <c r="E813" t="n">
        <v>0</v>
      </c>
      <c r="F813" t="n">
        <v>35</v>
      </c>
    </row>
    <row r="814">
      <c r="A814" t="s">
        <v>27</v>
      </c>
      <c r="B814" t="n">
        <v>366</v>
      </c>
      <c r="C814" t="n">
        <v>13.61</v>
      </c>
      <c r="D814" t="n">
        <v>12</v>
      </c>
      <c r="E814" t="n">
        <v>0</v>
      </c>
      <c r="F814" t="n">
        <v>45</v>
      </c>
    </row>
    <row r="816">
      <c r="A816" t="s">
        <v>579</v>
      </c>
    </row>
    <row r="817">
      <c r="A817" t="s">
        <v>19</v>
      </c>
      <c r="B817" t="s">
        <v>20</v>
      </c>
      <c r="C817" t="s">
        <v>21</v>
      </c>
      <c r="D817" t="s">
        <v>22</v>
      </c>
      <c r="E817" t="s">
        <v>23</v>
      </c>
    </row>
    <row r="818">
      <c r="A818" t="n">
        <v>366</v>
      </c>
      <c r="B818" t="n">
        <v>13.61</v>
      </c>
      <c r="C818" t="n">
        <v>12</v>
      </c>
      <c r="D818" t="n">
        <v>0</v>
      </c>
      <c r="E818" t="n">
        <v>45</v>
      </c>
    </row>
    <row r="820">
      <c r="A820" t="s">
        <v>580</v>
      </c>
    </row>
    <row r="821">
      <c r="A821" t="s">
        <v>18</v>
      </c>
      <c r="B821" t="s">
        <v>19</v>
      </c>
      <c r="C821" t="s">
        <v>54</v>
      </c>
      <c r="D821" t="s">
        <v>267</v>
      </c>
      <c r="E821" t="s">
        <v>274</v>
      </c>
      <c r="F821" t="s">
        <v>269</v>
      </c>
      <c r="G821" t="s">
        <v>270</v>
      </c>
      <c r="H821" t="s">
        <v>271</v>
      </c>
      <c r="I821" t="s">
        <v>231</v>
      </c>
      <c r="J821" t="s">
        <v>272</v>
      </c>
      <c r="K821" t="s">
        <v>273</v>
      </c>
      <c r="L821" t="s">
        <v>266</v>
      </c>
      <c r="M821" t="s">
        <v>268</v>
      </c>
      <c r="N821" t="s">
        <v>130</v>
      </c>
    </row>
    <row r="822">
      <c r="A822" t="s">
        <v>24</v>
      </c>
      <c r="B822" t="n">
        <v>117</v>
      </c>
      <c r="C822" t="s">
        <v>193</v>
      </c>
      <c r="D822" t="s">
        <v>304</v>
      </c>
      <c r="E822" t="s">
        <v>70</v>
      </c>
      <c r="F822" t="s">
        <v>483</v>
      </c>
      <c r="G822" t="s">
        <v>193</v>
      </c>
      <c r="H822" t="s">
        <v>275</v>
      </c>
      <c r="I822" t="s">
        <v>83</v>
      </c>
      <c r="J822" t="s">
        <v>336</v>
      </c>
      <c r="K822" t="s">
        <v>335</v>
      </c>
      <c r="L822" t="s">
        <v>41</v>
      </c>
      <c r="M822" t="s">
        <v>41</v>
      </c>
      <c r="N822" t="s">
        <v>41</v>
      </c>
    </row>
    <row r="823">
      <c r="A823" t="s">
        <v>25</v>
      </c>
      <c r="B823" t="n">
        <v>123</v>
      </c>
      <c r="C823" t="s">
        <v>41</v>
      </c>
      <c r="D823" t="s">
        <v>478</v>
      </c>
      <c r="E823" t="s">
        <v>66</v>
      </c>
      <c r="F823" t="s">
        <v>198</v>
      </c>
      <c r="G823" t="s">
        <v>279</v>
      </c>
      <c r="H823" t="s">
        <v>335</v>
      </c>
      <c r="I823" t="s">
        <v>66</v>
      </c>
      <c r="J823" t="s">
        <v>60</v>
      </c>
      <c r="K823" t="s">
        <v>520</v>
      </c>
      <c r="L823" t="s">
        <v>203</v>
      </c>
      <c r="M823" t="s">
        <v>307</v>
      </c>
      <c r="N823" t="s">
        <v>308</v>
      </c>
    </row>
    <row r="824">
      <c r="A824" t="s">
        <v>26</v>
      </c>
      <c r="B824" t="n">
        <v>126</v>
      </c>
      <c r="C824" t="s">
        <v>41</v>
      </c>
      <c r="D824" t="s">
        <v>581</v>
      </c>
      <c r="E824" t="s">
        <v>41</v>
      </c>
      <c r="F824" t="s">
        <v>198</v>
      </c>
      <c r="G824" t="s">
        <v>116</v>
      </c>
      <c r="H824" t="s">
        <v>582</v>
      </c>
      <c r="I824" t="s">
        <v>354</v>
      </c>
      <c r="J824" t="s">
        <v>118</v>
      </c>
      <c r="K824" t="s">
        <v>309</v>
      </c>
      <c r="L824" t="s">
        <v>339</v>
      </c>
      <c r="M824" t="s">
        <v>41</v>
      </c>
      <c r="N824" t="s">
        <v>41</v>
      </c>
    </row>
    <row r="825">
      <c r="A825" t="s">
        <v>27</v>
      </c>
      <c r="B825" t="n">
        <v>366</v>
      </c>
      <c r="C825" t="s">
        <v>207</v>
      </c>
      <c r="D825" t="s">
        <v>195</v>
      </c>
      <c r="E825" t="s">
        <v>212</v>
      </c>
      <c r="F825" t="s">
        <v>105</v>
      </c>
      <c r="G825" t="s">
        <v>212</v>
      </c>
      <c r="H825" t="s">
        <v>583</v>
      </c>
      <c r="I825" t="s">
        <v>66</v>
      </c>
      <c r="J825" t="s">
        <v>584</v>
      </c>
      <c r="K825" t="s">
        <v>585</v>
      </c>
      <c r="L825" t="s">
        <v>210</v>
      </c>
      <c r="M825" t="s">
        <v>277</v>
      </c>
      <c r="N825" t="s">
        <v>344</v>
      </c>
    </row>
    <row r="827">
      <c r="A827" t="s">
        <v>586</v>
      </c>
    </row>
    <row r="828">
      <c r="A828" t="s">
        <v>19</v>
      </c>
      <c r="B828" t="s">
        <v>266</v>
      </c>
      <c r="C828" t="s">
        <v>54</v>
      </c>
      <c r="D828" t="s">
        <v>267</v>
      </c>
      <c r="E828" t="s">
        <v>274</v>
      </c>
      <c r="F828" t="s">
        <v>268</v>
      </c>
      <c r="G828" t="s">
        <v>269</v>
      </c>
      <c r="H828" t="s">
        <v>270</v>
      </c>
      <c r="I828" t="s">
        <v>271</v>
      </c>
      <c r="J828" t="s">
        <v>231</v>
      </c>
      <c r="K828" t="s">
        <v>130</v>
      </c>
      <c r="L828" t="s">
        <v>272</v>
      </c>
      <c r="M828" t="s">
        <v>273</v>
      </c>
    </row>
    <row r="829">
      <c r="A829" t="n">
        <v>366</v>
      </c>
      <c r="B829" t="s">
        <v>210</v>
      </c>
      <c r="C829" t="s">
        <v>207</v>
      </c>
      <c r="D829" t="s">
        <v>195</v>
      </c>
      <c r="E829" t="s">
        <v>212</v>
      </c>
      <c r="F829" t="s">
        <v>277</v>
      </c>
      <c r="G829" t="s">
        <v>105</v>
      </c>
      <c r="H829" t="s">
        <v>212</v>
      </c>
      <c r="I829" t="s">
        <v>583</v>
      </c>
      <c r="J829" t="s">
        <v>66</v>
      </c>
      <c r="K829" t="s">
        <v>344</v>
      </c>
      <c r="L829" t="s">
        <v>584</v>
      </c>
      <c r="M829" t="s">
        <v>585</v>
      </c>
    </row>
    <row r="831">
      <c r="A831" t="s">
        <v>587</v>
      </c>
    </row>
    <row r="832">
      <c r="A832" t="s">
        <v>18</v>
      </c>
      <c r="B832" t="s">
        <v>19</v>
      </c>
      <c r="C832" t="s">
        <v>288</v>
      </c>
      <c r="D832" t="s">
        <v>289</v>
      </c>
      <c r="E832" t="s">
        <v>290</v>
      </c>
      <c r="F832" t="s">
        <v>291</v>
      </c>
      <c r="G832" t="s">
        <v>301</v>
      </c>
      <c r="H832" t="s">
        <v>231</v>
      </c>
      <c r="I832" t="s">
        <v>130</v>
      </c>
      <c r="J832" t="s">
        <v>293</v>
      </c>
      <c r="K832" t="s">
        <v>131</v>
      </c>
      <c r="L832" t="s">
        <v>299</v>
      </c>
      <c r="M832" t="s">
        <v>295</v>
      </c>
      <c r="N832" t="s">
        <v>296</v>
      </c>
      <c r="O832" t="s">
        <v>297</v>
      </c>
      <c r="P832" t="s">
        <v>298</v>
      </c>
      <c r="Q832" t="s">
        <v>300</v>
      </c>
      <c r="R832" t="s">
        <v>292</v>
      </c>
      <c r="S832" t="s">
        <v>294</v>
      </c>
    </row>
    <row r="833">
      <c r="A833" t="s">
        <v>24</v>
      </c>
      <c r="B833" t="n">
        <v>117</v>
      </c>
      <c r="C833" t="s">
        <v>193</v>
      </c>
      <c r="D833" t="s">
        <v>370</v>
      </c>
      <c r="E833" t="s">
        <v>70</v>
      </c>
      <c r="F833" t="s">
        <v>193</v>
      </c>
      <c r="G833" t="s">
        <v>83</v>
      </c>
      <c r="H833" t="s">
        <v>70</v>
      </c>
      <c r="I833" t="s">
        <v>193</v>
      </c>
      <c r="J833" t="s">
        <v>83</v>
      </c>
      <c r="K833" t="s">
        <v>303</v>
      </c>
      <c r="L833" t="s">
        <v>210</v>
      </c>
      <c r="M833" t="s">
        <v>210</v>
      </c>
      <c r="N833" t="s">
        <v>304</v>
      </c>
      <c r="O833" t="s">
        <v>65</v>
      </c>
      <c r="P833" t="s">
        <v>351</v>
      </c>
      <c r="Q833" t="s">
        <v>83</v>
      </c>
      <c r="R833" t="s">
        <v>41</v>
      </c>
      <c r="S833" t="s">
        <v>41</v>
      </c>
    </row>
    <row r="834">
      <c r="A834" t="s">
        <v>25</v>
      </c>
      <c r="B834" t="n">
        <v>123</v>
      </c>
      <c r="C834" t="s">
        <v>41</v>
      </c>
      <c r="D834" t="s">
        <v>372</v>
      </c>
      <c r="E834" t="s">
        <v>279</v>
      </c>
      <c r="F834" t="s">
        <v>116</v>
      </c>
      <c r="G834" t="s">
        <v>198</v>
      </c>
      <c r="H834" t="s">
        <v>588</v>
      </c>
      <c r="I834" t="s">
        <v>201</v>
      </c>
      <c r="J834" t="s">
        <v>41</v>
      </c>
      <c r="K834" t="s">
        <v>66</v>
      </c>
      <c r="L834" t="s">
        <v>202</v>
      </c>
      <c r="M834" t="s">
        <v>66</v>
      </c>
      <c r="N834" t="s">
        <v>479</v>
      </c>
      <c r="O834" t="s">
        <v>588</v>
      </c>
      <c r="P834" t="s">
        <v>198</v>
      </c>
      <c r="Q834" t="s">
        <v>116</v>
      </c>
      <c r="R834" t="s">
        <v>198</v>
      </c>
      <c r="S834" t="s">
        <v>116</v>
      </c>
    </row>
    <row r="835">
      <c r="A835" t="s">
        <v>26</v>
      </c>
      <c r="B835" t="n">
        <v>126</v>
      </c>
      <c r="C835" t="s">
        <v>116</v>
      </c>
      <c r="D835" t="s">
        <v>589</v>
      </c>
      <c r="E835" t="s">
        <v>206</v>
      </c>
      <c r="F835" t="s">
        <v>354</v>
      </c>
      <c r="G835" t="s">
        <v>206</v>
      </c>
      <c r="H835" t="s">
        <v>589</v>
      </c>
      <c r="I835" t="s">
        <v>116</v>
      </c>
      <c r="J835" t="s">
        <v>41</v>
      </c>
      <c r="K835" t="s">
        <v>41</v>
      </c>
      <c r="L835" t="s">
        <v>198</v>
      </c>
      <c r="M835" t="s">
        <v>118</v>
      </c>
      <c r="N835" t="s">
        <v>590</v>
      </c>
      <c r="O835" t="s">
        <v>591</v>
      </c>
      <c r="P835" t="s">
        <v>205</v>
      </c>
      <c r="Q835" t="s">
        <v>41</v>
      </c>
      <c r="R835" t="s">
        <v>354</v>
      </c>
      <c r="S835" t="s">
        <v>116</v>
      </c>
    </row>
    <row r="836">
      <c r="A836" t="s">
        <v>27</v>
      </c>
      <c r="B836" t="n">
        <v>366</v>
      </c>
      <c r="C836" t="s">
        <v>151</v>
      </c>
      <c r="D836" t="s">
        <v>340</v>
      </c>
      <c r="E836" t="s">
        <v>312</v>
      </c>
      <c r="F836" t="s">
        <v>212</v>
      </c>
      <c r="G836" t="s">
        <v>592</v>
      </c>
      <c r="H836" t="s">
        <v>593</v>
      </c>
      <c r="I836" t="s">
        <v>594</v>
      </c>
      <c r="J836" t="s">
        <v>151</v>
      </c>
      <c r="K836" t="s">
        <v>592</v>
      </c>
      <c r="L836" t="s">
        <v>211</v>
      </c>
      <c r="M836" t="s">
        <v>201</v>
      </c>
      <c r="N836" t="s">
        <v>595</v>
      </c>
      <c r="O836" t="s">
        <v>65</v>
      </c>
      <c r="P836" t="s">
        <v>312</v>
      </c>
      <c r="Q836" t="s">
        <v>116</v>
      </c>
      <c r="R836" t="s">
        <v>212</v>
      </c>
      <c r="S836" t="s">
        <v>151</v>
      </c>
    </row>
    <row r="838">
      <c r="A838" t="s">
        <v>596</v>
      </c>
    </row>
    <row r="839">
      <c r="A839" t="s">
        <v>19</v>
      </c>
      <c r="B839" t="s">
        <v>288</v>
      </c>
      <c r="C839" t="s">
        <v>289</v>
      </c>
      <c r="D839" t="s">
        <v>290</v>
      </c>
      <c r="E839" t="s">
        <v>291</v>
      </c>
      <c r="F839" t="s">
        <v>301</v>
      </c>
      <c r="G839" t="s">
        <v>292</v>
      </c>
      <c r="H839" t="s">
        <v>231</v>
      </c>
      <c r="I839" t="s">
        <v>130</v>
      </c>
      <c r="J839" t="s">
        <v>293</v>
      </c>
      <c r="K839" t="s">
        <v>131</v>
      </c>
      <c r="L839" t="s">
        <v>299</v>
      </c>
      <c r="M839" t="s">
        <v>294</v>
      </c>
      <c r="N839" t="s">
        <v>295</v>
      </c>
      <c r="O839" t="s">
        <v>296</v>
      </c>
      <c r="P839" t="s">
        <v>297</v>
      </c>
      <c r="Q839" t="s">
        <v>298</v>
      </c>
      <c r="R839" t="s">
        <v>300</v>
      </c>
    </row>
    <row r="840">
      <c r="A840" t="n">
        <v>366</v>
      </c>
      <c r="B840" t="s">
        <v>151</v>
      </c>
      <c r="C840" t="s">
        <v>340</v>
      </c>
      <c r="D840" t="s">
        <v>312</v>
      </c>
      <c r="E840" t="s">
        <v>212</v>
      </c>
      <c r="F840" t="s">
        <v>592</v>
      </c>
      <c r="G840" t="s">
        <v>212</v>
      </c>
      <c r="H840" t="s">
        <v>593</v>
      </c>
      <c r="I840" t="s">
        <v>594</v>
      </c>
      <c r="J840" t="s">
        <v>151</v>
      </c>
      <c r="K840" t="s">
        <v>592</v>
      </c>
      <c r="L840" t="s">
        <v>211</v>
      </c>
      <c r="M840" t="s">
        <v>151</v>
      </c>
      <c r="N840" t="s">
        <v>201</v>
      </c>
      <c r="O840" t="s">
        <v>595</v>
      </c>
      <c r="P840" t="s">
        <v>65</v>
      </c>
      <c r="Q840" t="s">
        <v>312</v>
      </c>
      <c r="R840" t="s">
        <v>116</v>
      </c>
    </row>
    <row r="842">
      <c r="A842" t="s">
        <v>597</v>
      </c>
    </row>
    <row r="843">
      <c r="A843" t="s">
        <v>18</v>
      </c>
      <c r="B843" t="s">
        <v>19</v>
      </c>
      <c r="C843" t="s">
        <v>598</v>
      </c>
      <c r="D843" t="s">
        <v>266</v>
      </c>
      <c r="E843" t="s">
        <v>54</v>
      </c>
      <c r="F843" t="s">
        <v>267</v>
      </c>
      <c r="G843" t="s">
        <v>268</v>
      </c>
      <c r="H843" t="s">
        <v>269</v>
      </c>
      <c r="I843" t="s">
        <v>270</v>
      </c>
      <c r="J843" t="s">
        <v>271</v>
      </c>
      <c r="K843" t="s">
        <v>231</v>
      </c>
      <c r="L843" t="s">
        <v>272</v>
      </c>
      <c r="M843" t="s">
        <v>273</v>
      </c>
      <c r="N843" t="s">
        <v>274</v>
      </c>
      <c r="O843" t="s">
        <v>130</v>
      </c>
      <c r="P843" t="s">
        <v>131</v>
      </c>
    </row>
    <row r="844">
      <c r="A844" t="s">
        <v>24</v>
      </c>
      <c r="B844" t="n">
        <v>117</v>
      </c>
      <c r="C844" t="s">
        <v>193</v>
      </c>
      <c r="D844" t="s">
        <v>83</v>
      </c>
      <c r="E844" t="s">
        <v>83</v>
      </c>
      <c r="F844" t="s">
        <v>599</v>
      </c>
      <c r="G844" t="s">
        <v>303</v>
      </c>
      <c r="H844" t="s">
        <v>515</v>
      </c>
      <c r="I844" t="s">
        <v>193</v>
      </c>
      <c r="J844" t="s">
        <v>275</v>
      </c>
      <c r="K844" t="s">
        <v>115</v>
      </c>
      <c r="L844" t="s">
        <v>275</v>
      </c>
      <c r="M844" t="s">
        <v>343</v>
      </c>
      <c r="N844" t="s">
        <v>41</v>
      </c>
      <c r="O844" t="s">
        <v>41</v>
      </c>
      <c r="P844" t="s">
        <v>41</v>
      </c>
    </row>
    <row r="845">
      <c r="A845" t="s">
        <v>25</v>
      </c>
      <c r="B845" t="n">
        <v>123</v>
      </c>
      <c r="C845" t="s">
        <v>41</v>
      </c>
      <c r="D845" t="s">
        <v>203</v>
      </c>
      <c r="E845" t="s">
        <v>198</v>
      </c>
      <c r="F845" t="s">
        <v>478</v>
      </c>
      <c r="G845" t="s">
        <v>201</v>
      </c>
      <c r="H845" t="s">
        <v>41</v>
      </c>
      <c r="I845" t="s">
        <v>233</v>
      </c>
      <c r="J845" t="s">
        <v>203</v>
      </c>
      <c r="K845" t="s">
        <v>600</v>
      </c>
      <c r="L845" t="s">
        <v>116</v>
      </c>
      <c r="M845" t="s">
        <v>308</v>
      </c>
      <c r="N845" t="s">
        <v>498</v>
      </c>
      <c r="O845" t="s">
        <v>279</v>
      </c>
      <c r="P845" t="s">
        <v>198</v>
      </c>
    </row>
    <row r="846">
      <c r="A846" t="s">
        <v>26</v>
      </c>
      <c r="B846" t="n">
        <v>126</v>
      </c>
      <c r="C846" t="s">
        <v>41</v>
      </c>
      <c r="D846" t="s">
        <v>377</v>
      </c>
      <c r="E846" t="s">
        <v>116</v>
      </c>
      <c r="F846" t="s">
        <v>234</v>
      </c>
      <c r="G846" t="s">
        <v>41</v>
      </c>
      <c r="H846" t="s">
        <v>206</v>
      </c>
      <c r="I846" t="s">
        <v>41</v>
      </c>
      <c r="J846" t="s">
        <v>601</v>
      </c>
      <c r="K846" t="s">
        <v>582</v>
      </c>
      <c r="L846" t="s">
        <v>198</v>
      </c>
      <c r="M846" t="s">
        <v>602</v>
      </c>
      <c r="N846" t="s">
        <v>41</v>
      </c>
      <c r="O846" t="s">
        <v>41</v>
      </c>
      <c r="P846" t="s">
        <v>41</v>
      </c>
    </row>
    <row r="847">
      <c r="A847" t="s">
        <v>27</v>
      </c>
      <c r="B847" t="n">
        <v>366</v>
      </c>
      <c r="C847" t="s">
        <v>207</v>
      </c>
      <c r="D847" t="s">
        <v>351</v>
      </c>
      <c r="E847" t="s">
        <v>283</v>
      </c>
      <c r="F847" t="s">
        <v>603</v>
      </c>
      <c r="G847" t="s">
        <v>344</v>
      </c>
      <c r="H847" t="s">
        <v>62</v>
      </c>
      <c r="I847" t="s">
        <v>594</v>
      </c>
      <c r="J847" t="s">
        <v>201</v>
      </c>
      <c r="K847" t="s">
        <v>481</v>
      </c>
      <c r="L847" t="s">
        <v>212</v>
      </c>
      <c r="M847" t="s">
        <v>380</v>
      </c>
      <c r="N847" t="s">
        <v>314</v>
      </c>
      <c r="O847" t="s">
        <v>198</v>
      </c>
      <c r="P847" t="s">
        <v>151</v>
      </c>
    </row>
    <row r="849">
      <c r="A849" t="s">
        <v>604</v>
      </c>
    </row>
    <row r="850">
      <c r="A850" t="s">
        <v>19</v>
      </c>
      <c r="B850" t="s">
        <v>598</v>
      </c>
      <c r="C850" t="s">
        <v>266</v>
      </c>
      <c r="D850" t="s">
        <v>54</v>
      </c>
      <c r="E850" t="s">
        <v>267</v>
      </c>
      <c r="F850" t="s">
        <v>274</v>
      </c>
      <c r="G850" t="s">
        <v>268</v>
      </c>
      <c r="H850" t="s">
        <v>269</v>
      </c>
      <c r="I850" t="s">
        <v>270</v>
      </c>
      <c r="J850" t="s">
        <v>271</v>
      </c>
      <c r="K850" t="s">
        <v>231</v>
      </c>
      <c r="L850" t="s">
        <v>130</v>
      </c>
      <c r="M850" t="s">
        <v>272</v>
      </c>
      <c r="N850" t="s">
        <v>131</v>
      </c>
      <c r="O850" t="s">
        <v>273</v>
      </c>
    </row>
    <row r="851">
      <c r="A851" t="n">
        <v>366</v>
      </c>
      <c r="B851" t="s">
        <v>207</v>
      </c>
      <c r="C851" t="s">
        <v>351</v>
      </c>
      <c r="D851" t="s">
        <v>283</v>
      </c>
      <c r="E851" t="s">
        <v>603</v>
      </c>
      <c r="F851" t="s">
        <v>314</v>
      </c>
      <c r="G851" t="s">
        <v>344</v>
      </c>
      <c r="H851" t="s">
        <v>62</v>
      </c>
      <c r="I851" t="s">
        <v>594</v>
      </c>
      <c r="J851" t="s">
        <v>201</v>
      </c>
      <c r="K851" t="s">
        <v>481</v>
      </c>
      <c r="L851" t="s">
        <v>198</v>
      </c>
      <c r="M851" t="s">
        <v>212</v>
      </c>
      <c r="N851" t="s">
        <v>151</v>
      </c>
      <c r="O851" t="s">
        <v>380</v>
      </c>
    </row>
    <row r="853">
      <c r="A853" t="s">
        <v>605</v>
      </c>
    </row>
    <row r="854">
      <c r="A854" t="s">
        <v>18</v>
      </c>
      <c r="B854" t="s">
        <v>19</v>
      </c>
      <c r="C854" t="s">
        <v>288</v>
      </c>
      <c r="D854" t="s">
        <v>289</v>
      </c>
      <c r="E854" t="s">
        <v>290</v>
      </c>
      <c r="F854" t="s">
        <v>291</v>
      </c>
      <c r="G854" t="s">
        <v>301</v>
      </c>
      <c r="H854" t="s">
        <v>292</v>
      </c>
      <c r="I854" t="s">
        <v>231</v>
      </c>
      <c r="J854" t="s">
        <v>293</v>
      </c>
      <c r="K854" t="s">
        <v>299</v>
      </c>
      <c r="L854" t="s">
        <v>295</v>
      </c>
      <c r="M854" t="s">
        <v>296</v>
      </c>
      <c r="N854" t="s">
        <v>297</v>
      </c>
      <c r="O854" t="s">
        <v>298</v>
      </c>
      <c r="P854" t="s">
        <v>300</v>
      </c>
      <c r="Q854" t="s">
        <v>130</v>
      </c>
      <c r="R854" t="s">
        <v>131</v>
      </c>
      <c r="S854" t="s">
        <v>294</v>
      </c>
      <c r="T854" t="s">
        <v>606</v>
      </c>
    </row>
    <row r="855">
      <c r="A855" t="s">
        <v>24</v>
      </c>
      <c r="B855" t="n">
        <v>117</v>
      </c>
      <c r="C855" t="s">
        <v>83</v>
      </c>
      <c r="D855" t="s">
        <v>599</v>
      </c>
      <c r="E855" t="s">
        <v>275</v>
      </c>
      <c r="F855" t="s">
        <v>302</v>
      </c>
      <c r="G855" t="s">
        <v>193</v>
      </c>
      <c r="H855" t="s">
        <v>83</v>
      </c>
      <c r="I855" t="s">
        <v>65</v>
      </c>
      <c r="J855" t="s">
        <v>193</v>
      </c>
      <c r="K855" t="s">
        <v>317</v>
      </c>
      <c r="L855" t="s">
        <v>515</v>
      </c>
      <c r="M855" t="s">
        <v>277</v>
      </c>
      <c r="N855" t="s">
        <v>317</v>
      </c>
      <c r="O855" t="s">
        <v>210</v>
      </c>
      <c r="P855" t="s">
        <v>83</v>
      </c>
      <c r="Q855" t="s">
        <v>41</v>
      </c>
      <c r="R855" t="s">
        <v>41</v>
      </c>
      <c r="S855" t="s">
        <v>41</v>
      </c>
      <c r="T855" t="s">
        <v>41</v>
      </c>
    </row>
    <row r="856">
      <c r="A856" t="s">
        <v>25</v>
      </c>
      <c r="B856" t="n">
        <v>123</v>
      </c>
      <c r="C856" t="s">
        <v>116</v>
      </c>
      <c r="D856" t="s">
        <v>308</v>
      </c>
      <c r="E856" t="s">
        <v>203</v>
      </c>
      <c r="F856" t="s">
        <v>41</v>
      </c>
      <c r="G856" t="s">
        <v>41</v>
      </c>
      <c r="H856" t="s">
        <v>498</v>
      </c>
      <c r="I856" t="s">
        <v>607</v>
      </c>
      <c r="J856" t="s">
        <v>41</v>
      </c>
      <c r="K856" t="s">
        <v>202</v>
      </c>
      <c r="L856" t="s">
        <v>201</v>
      </c>
      <c r="M856" t="s">
        <v>60</v>
      </c>
      <c r="N856" t="s">
        <v>202</v>
      </c>
      <c r="O856" t="s">
        <v>66</v>
      </c>
      <c r="P856" t="s">
        <v>198</v>
      </c>
      <c r="Q856" t="s">
        <v>116</v>
      </c>
      <c r="R856" t="s">
        <v>66</v>
      </c>
      <c r="S856" t="s">
        <v>198</v>
      </c>
      <c r="T856" t="s">
        <v>41</v>
      </c>
    </row>
    <row r="857">
      <c r="A857" t="s">
        <v>26</v>
      </c>
      <c r="B857" t="n">
        <v>126</v>
      </c>
      <c r="C857" t="s">
        <v>41</v>
      </c>
      <c r="D857" t="s">
        <v>310</v>
      </c>
      <c r="E857" t="s">
        <v>205</v>
      </c>
      <c r="F857" t="s">
        <v>206</v>
      </c>
      <c r="G857" t="s">
        <v>116</v>
      </c>
      <c r="H857" t="s">
        <v>280</v>
      </c>
      <c r="I857" t="s">
        <v>582</v>
      </c>
      <c r="J857" t="s">
        <v>41</v>
      </c>
      <c r="K857" t="s">
        <v>601</v>
      </c>
      <c r="L857" t="s">
        <v>309</v>
      </c>
      <c r="M857" t="s">
        <v>118</v>
      </c>
      <c r="N857" t="s">
        <v>280</v>
      </c>
      <c r="O857" t="s">
        <v>280</v>
      </c>
      <c r="P857" t="s">
        <v>41</v>
      </c>
      <c r="Q857" t="s">
        <v>116</v>
      </c>
      <c r="R857" t="s">
        <v>236</v>
      </c>
      <c r="S857" t="s">
        <v>116</v>
      </c>
      <c r="T857" t="s">
        <v>116</v>
      </c>
    </row>
    <row r="858">
      <c r="A858" t="s">
        <v>27</v>
      </c>
      <c r="B858" t="n">
        <v>366</v>
      </c>
      <c r="C858" t="s">
        <v>116</v>
      </c>
      <c r="D858" t="s">
        <v>608</v>
      </c>
      <c r="E858" t="s">
        <v>282</v>
      </c>
      <c r="F858" t="s">
        <v>594</v>
      </c>
      <c r="G858" t="s">
        <v>151</v>
      </c>
      <c r="H858" t="s">
        <v>279</v>
      </c>
      <c r="I858" t="s">
        <v>469</v>
      </c>
      <c r="J858" t="s">
        <v>207</v>
      </c>
      <c r="K858" t="s">
        <v>609</v>
      </c>
      <c r="L858" t="s">
        <v>104</v>
      </c>
      <c r="M858" t="s">
        <v>609</v>
      </c>
      <c r="N858" t="s">
        <v>610</v>
      </c>
      <c r="O858" t="s">
        <v>285</v>
      </c>
      <c r="P858" t="s">
        <v>137</v>
      </c>
      <c r="Q858" t="s">
        <v>151</v>
      </c>
      <c r="R858" t="s">
        <v>314</v>
      </c>
      <c r="S858" t="s">
        <v>116</v>
      </c>
      <c r="T858" t="s">
        <v>207</v>
      </c>
    </row>
    <row r="860">
      <c r="A860" t="s">
        <v>611</v>
      </c>
    </row>
    <row r="861">
      <c r="A861" t="s">
        <v>19</v>
      </c>
      <c r="B861" t="s">
        <v>288</v>
      </c>
      <c r="C861" t="s">
        <v>289</v>
      </c>
      <c r="D861" t="s">
        <v>290</v>
      </c>
      <c r="E861" t="s">
        <v>291</v>
      </c>
      <c r="F861" t="s">
        <v>301</v>
      </c>
      <c r="G861" t="s">
        <v>606</v>
      </c>
      <c r="H861" t="s">
        <v>292</v>
      </c>
      <c r="I861" t="s">
        <v>231</v>
      </c>
      <c r="J861" t="s">
        <v>130</v>
      </c>
      <c r="K861" t="s">
        <v>293</v>
      </c>
      <c r="L861" t="s">
        <v>131</v>
      </c>
      <c r="M861" t="s">
        <v>299</v>
      </c>
      <c r="N861" t="s">
        <v>294</v>
      </c>
      <c r="O861" t="s">
        <v>295</v>
      </c>
      <c r="P861" t="s">
        <v>296</v>
      </c>
      <c r="Q861" t="s">
        <v>297</v>
      </c>
      <c r="R861" t="s">
        <v>298</v>
      </c>
      <c r="S861" t="s">
        <v>300</v>
      </c>
    </row>
    <row r="862">
      <c r="A862" t="n">
        <v>366</v>
      </c>
      <c r="B862" t="s">
        <v>116</v>
      </c>
      <c r="C862" t="s">
        <v>608</v>
      </c>
      <c r="D862" t="s">
        <v>282</v>
      </c>
      <c r="E862" t="s">
        <v>594</v>
      </c>
      <c r="F862" t="s">
        <v>151</v>
      </c>
      <c r="G862" t="s">
        <v>207</v>
      </c>
      <c r="H862" t="s">
        <v>279</v>
      </c>
      <c r="I862" t="s">
        <v>469</v>
      </c>
      <c r="J862" t="s">
        <v>151</v>
      </c>
      <c r="K862" t="s">
        <v>207</v>
      </c>
      <c r="L862" t="s">
        <v>314</v>
      </c>
      <c r="M862" t="s">
        <v>609</v>
      </c>
      <c r="N862" t="s">
        <v>116</v>
      </c>
      <c r="O862" t="s">
        <v>104</v>
      </c>
      <c r="P862" t="s">
        <v>609</v>
      </c>
      <c r="Q862" t="s">
        <v>610</v>
      </c>
      <c r="R862" t="s">
        <v>285</v>
      </c>
      <c r="S862" t="s">
        <v>137</v>
      </c>
    </row>
    <row r="864">
      <c r="A864" t="s">
        <v>612</v>
      </c>
    </row>
    <row r="865">
      <c r="A865" t="s">
        <v>18</v>
      </c>
      <c r="B865" t="s">
        <v>19</v>
      </c>
      <c r="C865" t="s">
        <v>613</v>
      </c>
      <c r="D865" t="s">
        <v>614</v>
      </c>
      <c r="E865" t="s">
        <v>615</v>
      </c>
      <c r="F865" t="s">
        <v>616</v>
      </c>
      <c r="G865" t="s">
        <v>617</v>
      </c>
      <c r="H865" t="s">
        <v>618</v>
      </c>
      <c r="I865" t="s">
        <v>619</v>
      </c>
      <c r="J865" t="s">
        <v>620</v>
      </c>
      <c r="K865" t="s">
        <v>621</v>
      </c>
      <c r="L865" t="s">
        <v>622</v>
      </c>
      <c r="M865" t="s">
        <v>623</v>
      </c>
      <c r="N865" t="s">
        <v>624</v>
      </c>
      <c r="O865" t="s">
        <v>625</v>
      </c>
      <c r="P865" t="s">
        <v>626</v>
      </c>
      <c r="Q865" t="s">
        <v>627</v>
      </c>
      <c r="R865" t="s">
        <v>628</v>
      </c>
      <c r="S865" t="s">
        <v>629</v>
      </c>
      <c r="T865" t="s">
        <v>630</v>
      </c>
      <c r="U865" t="s">
        <v>631</v>
      </c>
      <c r="V865" t="s">
        <v>632</v>
      </c>
      <c r="W865" t="s">
        <v>633</v>
      </c>
      <c r="X865" t="s">
        <v>634</v>
      </c>
      <c r="Y865" t="s">
        <v>635</v>
      </c>
      <c r="Z865" t="s">
        <v>636</v>
      </c>
      <c r="AA865" t="s">
        <v>637</v>
      </c>
      <c r="AB865" t="s">
        <v>54</v>
      </c>
      <c r="AC865" t="s">
        <v>131</v>
      </c>
    </row>
    <row r="866">
      <c r="A866" t="s">
        <v>24</v>
      </c>
      <c r="B866" t="n">
        <v>116</v>
      </c>
      <c r="C866" t="s">
        <v>41</v>
      </c>
      <c r="D866" t="s">
        <v>638</v>
      </c>
      <c r="E866" t="s">
        <v>41</v>
      </c>
      <c r="F866" t="s">
        <v>639</v>
      </c>
      <c r="G866" t="s">
        <v>593</v>
      </c>
      <c r="H866" t="s">
        <v>193</v>
      </c>
      <c r="I866" t="s">
        <v>640</v>
      </c>
      <c r="J866" t="s">
        <v>70</v>
      </c>
      <c r="K866" t="s">
        <v>641</v>
      </c>
      <c r="L866" t="s">
        <v>642</v>
      </c>
      <c r="M866" t="s">
        <v>193</v>
      </c>
      <c r="N866" t="s">
        <v>581</v>
      </c>
      <c r="O866" t="s">
        <v>211</v>
      </c>
      <c r="P866" t="s">
        <v>70</v>
      </c>
      <c r="Q866" t="s">
        <v>41</v>
      </c>
      <c r="R866" t="s">
        <v>643</v>
      </c>
      <c r="S866" t="s">
        <v>193</v>
      </c>
      <c r="T866" t="s">
        <v>193</v>
      </c>
      <c r="U866" t="s">
        <v>41</v>
      </c>
      <c r="V866" t="s">
        <v>41</v>
      </c>
      <c r="W866" t="s">
        <v>41</v>
      </c>
      <c r="X866" t="s">
        <v>41</v>
      </c>
      <c r="Y866" t="s">
        <v>41</v>
      </c>
      <c r="Z866" t="s">
        <v>41</v>
      </c>
      <c r="AA866" t="s">
        <v>639</v>
      </c>
      <c r="AB866" t="s">
        <v>303</v>
      </c>
      <c r="AC866" t="s">
        <v>41</v>
      </c>
    </row>
    <row r="867">
      <c r="A867" t="s">
        <v>25</v>
      </c>
      <c r="B867" t="n">
        <v>117</v>
      </c>
      <c r="C867" t="s">
        <v>41</v>
      </c>
      <c r="D867" t="s">
        <v>115</v>
      </c>
      <c r="E867" t="s">
        <v>210</v>
      </c>
      <c r="F867" t="s">
        <v>195</v>
      </c>
      <c r="G867" t="s">
        <v>515</v>
      </c>
      <c r="H867" t="s">
        <v>41</v>
      </c>
      <c r="I867" t="s">
        <v>210</v>
      </c>
      <c r="J867" t="s">
        <v>351</v>
      </c>
      <c r="K867" t="s">
        <v>515</v>
      </c>
      <c r="L867" t="s">
        <v>194</v>
      </c>
      <c r="M867" t="s">
        <v>41</v>
      </c>
      <c r="N867" t="s">
        <v>303</v>
      </c>
      <c r="O867" t="s">
        <v>193</v>
      </c>
      <c r="P867" t="s">
        <v>193</v>
      </c>
      <c r="Q867" t="s">
        <v>41</v>
      </c>
      <c r="R867" t="s">
        <v>41</v>
      </c>
      <c r="S867" t="s">
        <v>41</v>
      </c>
      <c r="T867" t="s">
        <v>41</v>
      </c>
      <c r="U867" t="s">
        <v>41</v>
      </c>
      <c r="V867" t="s">
        <v>41</v>
      </c>
      <c r="W867" t="s">
        <v>41</v>
      </c>
      <c r="X867" t="s">
        <v>303</v>
      </c>
      <c r="Y867" t="s">
        <v>41</v>
      </c>
      <c r="Z867" t="s">
        <v>83</v>
      </c>
      <c r="AA867" t="s">
        <v>158</v>
      </c>
      <c r="AB867" t="s">
        <v>275</v>
      </c>
      <c r="AC867" t="s">
        <v>70</v>
      </c>
    </row>
    <row r="868">
      <c r="A868" t="s">
        <v>26</v>
      </c>
      <c r="B868" t="n">
        <v>122</v>
      </c>
      <c r="C868" t="s">
        <v>41</v>
      </c>
      <c r="D868" t="s">
        <v>103</v>
      </c>
      <c r="E868" t="s">
        <v>116</v>
      </c>
      <c r="F868" t="s">
        <v>105</v>
      </c>
      <c r="G868" t="s">
        <v>105</v>
      </c>
      <c r="H868" t="s">
        <v>198</v>
      </c>
      <c r="I868" t="s">
        <v>103</v>
      </c>
      <c r="J868" t="s">
        <v>198</v>
      </c>
      <c r="K868" t="s">
        <v>644</v>
      </c>
      <c r="L868" t="s">
        <v>645</v>
      </c>
      <c r="M868" t="s">
        <v>41</v>
      </c>
      <c r="N868" t="s">
        <v>342</v>
      </c>
      <c r="O868" t="s">
        <v>198</v>
      </c>
      <c r="P868" t="s">
        <v>203</v>
      </c>
      <c r="Q868" t="s">
        <v>198</v>
      </c>
      <c r="R868" t="s">
        <v>594</v>
      </c>
      <c r="S868" t="s">
        <v>41</v>
      </c>
      <c r="T868" t="s">
        <v>41</v>
      </c>
      <c r="U868" t="s">
        <v>41</v>
      </c>
      <c r="V868" t="s">
        <v>41</v>
      </c>
      <c r="W868" t="s">
        <v>41</v>
      </c>
      <c r="X868" t="s">
        <v>41</v>
      </c>
      <c r="Y868" t="s">
        <v>116</v>
      </c>
      <c r="Z868" t="s">
        <v>41</v>
      </c>
      <c r="AA868" t="s">
        <v>35</v>
      </c>
      <c r="AB868" t="s">
        <v>41</v>
      </c>
      <c r="AC868" t="s">
        <v>41</v>
      </c>
    </row>
    <row r="869">
      <c r="A869" t="s">
        <v>27</v>
      </c>
      <c r="B869" t="n">
        <v>355</v>
      </c>
      <c r="C869" t="s">
        <v>41</v>
      </c>
      <c r="D869" t="s">
        <v>138</v>
      </c>
      <c r="E869" t="s">
        <v>594</v>
      </c>
      <c r="F869" t="s">
        <v>646</v>
      </c>
      <c r="G869" t="s">
        <v>639</v>
      </c>
      <c r="H869" t="s">
        <v>116</v>
      </c>
      <c r="I869" t="s">
        <v>647</v>
      </c>
      <c r="J869" t="s">
        <v>648</v>
      </c>
      <c r="K869" t="s">
        <v>343</v>
      </c>
      <c r="L869" t="s">
        <v>220</v>
      </c>
      <c r="M869" t="s">
        <v>207</v>
      </c>
      <c r="N869" t="s">
        <v>649</v>
      </c>
      <c r="O869" t="s">
        <v>594</v>
      </c>
      <c r="P869" t="s">
        <v>650</v>
      </c>
      <c r="Q869" t="s">
        <v>651</v>
      </c>
      <c r="R869" t="s">
        <v>648</v>
      </c>
      <c r="S869" t="s">
        <v>207</v>
      </c>
      <c r="T869" t="s">
        <v>207</v>
      </c>
      <c r="U869" t="s">
        <v>41</v>
      </c>
      <c r="V869" t="s">
        <v>41</v>
      </c>
      <c r="W869" t="s">
        <v>41</v>
      </c>
      <c r="X869" t="s">
        <v>116</v>
      </c>
      <c r="Y869" t="s">
        <v>207</v>
      </c>
      <c r="Z869" t="s">
        <v>651</v>
      </c>
      <c r="AA869" t="s">
        <v>652</v>
      </c>
      <c r="AB869" t="s">
        <v>653</v>
      </c>
      <c r="AC869" t="s">
        <v>137</v>
      </c>
    </row>
    <row r="871">
      <c r="A871" t="s">
        <v>654</v>
      </c>
    </row>
    <row r="872">
      <c r="A872" t="s">
        <v>19</v>
      </c>
      <c r="B872" t="s">
        <v>613</v>
      </c>
      <c r="C872" t="s">
        <v>614</v>
      </c>
      <c r="D872" t="s">
        <v>615</v>
      </c>
      <c r="E872" t="s">
        <v>616</v>
      </c>
      <c r="F872" t="s">
        <v>617</v>
      </c>
      <c r="G872" t="s">
        <v>618</v>
      </c>
      <c r="H872" t="s">
        <v>619</v>
      </c>
      <c r="I872" t="s">
        <v>620</v>
      </c>
      <c r="J872" t="s">
        <v>621</v>
      </c>
      <c r="K872" t="s">
        <v>622</v>
      </c>
      <c r="L872" t="s">
        <v>623</v>
      </c>
      <c r="M872" t="s">
        <v>624</v>
      </c>
      <c r="N872" t="s">
        <v>625</v>
      </c>
      <c r="O872" t="s">
        <v>626</v>
      </c>
      <c r="P872" t="s">
        <v>627</v>
      </c>
      <c r="Q872" t="s">
        <v>628</v>
      </c>
      <c r="R872" t="s">
        <v>629</v>
      </c>
      <c r="S872" t="s">
        <v>630</v>
      </c>
      <c r="T872" t="s">
        <v>631</v>
      </c>
      <c r="U872" t="s">
        <v>632</v>
      </c>
      <c r="V872" t="s">
        <v>633</v>
      </c>
      <c r="W872" t="s">
        <v>634</v>
      </c>
      <c r="X872" t="s">
        <v>635</v>
      </c>
      <c r="Y872" t="s">
        <v>636</v>
      </c>
      <c r="Z872" t="s">
        <v>637</v>
      </c>
      <c r="AA872" t="s">
        <v>54</v>
      </c>
      <c r="AB872" t="s">
        <v>131</v>
      </c>
    </row>
    <row r="873">
      <c r="A873" t="n">
        <v>355</v>
      </c>
      <c r="B873" t="s">
        <v>41</v>
      </c>
      <c r="C873" t="s">
        <v>138</v>
      </c>
      <c r="D873" t="s">
        <v>594</v>
      </c>
      <c r="E873" t="s">
        <v>646</v>
      </c>
      <c r="F873" t="s">
        <v>639</v>
      </c>
      <c r="G873" t="s">
        <v>116</v>
      </c>
      <c r="H873" t="s">
        <v>647</v>
      </c>
      <c r="I873" t="s">
        <v>648</v>
      </c>
      <c r="J873" t="s">
        <v>343</v>
      </c>
      <c r="K873" t="s">
        <v>220</v>
      </c>
      <c r="L873" t="s">
        <v>207</v>
      </c>
      <c r="M873" t="s">
        <v>649</v>
      </c>
      <c r="N873" t="s">
        <v>594</v>
      </c>
      <c r="O873" t="s">
        <v>650</v>
      </c>
      <c r="P873" t="s">
        <v>651</v>
      </c>
      <c r="Q873" t="s">
        <v>648</v>
      </c>
      <c r="R873" t="s">
        <v>207</v>
      </c>
      <c r="S873" t="s">
        <v>207</v>
      </c>
      <c r="T873" t="s">
        <v>41</v>
      </c>
      <c r="U873" t="s">
        <v>41</v>
      </c>
      <c r="V873" t="s">
        <v>41</v>
      </c>
      <c r="W873" t="s">
        <v>116</v>
      </c>
      <c r="X873" t="s">
        <v>207</v>
      </c>
      <c r="Y873" t="s">
        <v>651</v>
      </c>
      <c r="Z873" t="s">
        <v>652</v>
      </c>
      <c r="AA873" t="s">
        <v>653</v>
      </c>
      <c r="AB873" t="s">
        <v>137</v>
      </c>
    </row>
    <row r="875">
      <c r="A875" t="s">
        <v>655</v>
      </c>
    </row>
    <row r="876">
      <c r="A876" t="s">
        <v>18</v>
      </c>
      <c r="B876" t="s">
        <v>19</v>
      </c>
      <c r="C876" t="s">
        <v>55</v>
      </c>
      <c r="D876" t="s">
        <v>156</v>
      </c>
      <c r="E876" t="s">
        <v>54</v>
      </c>
    </row>
    <row r="877">
      <c r="A877" t="s">
        <v>24</v>
      </c>
      <c r="B877" t="n">
        <v>117</v>
      </c>
      <c r="C877" t="s">
        <v>383</v>
      </c>
      <c r="D877" t="s">
        <v>384</v>
      </c>
      <c r="E877" t="s">
        <v>41</v>
      </c>
    </row>
    <row r="878">
      <c r="A878" t="s">
        <v>25</v>
      </c>
      <c r="B878" t="n">
        <v>123</v>
      </c>
      <c r="C878" t="s">
        <v>656</v>
      </c>
      <c r="D878" t="s">
        <v>337</v>
      </c>
      <c r="E878" t="s">
        <v>116</v>
      </c>
    </row>
    <row r="879">
      <c r="A879" t="s">
        <v>26</v>
      </c>
      <c r="B879" t="n">
        <v>126</v>
      </c>
      <c r="C879" t="s">
        <v>389</v>
      </c>
      <c r="D879" t="s">
        <v>388</v>
      </c>
      <c r="E879" t="s">
        <v>41</v>
      </c>
    </row>
    <row r="880">
      <c r="A880" t="s">
        <v>27</v>
      </c>
      <c r="B880" t="n">
        <v>366</v>
      </c>
      <c r="C880" t="s">
        <v>387</v>
      </c>
      <c r="D880" t="s">
        <v>657</v>
      </c>
      <c r="E880" t="s">
        <v>207</v>
      </c>
    </row>
    <row r="882">
      <c r="A882" t="s">
        <v>658</v>
      </c>
    </row>
    <row r="883">
      <c r="A883" t="s">
        <v>19</v>
      </c>
      <c r="B883" t="s">
        <v>54</v>
      </c>
      <c r="C883" t="s">
        <v>55</v>
      </c>
      <c r="D883" t="s">
        <v>156</v>
      </c>
    </row>
    <row r="884">
      <c r="A884" t="n">
        <v>366</v>
      </c>
      <c r="B884" t="s">
        <v>207</v>
      </c>
      <c r="C884" t="s">
        <v>387</v>
      </c>
      <c r="D884" t="s">
        <v>657</v>
      </c>
    </row>
    <row r="886">
      <c r="A886" t="s">
        <v>659</v>
      </c>
    </row>
    <row r="887">
      <c r="A887" t="s">
        <v>18</v>
      </c>
      <c r="B887" t="s">
        <v>19</v>
      </c>
      <c r="C887" t="s">
        <v>54</v>
      </c>
      <c r="D887" t="s">
        <v>55</v>
      </c>
      <c r="E887" t="s">
        <v>660</v>
      </c>
      <c r="F887" t="s">
        <v>661</v>
      </c>
    </row>
    <row r="888">
      <c r="A888" t="s">
        <v>24</v>
      </c>
      <c r="B888" t="n">
        <v>117</v>
      </c>
      <c r="C888" t="s">
        <v>70</v>
      </c>
      <c r="D888" t="s">
        <v>662</v>
      </c>
      <c r="E888" t="s">
        <v>351</v>
      </c>
      <c r="F888" t="s">
        <v>317</v>
      </c>
    </row>
    <row r="889">
      <c r="A889" t="s">
        <v>25</v>
      </c>
      <c r="B889" t="n">
        <v>123</v>
      </c>
      <c r="C889" t="s">
        <v>206</v>
      </c>
      <c r="D889" t="s">
        <v>535</v>
      </c>
      <c r="E889" t="s">
        <v>663</v>
      </c>
      <c r="F889" t="s">
        <v>206</v>
      </c>
    </row>
    <row r="890">
      <c r="A890" t="s">
        <v>26</v>
      </c>
      <c r="B890" t="n">
        <v>126</v>
      </c>
      <c r="C890" t="s">
        <v>116</v>
      </c>
      <c r="D890" t="s">
        <v>664</v>
      </c>
      <c r="E890" t="s">
        <v>396</v>
      </c>
      <c r="F890" t="s">
        <v>116</v>
      </c>
    </row>
    <row r="891">
      <c r="A891" t="s">
        <v>27</v>
      </c>
      <c r="B891" t="n">
        <v>366</v>
      </c>
      <c r="C891" t="s">
        <v>212</v>
      </c>
      <c r="D891" t="s">
        <v>665</v>
      </c>
      <c r="E891" t="s">
        <v>666</v>
      </c>
      <c r="F891" t="s">
        <v>282</v>
      </c>
    </row>
    <row r="893">
      <c r="A893" t="s">
        <v>667</v>
      </c>
    </row>
    <row r="894">
      <c r="A894" t="s">
        <v>19</v>
      </c>
      <c r="B894" t="s">
        <v>54</v>
      </c>
      <c r="C894" t="s">
        <v>55</v>
      </c>
      <c r="D894" t="s">
        <v>660</v>
      </c>
      <c r="E894" t="s">
        <v>661</v>
      </c>
    </row>
    <row r="895">
      <c r="A895" t="n">
        <v>366</v>
      </c>
      <c r="B895" t="s">
        <v>212</v>
      </c>
      <c r="C895" t="s">
        <v>665</v>
      </c>
      <c r="D895" t="s">
        <v>666</v>
      </c>
      <c r="E895" t="s">
        <v>282</v>
      </c>
    </row>
    <row r="897">
      <c r="A897" t="s">
        <v>668</v>
      </c>
    </row>
    <row r="898">
      <c r="A898" t="s">
        <v>18</v>
      </c>
      <c r="B898" t="s">
        <v>19</v>
      </c>
      <c r="C898" t="s">
        <v>20</v>
      </c>
      <c r="D898" t="s">
        <v>21</v>
      </c>
      <c r="E898" t="s">
        <v>22</v>
      </c>
      <c r="F898" t="s">
        <v>23</v>
      </c>
    </row>
    <row r="899">
      <c r="A899" t="s">
        <v>24</v>
      </c>
      <c r="B899" t="n">
        <v>117</v>
      </c>
      <c r="C899" t="n">
        <v>0.56</v>
      </c>
      <c r="D899" t="n">
        <v>1</v>
      </c>
      <c r="E899" t="n">
        <v>0</v>
      </c>
      <c r="F899" t="n">
        <v>1</v>
      </c>
    </row>
    <row r="900">
      <c r="A900" t="s">
        <v>25</v>
      </c>
      <c r="B900" t="n">
        <v>123</v>
      </c>
      <c r="C900" t="n">
        <v>0.41</v>
      </c>
      <c r="D900" t="n">
        <v>0</v>
      </c>
      <c r="E900" t="n">
        <v>0</v>
      </c>
      <c r="F900" t="n">
        <v>1</v>
      </c>
    </row>
    <row r="901">
      <c r="A901" t="s">
        <v>26</v>
      </c>
      <c r="B901" t="n">
        <v>126</v>
      </c>
      <c r="C901" t="n">
        <v>0.59</v>
      </c>
      <c r="D901" t="n">
        <v>1</v>
      </c>
      <c r="E901" t="n">
        <v>0</v>
      </c>
      <c r="F901" t="n">
        <v>1</v>
      </c>
    </row>
    <row r="902">
      <c r="A902" t="s">
        <v>27</v>
      </c>
      <c r="B902" t="n">
        <v>366</v>
      </c>
      <c r="C902" t="n">
        <v>0.52</v>
      </c>
      <c r="D902" t="n">
        <v>1</v>
      </c>
      <c r="E902" t="n">
        <v>0</v>
      </c>
      <c r="F902" t="n">
        <v>1</v>
      </c>
    </row>
    <row r="904">
      <c r="A904" t="s">
        <v>669</v>
      </c>
    </row>
    <row r="905">
      <c r="A905" t="s">
        <v>19</v>
      </c>
      <c r="B905" t="s">
        <v>20</v>
      </c>
      <c r="C905" t="s">
        <v>21</v>
      </c>
      <c r="D905" t="s">
        <v>22</v>
      </c>
      <c r="E905" t="s">
        <v>23</v>
      </c>
    </row>
    <row r="906">
      <c r="A906" t="n">
        <v>366</v>
      </c>
      <c r="B906" t="n">
        <v>0.52</v>
      </c>
      <c r="C906" t="n">
        <v>1</v>
      </c>
      <c r="D906" t="n">
        <v>0</v>
      </c>
      <c r="E906" t="n">
        <v>1</v>
      </c>
    </row>
    <row r="908">
      <c r="A908" t="s">
        <v>670</v>
      </c>
    </row>
    <row r="909">
      <c r="A909" t="s">
        <v>18</v>
      </c>
      <c r="B909" t="s">
        <v>19</v>
      </c>
      <c r="C909" t="s">
        <v>20</v>
      </c>
      <c r="D909" t="s">
        <v>21</v>
      </c>
      <c r="E909" t="s">
        <v>22</v>
      </c>
      <c r="F909" t="s">
        <v>23</v>
      </c>
    </row>
    <row r="910">
      <c r="A910" t="s">
        <v>24</v>
      </c>
      <c r="B910" t="n">
        <v>117</v>
      </c>
      <c r="C910" t="n">
        <v>0.08</v>
      </c>
      <c r="D910" t="n">
        <v>0</v>
      </c>
      <c r="E910" t="n">
        <v>0</v>
      </c>
      <c r="F910" t="n">
        <v>1</v>
      </c>
    </row>
    <row r="911">
      <c r="A911" t="s">
        <v>25</v>
      </c>
      <c r="B911" t="n">
        <v>123</v>
      </c>
      <c r="C911" t="n">
        <v>0.1</v>
      </c>
      <c r="D911" t="n">
        <v>0</v>
      </c>
      <c r="E911" t="n">
        <v>0</v>
      </c>
      <c r="F911" t="n">
        <v>1</v>
      </c>
    </row>
    <row r="912">
      <c r="A912" t="s">
        <v>26</v>
      </c>
      <c r="B912" t="n">
        <v>126</v>
      </c>
      <c r="C912" t="n">
        <v>0.16</v>
      </c>
      <c r="D912" t="n">
        <v>0</v>
      </c>
      <c r="E912" t="n">
        <v>0</v>
      </c>
      <c r="F912" t="n">
        <v>1</v>
      </c>
    </row>
    <row r="913">
      <c r="A913" t="s">
        <v>27</v>
      </c>
      <c r="B913" t="n">
        <v>366</v>
      </c>
      <c r="C913" t="n">
        <v>0.11</v>
      </c>
      <c r="D913" t="n">
        <v>0</v>
      </c>
      <c r="E913" t="n">
        <v>0</v>
      </c>
      <c r="F913" t="n">
        <v>1</v>
      </c>
    </row>
    <row r="915">
      <c r="A915" t="s">
        <v>671</v>
      </c>
    </row>
    <row r="916">
      <c r="A916" t="s">
        <v>19</v>
      </c>
      <c r="B916" t="s">
        <v>20</v>
      </c>
      <c r="C916" t="s">
        <v>21</v>
      </c>
      <c r="D916" t="s">
        <v>22</v>
      </c>
      <c r="E916" t="s">
        <v>23</v>
      </c>
    </row>
    <row r="917">
      <c r="A917" t="n">
        <v>366</v>
      </c>
      <c r="B917" t="n">
        <v>0.11</v>
      </c>
      <c r="C917" t="n">
        <v>0</v>
      </c>
      <c r="D917" t="n">
        <v>0</v>
      </c>
      <c r="E917" t="n">
        <v>1</v>
      </c>
    </row>
    <row r="919">
      <c r="A919" t="s">
        <v>672</v>
      </c>
    </row>
    <row r="920">
      <c r="A920" t="s">
        <v>18</v>
      </c>
      <c r="B920" t="s">
        <v>19</v>
      </c>
      <c r="C920" t="s">
        <v>673</v>
      </c>
      <c r="D920" t="s">
        <v>674</v>
      </c>
      <c r="E920" t="s">
        <v>675</v>
      </c>
      <c r="F920" t="s">
        <v>676</v>
      </c>
      <c r="G920" t="s">
        <v>677</v>
      </c>
      <c r="H920" t="s">
        <v>678</v>
      </c>
      <c r="I920" t="s">
        <v>679</v>
      </c>
      <c r="J920" t="s">
        <v>680</v>
      </c>
      <c r="K920" t="s">
        <v>681</v>
      </c>
      <c r="L920" t="s">
        <v>682</v>
      </c>
      <c r="M920" t="s">
        <v>683</v>
      </c>
      <c r="N920" t="s">
        <v>130</v>
      </c>
      <c r="O920" t="s">
        <v>54</v>
      </c>
      <c r="P920" t="s">
        <v>131</v>
      </c>
    </row>
    <row r="921">
      <c r="A921" t="s">
        <v>24</v>
      </c>
      <c r="B921" t="n">
        <v>57</v>
      </c>
      <c r="C921" t="s">
        <v>469</v>
      </c>
      <c r="D921" t="s">
        <v>589</v>
      </c>
      <c r="E921" t="s">
        <v>41</v>
      </c>
      <c r="F921" t="s">
        <v>41</v>
      </c>
      <c r="G921" t="s">
        <v>41</v>
      </c>
      <c r="H921" t="s">
        <v>41</v>
      </c>
      <c r="I921" t="s">
        <v>532</v>
      </c>
      <c r="J921" t="s">
        <v>684</v>
      </c>
      <c r="K921" t="s">
        <v>307</v>
      </c>
      <c r="L921" t="s">
        <v>469</v>
      </c>
      <c r="M921" t="s">
        <v>532</v>
      </c>
      <c r="N921" t="s">
        <v>41</v>
      </c>
      <c r="O921" t="s">
        <v>41</v>
      </c>
      <c r="P921" t="s">
        <v>41</v>
      </c>
    </row>
    <row r="922">
      <c r="A922" t="s">
        <v>25</v>
      </c>
      <c r="B922" t="n">
        <v>38</v>
      </c>
      <c r="C922" t="s">
        <v>685</v>
      </c>
      <c r="D922" t="s">
        <v>686</v>
      </c>
      <c r="E922" t="s">
        <v>553</v>
      </c>
      <c r="F922" t="s">
        <v>41</v>
      </c>
      <c r="G922" t="s">
        <v>41</v>
      </c>
      <c r="H922" t="s">
        <v>687</v>
      </c>
      <c r="I922" t="s">
        <v>41</v>
      </c>
      <c r="J922" t="s">
        <v>303</v>
      </c>
      <c r="K922" t="s">
        <v>41</v>
      </c>
      <c r="L922" t="s">
        <v>379</v>
      </c>
      <c r="M922" t="s">
        <v>310</v>
      </c>
      <c r="N922" t="s">
        <v>41</v>
      </c>
      <c r="O922" t="s">
        <v>41</v>
      </c>
      <c r="P922" t="s">
        <v>41</v>
      </c>
    </row>
    <row r="923">
      <c r="A923" t="s">
        <v>26</v>
      </c>
      <c r="B923" t="n">
        <v>54</v>
      </c>
      <c r="C923" t="s">
        <v>494</v>
      </c>
      <c r="D923" t="s">
        <v>688</v>
      </c>
      <c r="E923" t="s">
        <v>689</v>
      </c>
      <c r="F923" t="s">
        <v>41</v>
      </c>
      <c r="G923" t="s">
        <v>592</v>
      </c>
      <c r="H923" t="s">
        <v>41</v>
      </c>
      <c r="I923" t="s">
        <v>41</v>
      </c>
      <c r="J923" t="s">
        <v>41</v>
      </c>
      <c r="K923" t="s">
        <v>41</v>
      </c>
      <c r="L923" t="s">
        <v>592</v>
      </c>
      <c r="M923" t="s">
        <v>648</v>
      </c>
      <c r="N923" t="s">
        <v>41</v>
      </c>
      <c r="O923" t="s">
        <v>41</v>
      </c>
      <c r="P923" t="s">
        <v>41</v>
      </c>
    </row>
    <row r="924">
      <c r="A924" t="s">
        <v>27</v>
      </c>
      <c r="B924" t="n">
        <v>149</v>
      </c>
      <c r="C924" t="s">
        <v>35</v>
      </c>
      <c r="D924" t="s">
        <v>401</v>
      </c>
      <c r="E924" t="s">
        <v>308</v>
      </c>
      <c r="F924" t="s">
        <v>41</v>
      </c>
      <c r="G924" t="s">
        <v>690</v>
      </c>
      <c r="H924" t="s">
        <v>344</v>
      </c>
      <c r="I924" t="s">
        <v>690</v>
      </c>
      <c r="J924" t="s">
        <v>351</v>
      </c>
      <c r="K924" t="s">
        <v>601</v>
      </c>
      <c r="L924" t="s">
        <v>380</v>
      </c>
      <c r="M924" t="s">
        <v>280</v>
      </c>
      <c r="N924" t="s">
        <v>41</v>
      </c>
      <c r="O924" t="s">
        <v>41</v>
      </c>
      <c r="P924" t="s">
        <v>41</v>
      </c>
    </row>
    <row r="926">
      <c r="A926" t="s">
        <v>691</v>
      </c>
    </row>
    <row r="927">
      <c r="A927" t="s">
        <v>19</v>
      </c>
      <c r="B927" t="s">
        <v>673</v>
      </c>
      <c r="C927" t="s">
        <v>674</v>
      </c>
      <c r="D927" t="s">
        <v>675</v>
      </c>
      <c r="E927" t="s">
        <v>676</v>
      </c>
      <c r="F927" t="s">
        <v>677</v>
      </c>
      <c r="G927" t="s">
        <v>678</v>
      </c>
      <c r="H927" t="s">
        <v>679</v>
      </c>
      <c r="I927" t="s">
        <v>680</v>
      </c>
      <c r="J927" t="s">
        <v>681</v>
      </c>
      <c r="K927" t="s">
        <v>682</v>
      </c>
      <c r="L927" t="s">
        <v>683</v>
      </c>
      <c r="M927" t="s">
        <v>130</v>
      </c>
      <c r="N927" t="s">
        <v>54</v>
      </c>
      <c r="O927" t="s">
        <v>131</v>
      </c>
    </row>
    <row r="928">
      <c r="A928" t="n">
        <v>149</v>
      </c>
      <c r="B928" t="s">
        <v>35</v>
      </c>
      <c r="C928" t="s">
        <v>401</v>
      </c>
      <c r="D928" t="s">
        <v>308</v>
      </c>
      <c r="E928" t="s">
        <v>41</v>
      </c>
      <c r="F928" t="s">
        <v>690</v>
      </c>
      <c r="G928" t="s">
        <v>344</v>
      </c>
      <c r="H928" t="s">
        <v>690</v>
      </c>
      <c r="I928" t="s">
        <v>351</v>
      </c>
      <c r="J928" t="s">
        <v>601</v>
      </c>
      <c r="K928" t="s">
        <v>380</v>
      </c>
      <c r="L928" t="s">
        <v>280</v>
      </c>
      <c r="M928" t="s">
        <v>41</v>
      </c>
      <c r="N928" t="s">
        <v>41</v>
      </c>
      <c r="O928" t="s">
        <v>41</v>
      </c>
    </row>
    <row r="930">
      <c r="A930" t="s">
        <v>692</v>
      </c>
    </row>
    <row r="931">
      <c r="A931" t="s">
        <v>18</v>
      </c>
      <c r="B931" t="s">
        <v>19</v>
      </c>
      <c r="C931" t="s">
        <v>20</v>
      </c>
      <c r="D931" t="s">
        <v>21</v>
      </c>
      <c r="E931" t="s">
        <v>22</v>
      </c>
      <c r="F931" t="s">
        <v>23</v>
      </c>
    </row>
    <row r="932">
      <c r="A932" t="s">
        <v>24</v>
      </c>
      <c r="B932" t="n">
        <v>117</v>
      </c>
      <c r="C932" t="n">
        <v>0.49</v>
      </c>
      <c r="D932" t="n">
        <v>0</v>
      </c>
      <c r="E932" t="n">
        <v>0</v>
      </c>
      <c r="F932" t="n">
        <v>1</v>
      </c>
    </row>
    <row r="933">
      <c r="A933" t="s">
        <v>25</v>
      </c>
      <c r="B933" t="n">
        <v>123</v>
      </c>
      <c r="C933" t="n">
        <v>0.31</v>
      </c>
      <c r="D933" t="n">
        <v>0</v>
      </c>
      <c r="E933" t="n">
        <v>0</v>
      </c>
      <c r="F933" t="n">
        <v>1</v>
      </c>
    </row>
    <row r="934">
      <c r="A934" t="s">
        <v>26</v>
      </c>
      <c r="B934" t="n">
        <v>126</v>
      </c>
      <c r="C934" t="n">
        <v>0.43</v>
      </c>
      <c r="D934" t="n">
        <v>0</v>
      </c>
      <c r="E934" t="n">
        <v>0</v>
      </c>
      <c r="F934" t="n">
        <v>1</v>
      </c>
    </row>
    <row r="935">
      <c r="A935" t="s">
        <v>27</v>
      </c>
      <c r="B935" t="n">
        <v>366</v>
      </c>
      <c r="C935" t="n">
        <v>0.41</v>
      </c>
      <c r="D935" t="n">
        <v>0</v>
      </c>
      <c r="E935" t="n">
        <v>0</v>
      </c>
      <c r="F935" t="n">
        <v>1</v>
      </c>
    </row>
    <row r="937">
      <c r="A937" t="s">
        <v>693</v>
      </c>
    </row>
    <row r="938">
      <c r="A938" t="s">
        <v>19</v>
      </c>
      <c r="B938" t="s">
        <v>20</v>
      </c>
      <c r="C938" t="s">
        <v>21</v>
      </c>
      <c r="D938" t="s">
        <v>22</v>
      </c>
      <c r="E938" t="s">
        <v>23</v>
      </c>
    </row>
    <row r="939">
      <c r="A939" t="n">
        <v>366</v>
      </c>
      <c r="B939" t="n">
        <v>0.41</v>
      </c>
      <c r="C939" t="n">
        <v>0</v>
      </c>
      <c r="D939" t="n">
        <v>0</v>
      </c>
      <c r="E939" t="n">
        <v>1</v>
      </c>
    </row>
    <row r="941">
      <c r="A941" t="s">
        <v>694</v>
      </c>
    </row>
    <row r="942">
      <c r="A942" t="s">
        <v>18</v>
      </c>
      <c r="B942" t="s">
        <v>19</v>
      </c>
      <c r="C942" t="s">
        <v>55</v>
      </c>
      <c r="D942" t="s">
        <v>156</v>
      </c>
      <c r="E942" t="s">
        <v>54</v>
      </c>
    </row>
    <row r="943">
      <c r="A943" t="s">
        <v>24</v>
      </c>
      <c r="B943" t="n">
        <v>117</v>
      </c>
      <c r="C943" t="s">
        <v>423</v>
      </c>
      <c r="D943" t="s">
        <v>695</v>
      </c>
      <c r="E943" t="s">
        <v>41</v>
      </c>
    </row>
    <row r="944">
      <c r="A944" t="s">
        <v>25</v>
      </c>
      <c r="B944" t="n">
        <v>123</v>
      </c>
      <c r="C944" t="s">
        <v>395</v>
      </c>
      <c r="D944" t="s">
        <v>696</v>
      </c>
      <c r="E944" t="s">
        <v>41</v>
      </c>
    </row>
    <row r="945">
      <c r="A945" t="s">
        <v>26</v>
      </c>
      <c r="B945" t="n">
        <v>126</v>
      </c>
      <c r="C945" t="s">
        <v>476</v>
      </c>
      <c r="D945" t="s">
        <v>387</v>
      </c>
      <c r="E945" t="s">
        <v>116</v>
      </c>
    </row>
    <row r="946">
      <c r="A946" t="s">
        <v>27</v>
      </c>
      <c r="B946" t="n">
        <v>366</v>
      </c>
      <c r="C946" t="s">
        <v>697</v>
      </c>
      <c r="D946" t="s">
        <v>688</v>
      </c>
      <c r="E946" t="s">
        <v>207</v>
      </c>
    </row>
    <row r="948">
      <c r="A948" t="s">
        <v>698</v>
      </c>
    </row>
    <row r="949">
      <c r="A949" t="s">
        <v>19</v>
      </c>
      <c r="B949" t="s">
        <v>54</v>
      </c>
      <c r="C949" t="s">
        <v>55</v>
      </c>
      <c r="D949" t="s">
        <v>156</v>
      </c>
    </row>
    <row r="950">
      <c r="A950" t="n">
        <v>366</v>
      </c>
      <c r="B950" t="s">
        <v>207</v>
      </c>
      <c r="C950" t="s">
        <v>697</v>
      </c>
      <c r="D950" t="s">
        <v>688</v>
      </c>
    </row>
    <row r="952">
      <c r="A952" t="s">
        <v>699</v>
      </c>
    </row>
    <row r="953">
      <c r="A953" t="s">
        <v>18</v>
      </c>
      <c r="B953" t="s">
        <v>19</v>
      </c>
      <c r="C953" t="s">
        <v>54</v>
      </c>
      <c r="D953" t="s">
        <v>55</v>
      </c>
      <c r="E953" t="s">
        <v>660</v>
      </c>
      <c r="F953" t="s">
        <v>661</v>
      </c>
    </row>
    <row r="954">
      <c r="A954" t="s">
        <v>24</v>
      </c>
      <c r="B954" t="n">
        <v>102</v>
      </c>
      <c r="C954" t="s">
        <v>700</v>
      </c>
      <c r="D954" t="s">
        <v>701</v>
      </c>
      <c r="E954" t="s">
        <v>700</v>
      </c>
      <c r="F954" t="s">
        <v>309</v>
      </c>
    </row>
    <row r="955">
      <c r="A955" t="s">
        <v>25</v>
      </c>
      <c r="B955" t="n">
        <v>73</v>
      </c>
      <c r="C955" t="s">
        <v>62</v>
      </c>
      <c r="D955" t="s">
        <v>702</v>
      </c>
      <c r="E955" t="s">
        <v>195</v>
      </c>
      <c r="F955" t="s">
        <v>62</v>
      </c>
    </row>
    <row r="956">
      <c r="A956" t="s">
        <v>26</v>
      </c>
      <c r="B956" t="n">
        <v>60</v>
      </c>
      <c r="C956" t="s">
        <v>83</v>
      </c>
      <c r="D956" t="s">
        <v>703</v>
      </c>
      <c r="E956" t="s">
        <v>704</v>
      </c>
      <c r="F956" t="s">
        <v>501</v>
      </c>
    </row>
    <row r="957">
      <c r="A957" t="s">
        <v>27</v>
      </c>
      <c r="B957" t="n">
        <v>235</v>
      </c>
      <c r="C957" t="s">
        <v>70</v>
      </c>
      <c r="D957" t="s">
        <v>705</v>
      </c>
      <c r="E957" t="s">
        <v>706</v>
      </c>
      <c r="F957" t="s">
        <v>317</v>
      </c>
    </row>
    <row r="959">
      <c r="A959" t="s">
        <v>707</v>
      </c>
    </row>
    <row r="960">
      <c r="A960" t="s">
        <v>19</v>
      </c>
      <c r="B960" t="s">
        <v>54</v>
      </c>
      <c r="C960" t="s">
        <v>55</v>
      </c>
      <c r="D960" t="s">
        <v>660</v>
      </c>
      <c r="E960" t="s">
        <v>661</v>
      </c>
    </row>
    <row r="961">
      <c r="A961" t="n">
        <v>235</v>
      </c>
      <c r="B961" t="s">
        <v>70</v>
      </c>
      <c r="C961" t="s">
        <v>705</v>
      </c>
      <c r="D961" t="s">
        <v>706</v>
      </c>
      <c r="E961" t="s">
        <v>317</v>
      </c>
    </row>
    <row r="963">
      <c r="A963" t="s">
        <v>708</v>
      </c>
    </row>
    <row r="964">
      <c r="A964" t="s">
        <v>18</v>
      </c>
      <c r="B964" t="s">
        <v>19</v>
      </c>
      <c r="C964" t="s">
        <v>55</v>
      </c>
      <c r="D964" t="s">
        <v>156</v>
      </c>
    </row>
    <row r="965">
      <c r="A965" t="s">
        <v>24</v>
      </c>
      <c r="B965" t="n">
        <v>66</v>
      </c>
      <c r="C965" t="s">
        <v>709</v>
      </c>
      <c r="D965" t="s">
        <v>710</v>
      </c>
    </row>
    <row r="966">
      <c r="A966" t="s">
        <v>25</v>
      </c>
      <c r="B966" t="n">
        <v>50</v>
      </c>
      <c r="C966" t="s">
        <v>711</v>
      </c>
      <c r="D966" t="s">
        <v>712</v>
      </c>
    </row>
    <row r="967">
      <c r="A967" t="s">
        <v>26</v>
      </c>
      <c r="B967" t="n">
        <v>74</v>
      </c>
      <c r="C967" t="s">
        <v>713</v>
      </c>
      <c r="D967" t="s">
        <v>714</v>
      </c>
    </row>
    <row r="968">
      <c r="A968" t="s">
        <v>27</v>
      </c>
      <c r="B968" t="n">
        <v>190</v>
      </c>
      <c r="C968" t="s">
        <v>45</v>
      </c>
      <c r="D968" t="s">
        <v>397</v>
      </c>
    </row>
    <row r="970">
      <c r="A970" t="s">
        <v>715</v>
      </c>
    </row>
    <row r="971">
      <c r="A971" t="s">
        <v>19</v>
      </c>
      <c r="B971" t="s">
        <v>55</v>
      </c>
      <c r="C971" t="s">
        <v>156</v>
      </c>
    </row>
    <row r="972">
      <c r="A972" t="n">
        <v>190</v>
      </c>
      <c r="B972" t="s">
        <v>45</v>
      </c>
      <c r="C972" t="s">
        <v>397</v>
      </c>
    </row>
    <row r="974">
      <c r="A974" t="s">
        <v>716</v>
      </c>
    </row>
    <row r="975">
      <c r="A975" t="s">
        <v>18</v>
      </c>
      <c r="B975" t="s">
        <v>19</v>
      </c>
      <c r="C975" t="s">
        <v>717</v>
      </c>
      <c r="D975" t="s">
        <v>718</v>
      </c>
      <c r="E975" t="s">
        <v>719</v>
      </c>
      <c r="F975" t="s">
        <v>720</v>
      </c>
      <c r="G975" t="s">
        <v>721</v>
      </c>
      <c r="H975" t="s">
        <v>722</v>
      </c>
      <c r="I975" t="s">
        <v>723</v>
      </c>
      <c r="J975" t="s">
        <v>724</v>
      </c>
      <c r="K975" t="s">
        <v>130</v>
      </c>
      <c r="L975" t="s">
        <v>54</v>
      </c>
      <c r="M975" t="s">
        <v>131</v>
      </c>
    </row>
    <row r="976">
      <c r="A976" t="s">
        <v>24</v>
      </c>
      <c r="B976" t="n">
        <v>66</v>
      </c>
      <c r="C976" t="s">
        <v>725</v>
      </c>
      <c r="D976" t="s">
        <v>639</v>
      </c>
      <c r="E976" t="s">
        <v>726</v>
      </c>
      <c r="F976" t="s">
        <v>727</v>
      </c>
      <c r="G976" t="s">
        <v>314</v>
      </c>
      <c r="H976" t="s">
        <v>728</v>
      </c>
      <c r="I976" t="s">
        <v>41</v>
      </c>
      <c r="J976" t="s">
        <v>234</v>
      </c>
      <c r="K976" t="s">
        <v>234</v>
      </c>
      <c r="L976" t="s">
        <v>41</v>
      </c>
      <c r="M976" t="s">
        <v>41</v>
      </c>
    </row>
    <row r="977">
      <c r="A977" t="s">
        <v>25</v>
      </c>
      <c r="B977" t="n">
        <v>50</v>
      </c>
      <c r="C977" t="s">
        <v>71</v>
      </c>
      <c r="D977" t="s">
        <v>44</v>
      </c>
      <c r="E977" t="s">
        <v>644</v>
      </c>
      <c r="F977" t="s">
        <v>684</v>
      </c>
      <c r="G977" t="s">
        <v>58</v>
      </c>
      <c r="H977" t="s">
        <v>280</v>
      </c>
      <c r="I977" t="s">
        <v>41</v>
      </c>
      <c r="J977" t="s">
        <v>351</v>
      </c>
      <c r="K977" t="s">
        <v>729</v>
      </c>
      <c r="L977" t="s">
        <v>41</v>
      </c>
      <c r="M977" t="s">
        <v>41</v>
      </c>
    </row>
    <row r="978">
      <c r="A978" t="s">
        <v>26</v>
      </c>
      <c r="B978" t="n">
        <v>74</v>
      </c>
      <c r="C978" t="s">
        <v>730</v>
      </c>
      <c r="D978" t="s">
        <v>45</v>
      </c>
      <c r="E978" t="s">
        <v>421</v>
      </c>
      <c r="F978" t="s">
        <v>509</v>
      </c>
      <c r="G978" t="s">
        <v>509</v>
      </c>
      <c r="H978" t="s">
        <v>283</v>
      </c>
      <c r="I978" t="s">
        <v>203</v>
      </c>
      <c r="J978" t="s">
        <v>344</v>
      </c>
      <c r="K978" t="s">
        <v>344</v>
      </c>
      <c r="L978" t="s">
        <v>41</v>
      </c>
      <c r="M978" t="s">
        <v>41</v>
      </c>
    </row>
    <row r="979">
      <c r="A979" t="s">
        <v>27</v>
      </c>
      <c r="B979" t="n">
        <v>190</v>
      </c>
      <c r="C979" t="s">
        <v>731</v>
      </c>
      <c r="D979" t="s">
        <v>379</v>
      </c>
      <c r="E979" t="s">
        <v>732</v>
      </c>
      <c r="F979" t="s">
        <v>733</v>
      </c>
      <c r="G979" t="s">
        <v>648</v>
      </c>
      <c r="H979" t="s">
        <v>86</v>
      </c>
      <c r="I979" t="s">
        <v>198</v>
      </c>
      <c r="J979" t="s">
        <v>733</v>
      </c>
      <c r="K979" t="s">
        <v>194</v>
      </c>
      <c r="L979" t="s">
        <v>41</v>
      </c>
      <c r="M979" t="s">
        <v>41</v>
      </c>
    </row>
    <row r="981">
      <c r="A981" t="s">
        <v>734</v>
      </c>
    </row>
    <row r="982">
      <c r="A982" t="s">
        <v>19</v>
      </c>
      <c r="B982" t="s">
        <v>717</v>
      </c>
      <c r="C982" t="s">
        <v>718</v>
      </c>
      <c r="D982" t="s">
        <v>719</v>
      </c>
      <c r="E982" t="s">
        <v>720</v>
      </c>
      <c r="F982" t="s">
        <v>721</v>
      </c>
      <c r="G982" t="s">
        <v>722</v>
      </c>
      <c r="H982" t="s">
        <v>723</v>
      </c>
      <c r="I982" t="s">
        <v>724</v>
      </c>
      <c r="J982" t="s">
        <v>130</v>
      </c>
      <c r="K982" t="s">
        <v>54</v>
      </c>
      <c r="L982" t="s">
        <v>131</v>
      </c>
    </row>
    <row r="983">
      <c r="A983" t="n">
        <v>190</v>
      </c>
      <c r="B983" t="s">
        <v>731</v>
      </c>
      <c r="C983" t="s">
        <v>379</v>
      </c>
      <c r="D983" t="s">
        <v>732</v>
      </c>
      <c r="E983" t="s">
        <v>733</v>
      </c>
      <c r="F983" t="s">
        <v>648</v>
      </c>
      <c r="G983" t="s">
        <v>86</v>
      </c>
      <c r="H983" t="s">
        <v>198</v>
      </c>
      <c r="I983" t="s">
        <v>733</v>
      </c>
      <c r="J983" t="s">
        <v>194</v>
      </c>
      <c r="K983" t="s">
        <v>41</v>
      </c>
      <c r="L983" t="s">
        <v>41</v>
      </c>
    </row>
    <row r="985">
      <c r="A985" t="s">
        <v>735</v>
      </c>
    </row>
    <row r="986">
      <c r="A986" t="s">
        <v>18</v>
      </c>
      <c r="B986" t="s">
        <v>19</v>
      </c>
      <c r="C986" t="s">
        <v>55</v>
      </c>
      <c r="D986" t="s">
        <v>156</v>
      </c>
    </row>
    <row r="987">
      <c r="A987" t="s">
        <v>24</v>
      </c>
      <c r="B987" t="n">
        <v>117</v>
      </c>
      <c r="C987" t="s">
        <v>736</v>
      </c>
      <c r="D987" t="s">
        <v>302</v>
      </c>
    </row>
    <row r="988">
      <c r="A988" t="s">
        <v>25</v>
      </c>
      <c r="B988" t="n">
        <v>123</v>
      </c>
      <c r="C988" t="s">
        <v>737</v>
      </c>
      <c r="D988" t="s">
        <v>198</v>
      </c>
    </row>
    <row r="989">
      <c r="A989" t="s">
        <v>26</v>
      </c>
      <c r="B989" t="n">
        <v>126</v>
      </c>
      <c r="C989" t="s">
        <v>738</v>
      </c>
      <c r="D989" t="s">
        <v>280</v>
      </c>
    </row>
    <row r="990">
      <c r="A990" t="s">
        <v>27</v>
      </c>
      <c r="B990" t="n">
        <v>366</v>
      </c>
      <c r="C990" t="s">
        <v>739</v>
      </c>
      <c r="D990" t="s">
        <v>312</v>
      </c>
    </row>
    <row r="992">
      <c r="A992" t="s">
        <v>740</v>
      </c>
    </row>
    <row r="993">
      <c r="A993" t="s">
        <v>19</v>
      </c>
      <c r="B993" t="s">
        <v>55</v>
      </c>
      <c r="C993" t="s">
        <v>156</v>
      </c>
    </row>
    <row r="994">
      <c r="A994" t="n">
        <v>366</v>
      </c>
      <c r="B994" t="s">
        <v>739</v>
      </c>
      <c r="C994" t="s">
        <v>312</v>
      </c>
    </row>
    <row r="996">
      <c r="A996" t="s">
        <v>741</v>
      </c>
    </row>
    <row r="997">
      <c r="A997" t="s">
        <v>18</v>
      </c>
      <c r="B997" t="s">
        <v>19</v>
      </c>
      <c r="C997" t="s">
        <v>55</v>
      </c>
      <c r="D997" t="s">
        <v>156</v>
      </c>
    </row>
    <row r="998">
      <c r="A998" t="s">
        <v>24</v>
      </c>
      <c r="B998" t="n">
        <v>117</v>
      </c>
      <c r="C998" t="s">
        <v>742</v>
      </c>
      <c r="D998" t="s">
        <v>44</v>
      </c>
    </row>
    <row r="999">
      <c r="A999" t="s">
        <v>25</v>
      </c>
      <c r="B999" t="n">
        <v>123</v>
      </c>
      <c r="C999" t="s">
        <v>232</v>
      </c>
      <c r="D999" t="s">
        <v>233</v>
      </c>
    </row>
    <row r="1000">
      <c r="A1000" t="s">
        <v>26</v>
      </c>
      <c r="B1000" t="n">
        <v>126</v>
      </c>
      <c r="C1000" t="s">
        <v>320</v>
      </c>
      <c r="D1000" t="s">
        <v>321</v>
      </c>
    </row>
    <row r="1001">
      <c r="A1001" t="s">
        <v>27</v>
      </c>
      <c r="B1001" t="n">
        <v>366</v>
      </c>
      <c r="C1001" t="s">
        <v>743</v>
      </c>
      <c r="D1001" t="s">
        <v>689</v>
      </c>
    </row>
    <row r="1003">
      <c r="A1003" t="s">
        <v>744</v>
      </c>
    </row>
    <row r="1004">
      <c r="A1004" t="s">
        <v>19</v>
      </c>
      <c r="B1004" t="s">
        <v>55</v>
      </c>
      <c r="C1004" t="s">
        <v>156</v>
      </c>
    </row>
    <row r="1005">
      <c r="A1005" t="n">
        <v>366</v>
      </c>
      <c r="B1005" t="s">
        <v>743</v>
      </c>
      <c r="C1005" t="s">
        <v>689</v>
      </c>
    </row>
    <row r="1007">
      <c r="A1007" t="s">
        <v>745</v>
      </c>
    </row>
    <row r="1008">
      <c r="A1008" t="s">
        <v>18</v>
      </c>
      <c r="B1008" t="s">
        <v>19</v>
      </c>
      <c r="C1008" t="s">
        <v>55</v>
      </c>
      <c r="D1008" t="s">
        <v>156</v>
      </c>
    </row>
    <row r="1009">
      <c r="A1009" t="s">
        <v>24</v>
      </c>
      <c r="B1009" t="n">
        <v>117</v>
      </c>
      <c r="C1009" t="s">
        <v>141</v>
      </c>
      <c r="D1009" t="s">
        <v>746</v>
      </c>
    </row>
    <row r="1010">
      <c r="A1010" t="s">
        <v>25</v>
      </c>
      <c r="B1010" t="n">
        <v>123</v>
      </c>
      <c r="C1010" t="s">
        <v>747</v>
      </c>
      <c r="D1010" t="s">
        <v>200</v>
      </c>
    </row>
    <row r="1011">
      <c r="A1011" t="s">
        <v>26</v>
      </c>
      <c r="B1011" t="n">
        <v>126</v>
      </c>
      <c r="C1011" t="s">
        <v>746</v>
      </c>
      <c r="D1011" t="s">
        <v>141</v>
      </c>
    </row>
    <row r="1012">
      <c r="A1012" t="s">
        <v>27</v>
      </c>
      <c r="B1012" t="n">
        <v>366</v>
      </c>
      <c r="C1012" t="s">
        <v>419</v>
      </c>
      <c r="D1012" t="s">
        <v>748</v>
      </c>
    </row>
    <row r="1014">
      <c r="A1014" t="s">
        <v>749</v>
      </c>
    </row>
    <row r="1015">
      <c r="A1015" t="s">
        <v>18</v>
      </c>
      <c r="B1015" t="s">
        <v>19</v>
      </c>
      <c r="C1015" t="s">
        <v>20</v>
      </c>
      <c r="D1015" t="s">
        <v>21</v>
      </c>
      <c r="E1015" t="s">
        <v>22</v>
      </c>
      <c r="F1015" t="s">
        <v>23</v>
      </c>
    </row>
    <row r="1016">
      <c r="A1016" t="s">
        <v>24</v>
      </c>
      <c r="B1016" t="n">
        <v>78</v>
      </c>
      <c r="C1016" t="n">
        <v>1.69</v>
      </c>
      <c r="D1016" t="n">
        <v>1</v>
      </c>
      <c r="E1016" t="n">
        <v>1</v>
      </c>
      <c r="F1016" t="n">
        <v>7</v>
      </c>
    </row>
    <row r="1017">
      <c r="A1017" t="s">
        <v>25</v>
      </c>
      <c r="B1017" t="n">
        <v>46</v>
      </c>
      <c r="C1017" t="n">
        <v>1.33</v>
      </c>
      <c r="D1017" t="n">
        <v>1</v>
      </c>
      <c r="E1017" t="n">
        <v>1</v>
      </c>
      <c r="F1017" t="n">
        <v>5</v>
      </c>
    </row>
    <row r="1018">
      <c r="A1018" t="s">
        <v>26</v>
      </c>
      <c r="B1018" t="n">
        <v>42</v>
      </c>
      <c r="C1018" t="n">
        <v>1.45</v>
      </c>
      <c r="D1018" t="n">
        <v>1</v>
      </c>
      <c r="E1018" t="n">
        <v>1</v>
      </c>
      <c r="F1018" t="n">
        <v>4</v>
      </c>
    </row>
    <row r="1019">
      <c r="A1019" t="s">
        <v>27</v>
      </c>
      <c r="B1019" t="n">
        <v>166</v>
      </c>
      <c r="C1019" t="n">
        <v>1.53</v>
      </c>
      <c r="D1019" t="n">
        <v>1</v>
      </c>
      <c r="E1019" t="n">
        <v>1</v>
      </c>
      <c r="F1019" t="n">
        <v>7</v>
      </c>
    </row>
    <row r="1021">
      <c r="A1021" t="s">
        <v>750</v>
      </c>
    </row>
    <row r="1022">
      <c r="A1022" t="s">
        <v>19</v>
      </c>
      <c r="B1022" t="s">
        <v>20</v>
      </c>
      <c r="C1022" t="s">
        <v>21</v>
      </c>
      <c r="D1022" t="s">
        <v>22</v>
      </c>
      <c r="E1022" t="s">
        <v>23</v>
      </c>
    </row>
    <row r="1023">
      <c r="A1023" t="n">
        <v>166</v>
      </c>
      <c r="B1023" t="n">
        <v>1.53</v>
      </c>
      <c r="C1023" t="n">
        <v>1</v>
      </c>
      <c r="D1023" t="n">
        <v>1</v>
      </c>
      <c r="E1023" t="n">
        <v>7</v>
      </c>
    </row>
    <row r="1025">
      <c r="A1025" t="s">
        <v>751</v>
      </c>
    </row>
    <row r="1026">
      <c r="A1026" t="s">
        <v>19</v>
      </c>
      <c r="B1026" t="s">
        <v>55</v>
      </c>
      <c r="C1026" t="s">
        <v>156</v>
      </c>
    </row>
    <row r="1027">
      <c r="A1027" t="n">
        <v>366</v>
      </c>
      <c r="B1027" t="s">
        <v>419</v>
      </c>
      <c r="C1027" t="s">
        <v>748</v>
      </c>
    </row>
    <row r="1029">
      <c r="A1029" t="s">
        <v>752</v>
      </c>
    </row>
    <row r="1030">
      <c r="A1030" t="s">
        <v>18</v>
      </c>
      <c r="B1030" t="s">
        <v>19</v>
      </c>
      <c r="C1030" t="s">
        <v>55</v>
      </c>
      <c r="D1030" t="s">
        <v>156</v>
      </c>
    </row>
    <row r="1031">
      <c r="A1031" t="s">
        <v>24</v>
      </c>
      <c r="B1031" t="n">
        <v>117</v>
      </c>
      <c r="C1031" t="s">
        <v>685</v>
      </c>
      <c r="D1031" t="s">
        <v>753</v>
      </c>
    </row>
    <row r="1032">
      <c r="A1032" t="s">
        <v>25</v>
      </c>
      <c r="B1032" t="n">
        <v>123</v>
      </c>
      <c r="C1032" t="s">
        <v>754</v>
      </c>
      <c r="D1032" t="s">
        <v>755</v>
      </c>
    </row>
    <row r="1033">
      <c r="A1033" t="s">
        <v>26</v>
      </c>
      <c r="B1033" t="n">
        <v>126</v>
      </c>
      <c r="C1033" t="s">
        <v>756</v>
      </c>
      <c r="D1033" t="s">
        <v>595</v>
      </c>
    </row>
    <row r="1034">
      <c r="A1034" t="s">
        <v>27</v>
      </c>
      <c r="B1034" t="n">
        <v>366</v>
      </c>
      <c r="C1034" t="s">
        <v>757</v>
      </c>
      <c r="D1034" t="s">
        <v>758</v>
      </c>
    </row>
    <row r="1036">
      <c r="A1036" t="s">
        <v>759</v>
      </c>
    </row>
    <row r="1037">
      <c r="A1037" t="s">
        <v>18</v>
      </c>
      <c r="B1037" t="s">
        <v>19</v>
      </c>
      <c r="C1037" t="s">
        <v>20</v>
      </c>
      <c r="D1037" t="s">
        <v>21</v>
      </c>
      <c r="E1037" t="s">
        <v>22</v>
      </c>
      <c r="F1037" t="s">
        <v>23</v>
      </c>
    </row>
    <row r="1038">
      <c r="A1038" t="s">
        <v>24</v>
      </c>
      <c r="B1038" t="n">
        <v>74</v>
      </c>
      <c r="C1038" t="n">
        <v>2.03</v>
      </c>
      <c r="D1038" t="n">
        <v>1</v>
      </c>
      <c r="E1038" t="n">
        <v>1</v>
      </c>
      <c r="F1038" t="n">
        <v>8</v>
      </c>
    </row>
    <row r="1039">
      <c r="A1039" t="s">
        <v>25</v>
      </c>
      <c r="B1039" t="n">
        <v>48</v>
      </c>
      <c r="C1039" t="n">
        <v>1.38</v>
      </c>
      <c r="D1039" t="n">
        <v>1</v>
      </c>
      <c r="E1039" t="n">
        <v>1</v>
      </c>
      <c r="F1039" t="n">
        <v>3</v>
      </c>
    </row>
    <row r="1040">
      <c r="A1040" t="s">
        <v>26</v>
      </c>
      <c r="B1040" t="n">
        <v>29</v>
      </c>
      <c r="C1040" t="n">
        <v>1.03</v>
      </c>
      <c r="D1040" t="n">
        <v>1</v>
      </c>
      <c r="E1040" t="n">
        <v>1</v>
      </c>
      <c r="F1040" t="n">
        <v>2</v>
      </c>
    </row>
    <row r="1041">
      <c r="A1041" t="s">
        <v>27</v>
      </c>
      <c r="B1041" t="n">
        <v>151</v>
      </c>
      <c r="C1041" t="n">
        <v>1.63</v>
      </c>
      <c r="D1041" t="n">
        <v>1</v>
      </c>
      <c r="E1041" t="n">
        <v>1</v>
      </c>
      <c r="F1041" t="n">
        <v>8</v>
      </c>
    </row>
    <row r="1043">
      <c r="A1043" t="s">
        <v>760</v>
      </c>
    </row>
    <row r="1044">
      <c r="A1044" t="s">
        <v>19</v>
      </c>
      <c r="B1044" t="s">
        <v>20</v>
      </c>
      <c r="C1044" t="s">
        <v>21</v>
      </c>
      <c r="D1044" t="s">
        <v>22</v>
      </c>
      <c r="E1044" t="s">
        <v>23</v>
      </c>
    </row>
    <row r="1045">
      <c r="A1045" t="n">
        <v>151</v>
      </c>
      <c r="B1045" t="n">
        <v>1.63</v>
      </c>
      <c r="C1045" t="n">
        <v>1</v>
      </c>
      <c r="D1045" t="n">
        <v>1</v>
      </c>
      <c r="E1045" t="n">
        <v>8</v>
      </c>
    </row>
    <row r="1047">
      <c r="A1047" t="s">
        <v>761</v>
      </c>
    </row>
    <row r="1048">
      <c r="A1048" t="s">
        <v>19</v>
      </c>
      <c r="B1048" t="s">
        <v>55</v>
      </c>
      <c r="C1048" t="s">
        <v>156</v>
      </c>
    </row>
    <row r="1049">
      <c r="A1049" t="n">
        <v>366</v>
      </c>
      <c r="B1049" t="s">
        <v>757</v>
      </c>
      <c r="C1049" t="s">
        <v>758</v>
      </c>
    </row>
    <row r="1051">
      <c r="A1051" t="s">
        <v>762</v>
      </c>
    </row>
    <row r="1052">
      <c r="A1052" t="s">
        <v>18</v>
      </c>
      <c r="B1052" t="s">
        <v>19</v>
      </c>
      <c r="C1052" t="s">
        <v>55</v>
      </c>
      <c r="D1052" t="s">
        <v>156</v>
      </c>
    </row>
    <row r="1053">
      <c r="A1053" t="s">
        <v>24</v>
      </c>
      <c r="B1053" t="n">
        <v>117</v>
      </c>
      <c r="C1053" t="s">
        <v>662</v>
      </c>
      <c r="D1053" t="s">
        <v>370</v>
      </c>
    </row>
    <row r="1054">
      <c r="A1054" t="s">
        <v>25</v>
      </c>
      <c r="B1054" t="n">
        <v>123</v>
      </c>
      <c r="C1054" t="s">
        <v>278</v>
      </c>
      <c r="D1054" t="s">
        <v>372</v>
      </c>
    </row>
    <row r="1055">
      <c r="A1055" t="s">
        <v>26</v>
      </c>
      <c r="B1055" t="n">
        <v>126</v>
      </c>
      <c r="C1055" t="s">
        <v>763</v>
      </c>
      <c r="D1055" t="s">
        <v>118</v>
      </c>
    </row>
    <row r="1056">
      <c r="A1056" t="s">
        <v>27</v>
      </c>
      <c r="B1056" t="n">
        <v>366</v>
      </c>
      <c r="C1056" t="s">
        <v>764</v>
      </c>
      <c r="D1056" t="s">
        <v>234</v>
      </c>
    </row>
    <row r="1058">
      <c r="A1058" t="s">
        <v>765</v>
      </c>
    </row>
    <row r="1059">
      <c r="A1059" t="s">
        <v>19</v>
      </c>
      <c r="B1059" t="s">
        <v>55</v>
      </c>
      <c r="C1059" t="s">
        <v>156</v>
      </c>
    </row>
    <row r="1060">
      <c r="A1060" t="n">
        <v>366</v>
      </c>
      <c r="B1060" t="s">
        <v>764</v>
      </c>
      <c r="C1060" t="s">
        <v>234</v>
      </c>
    </row>
    <row r="1062">
      <c r="A1062" t="s">
        <v>766</v>
      </c>
    </row>
    <row r="1063">
      <c r="A1063" t="s">
        <v>18</v>
      </c>
      <c r="B1063" t="s">
        <v>767</v>
      </c>
      <c r="C1063" t="s">
        <v>169</v>
      </c>
    </row>
    <row r="1064">
      <c r="A1064" t="s">
        <v>26</v>
      </c>
      <c r="B1064" t="s">
        <v>768</v>
      </c>
      <c r="C1064" t="n">
        <v>106</v>
      </c>
    </row>
    <row r="1065">
      <c r="A1065" t="s">
        <v>25</v>
      </c>
      <c r="B1065" t="s">
        <v>768</v>
      </c>
      <c r="C1065" t="n">
        <v>89</v>
      </c>
    </row>
    <row r="1066">
      <c r="A1066" t="s">
        <v>24</v>
      </c>
      <c r="B1066" t="s">
        <v>768</v>
      </c>
      <c r="C1066" t="n">
        <v>87</v>
      </c>
    </row>
    <row r="1067">
      <c r="A1067" t="s">
        <v>25</v>
      </c>
      <c r="B1067" t="s">
        <v>769</v>
      </c>
      <c r="C1067" t="n">
        <v>34</v>
      </c>
    </row>
    <row r="1068">
      <c r="A1068" t="s">
        <v>24</v>
      </c>
      <c r="B1068" t="s">
        <v>769</v>
      </c>
      <c r="C1068" t="n">
        <v>30</v>
      </c>
    </row>
    <row r="1069">
      <c r="A1069" t="s">
        <v>26</v>
      </c>
      <c r="B1069" t="s">
        <v>769</v>
      </c>
      <c r="C1069" t="n">
        <v>20</v>
      </c>
    </row>
    <row r="1070">
      <c r="A1070" t="s">
        <v>27</v>
      </c>
      <c r="B1070" t="s">
        <v>768</v>
      </c>
      <c r="C1070" t="n">
        <v>282</v>
      </c>
    </row>
    <row r="1071">
      <c r="A1071" t="s">
        <v>27</v>
      </c>
      <c r="B1071" t="s">
        <v>769</v>
      </c>
      <c r="C1071" t="n">
        <v>84</v>
      </c>
    </row>
    <row r="1073">
      <c r="A1073" t="s">
        <v>770</v>
      </c>
    </row>
    <row r="1074">
      <c r="A1074" t="s">
        <v>767</v>
      </c>
      <c r="B1074" t="s">
        <v>169</v>
      </c>
    </row>
    <row r="1075">
      <c r="A1075" t="s">
        <v>768</v>
      </c>
      <c r="B1075" t="n">
        <v>282</v>
      </c>
    </row>
    <row r="1076">
      <c r="A1076" t="s">
        <v>769</v>
      </c>
      <c r="B1076" t="n">
        <v>84</v>
      </c>
    </row>
    <row r="1078">
      <c r="A1078" t="s">
        <v>771</v>
      </c>
    </row>
    <row r="1079">
      <c r="A1079" t="s">
        <v>18</v>
      </c>
      <c r="B1079" t="s">
        <v>19</v>
      </c>
      <c r="C1079" t="s">
        <v>55</v>
      </c>
      <c r="D1079" t="s">
        <v>772</v>
      </c>
      <c r="E1079" t="s">
        <v>773</v>
      </c>
    </row>
    <row r="1080">
      <c r="A1080" t="s">
        <v>24</v>
      </c>
      <c r="B1080" t="n">
        <v>114</v>
      </c>
      <c r="C1080" t="s">
        <v>774</v>
      </c>
      <c r="D1080" t="s">
        <v>310</v>
      </c>
      <c r="E1080" t="s">
        <v>775</v>
      </c>
    </row>
    <row r="1081">
      <c r="A1081" t="s">
        <v>25</v>
      </c>
      <c r="B1081" t="n">
        <v>120</v>
      </c>
      <c r="C1081" t="s">
        <v>776</v>
      </c>
      <c r="D1081" t="s">
        <v>777</v>
      </c>
      <c r="E1081" t="s">
        <v>116</v>
      </c>
    </row>
    <row r="1082">
      <c r="A1082" t="s">
        <v>26</v>
      </c>
      <c r="B1082" t="n">
        <v>119</v>
      </c>
      <c r="C1082" t="s">
        <v>778</v>
      </c>
      <c r="D1082" t="s">
        <v>104</v>
      </c>
      <c r="E1082" t="s">
        <v>83</v>
      </c>
    </row>
    <row r="1083">
      <c r="A1083" t="s">
        <v>27</v>
      </c>
      <c r="B1083" t="n">
        <v>353</v>
      </c>
      <c r="C1083" t="s">
        <v>779</v>
      </c>
      <c r="D1083" t="s">
        <v>689</v>
      </c>
      <c r="E1083" t="s">
        <v>780</v>
      </c>
    </row>
    <row r="1085">
      <c r="A1085" t="s">
        <v>781</v>
      </c>
    </row>
    <row r="1086">
      <c r="A1086" t="s">
        <v>18</v>
      </c>
      <c r="B1086" t="s">
        <v>19</v>
      </c>
      <c r="C1086" t="s">
        <v>20</v>
      </c>
      <c r="D1086" t="s">
        <v>21</v>
      </c>
      <c r="E1086" t="s">
        <v>22</v>
      </c>
      <c r="F1086" t="s">
        <v>23</v>
      </c>
    </row>
    <row r="1087">
      <c r="A1087" t="s">
        <v>24</v>
      </c>
      <c r="B1087" t="n">
        <v>17</v>
      </c>
      <c r="C1087" t="n">
        <v>1</v>
      </c>
      <c r="D1087" t="n">
        <v>1</v>
      </c>
      <c r="E1087" t="n">
        <v>1</v>
      </c>
      <c r="F1087" t="n">
        <v>1</v>
      </c>
    </row>
    <row r="1088">
      <c r="A1088" t="s">
        <v>25</v>
      </c>
      <c r="B1088" t="n">
        <v>12</v>
      </c>
      <c r="C1088" t="n">
        <v>1.08</v>
      </c>
      <c r="D1088" t="n">
        <v>1</v>
      </c>
      <c r="E1088" t="n">
        <v>1</v>
      </c>
      <c r="F1088" t="n">
        <v>2</v>
      </c>
    </row>
    <row r="1089">
      <c r="A1089" t="s">
        <v>26</v>
      </c>
      <c r="B1089" t="n">
        <v>15</v>
      </c>
      <c r="C1089" t="n">
        <v>1.27</v>
      </c>
      <c r="D1089" t="n">
        <v>1</v>
      </c>
      <c r="E1089" t="n">
        <v>1</v>
      </c>
      <c r="F1089" t="n">
        <v>4</v>
      </c>
    </row>
    <row r="1090">
      <c r="A1090" t="s">
        <v>27</v>
      </c>
      <c r="B1090" t="n">
        <v>44</v>
      </c>
      <c r="C1090" t="n">
        <v>1.11</v>
      </c>
      <c r="D1090" t="n">
        <v>1</v>
      </c>
      <c r="E1090" t="n">
        <v>1</v>
      </c>
      <c r="F1090" t="n">
        <v>4</v>
      </c>
    </row>
    <row r="1092">
      <c r="A1092" t="s">
        <v>782</v>
      </c>
    </row>
    <row r="1093">
      <c r="A1093" t="s">
        <v>19</v>
      </c>
      <c r="B1093" t="s">
        <v>20</v>
      </c>
      <c r="C1093" t="s">
        <v>21</v>
      </c>
      <c r="D1093" t="s">
        <v>22</v>
      </c>
      <c r="E1093" t="s">
        <v>23</v>
      </c>
    </row>
    <row r="1094">
      <c r="A1094" t="n">
        <v>57</v>
      </c>
      <c r="B1094" t="n">
        <v>1.09</v>
      </c>
      <c r="C1094" t="n">
        <v>1</v>
      </c>
      <c r="D1094" t="n">
        <v>1</v>
      </c>
      <c r="E1094" t="n">
        <v>4</v>
      </c>
    </row>
    <row r="1096">
      <c r="A1096" t="s">
        <v>783</v>
      </c>
    </row>
    <row r="1097">
      <c r="A1097" t="s">
        <v>19</v>
      </c>
      <c r="B1097" t="s">
        <v>55</v>
      </c>
      <c r="C1097" t="s">
        <v>772</v>
      </c>
      <c r="D1097" t="s">
        <v>773</v>
      </c>
    </row>
    <row r="1098">
      <c r="A1098" t="n">
        <v>366</v>
      </c>
      <c r="B1098" t="s">
        <v>784</v>
      </c>
      <c r="C1098" t="s">
        <v>785</v>
      </c>
      <c r="D1098" t="s">
        <v>314</v>
      </c>
    </row>
    <row r="1100">
      <c r="A1100" t="s">
        <v>786</v>
      </c>
    </row>
    <row r="1101">
      <c r="A1101" t="s">
        <v>18</v>
      </c>
      <c r="B1101" t="s">
        <v>19</v>
      </c>
      <c r="C1101" t="s">
        <v>20</v>
      </c>
      <c r="D1101" t="s">
        <v>21</v>
      </c>
      <c r="E1101" t="s">
        <v>22</v>
      </c>
      <c r="F1101" t="s">
        <v>23</v>
      </c>
    </row>
    <row r="1102">
      <c r="A1102" t="s">
        <v>24</v>
      </c>
      <c r="B1102" t="n">
        <v>117</v>
      </c>
      <c r="C1102" t="n">
        <v>6.1</v>
      </c>
      <c r="D1102" t="n">
        <v>6</v>
      </c>
      <c r="E1102" t="n">
        <v>1</v>
      </c>
      <c r="F1102" t="n">
        <v>16</v>
      </c>
    </row>
    <row r="1103">
      <c r="A1103" t="s">
        <v>25</v>
      </c>
      <c r="B1103" t="n">
        <v>123</v>
      </c>
      <c r="C1103" t="n">
        <v>5.22</v>
      </c>
      <c r="D1103" t="n">
        <v>5</v>
      </c>
      <c r="E1103" t="n">
        <v>1</v>
      </c>
      <c r="F1103" t="n">
        <v>12</v>
      </c>
    </row>
    <row r="1104">
      <c r="A1104" t="s">
        <v>26</v>
      </c>
      <c r="B1104" t="n">
        <v>125</v>
      </c>
      <c r="C1104" t="n">
        <v>4.49</v>
      </c>
      <c r="D1104" t="n">
        <v>4</v>
      </c>
      <c r="E1104" t="n">
        <v>1</v>
      </c>
      <c r="F1104" t="n">
        <v>14</v>
      </c>
    </row>
    <row r="1105">
      <c r="A1105" t="s">
        <v>27</v>
      </c>
      <c r="B1105" t="n">
        <v>365</v>
      </c>
      <c r="C1105" t="n">
        <v>5.25</v>
      </c>
      <c r="D1105" t="n">
        <v>5</v>
      </c>
      <c r="E1105" t="n">
        <v>1</v>
      </c>
      <c r="F1105" t="n">
        <v>16</v>
      </c>
    </row>
    <row r="1107">
      <c r="A1107" t="s">
        <v>787</v>
      </c>
    </row>
    <row r="1108">
      <c r="A1108" t="s">
        <v>19</v>
      </c>
      <c r="B1108" t="s">
        <v>20</v>
      </c>
      <c r="C1108" t="s">
        <v>21</v>
      </c>
      <c r="D1108" t="s">
        <v>22</v>
      </c>
      <c r="E1108" t="s">
        <v>23</v>
      </c>
    </row>
    <row r="1109">
      <c r="A1109" t="n">
        <v>365</v>
      </c>
      <c r="B1109" t="n">
        <v>5.25</v>
      </c>
      <c r="C1109" t="n">
        <v>5</v>
      </c>
      <c r="D1109" t="n">
        <v>1</v>
      </c>
      <c r="E1109" t="n">
        <v>16</v>
      </c>
    </row>
    <row r="1111">
      <c r="A1111" t="s">
        <v>788</v>
      </c>
    </row>
    <row r="1112">
      <c r="A1112" t="s">
        <v>18</v>
      </c>
      <c r="B1112" t="s">
        <v>19</v>
      </c>
      <c r="C1112" t="s">
        <v>20</v>
      </c>
      <c r="D1112" t="s">
        <v>21</v>
      </c>
      <c r="E1112" t="s">
        <v>22</v>
      </c>
      <c r="F1112" t="s">
        <v>23</v>
      </c>
    </row>
    <row r="1113">
      <c r="A1113" t="s">
        <v>24</v>
      </c>
      <c r="B1113" t="n">
        <v>16</v>
      </c>
      <c r="C1113" t="n">
        <v>3.31</v>
      </c>
      <c r="D1113" t="n">
        <v>3</v>
      </c>
      <c r="E1113" t="n">
        <v>1</v>
      </c>
      <c r="F1113" t="n">
        <v>8</v>
      </c>
    </row>
    <row r="1114">
      <c r="A1114" t="s">
        <v>25</v>
      </c>
      <c r="B1114" t="n">
        <v>4</v>
      </c>
      <c r="C1114" t="n">
        <v>2.25</v>
      </c>
      <c r="D1114" t="n">
        <v>2</v>
      </c>
      <c r="E1114" t="n">
        <v>1</v>
      </c>
      <c r="F1114" t="n">
        <v>4</v>
      </c>
    </row>
    <row r="1115">
      <c r="A1115" t="s">
        <v>26</v>
      </c>
      <c r="B1115" t="n">
        <v>14</v>
      </c>
      <c r="C1115" t="n">
        <v>3.43</v>
      </c>
      <c r="D1115" t="n">
        <v>2</v>
      </c>
      <c r="E1115" t="n">
        <v>2</v>
      </c>
      <c r="F1115" t="n">
        <v>7</v>
      </c>
    </row>
    <row r="1116">
      <c r="A1116" t="s">
        <v>27</v>
      </c>
      <c r="B1116" t="n">
        <v>34</v>
      </c>
      <c r="C1116" t="n">
        <v>3.24</v>
      </c>
      <c r="D1116" t="n">
        <v>2</v>
      </c>
      <c r="E1116" t="n">
        <v>1</v>
      </c>
      <c r="F1116" t="n">
        <v>8</v>
      </c>
    </row>
    <row r="1118">
      <c r="A1118" t="s">
        <v>789</v>
      </c>
    </row>
    <row r="1119">
      <c r="A1119" t="s">
        <v>19</v>
      </c>
      <c r="B1119" t="s">
        <v>20</v>
      </c>
      <c r="C1119" t="s">
        <v>21</v>
      </c>
      <c r="D1119" t="s">
        <v>22</v>
      </c>
      <c r="E1119" t="s">
        <v>23</v>
      </c>
    </row>
    <row r="1120">
      <c r="A1120" t="n">
        <v>34</v>
      </c>
      <c r="B1120" t="n">
        <v>3.24</v>
      </c>
      <c r="C1120" t="n">
        <v>2</v>
      </c>
      <c r="D1120" t="n">
        <v>1</v>
      </c>
      <c r="E1120" t="n">
        <v>8</v>
      </c>
    </row>
    <row r="1122">
      <c r="A1122" t="s">
        <v>790</v>
      </c>
    </row>
    <row r="1123">
      <c r="A1123" t="s">
        <v>18</v>
      </c>
      <c r="B1123" t="s">
        <v>19</v>
      </c>
      <c r="C1123" t="s">
        <v>156</v>
      </c>
    </row>
    <row r="1124">
      <c r="A1124" t="s">
        <v>24</v>
      </c>
      <c r="B1124" t="n">
        <v>117</v>
      </c>
      <c r="C1124" t="s">
        <v>31</v>
      </c>
    </row>
    <row r="1125">
      <c r="A1125" t="s">
        <v>25</v>
      </c>
      <c r="B1125" t="n">
        <v>123</v>
      </c>
      <c r="C1125" t="s">
        <v>31</v>
      </c>
    </row>
    <row r="1126">
      <c r="A1126" t="s">
        <v>26</v>
      </c>
      <c r="B1126" t="n">
        <v>126</v>
      </c>
      <c r="C1126" t="s">
        <v>31</v>
      </c>
    </row>
    <row r="1127">
      <c r="A1127" t="s">
        <v>27</v>
      </c>
      <c r="B1127" t="n">
        <v>366</v>
      </c>
      <c r="C1127" t="s">
        <v>31</v>
      </c>
    </row>
    <row r="1129">
      <c r="A1129" t="s">
        <v>791</v>
      </c>
    </row>
    <row r="1130">
      <c r="A1130" t="s">
        <v>19</v>
      </c>
      <c r="B1130" t="s">
        <v>156</v>
      </c>
    </row>
    <row r="1131">
      <c r="A1131" t="n">
        <v>366</v>
      </c>
      <c r="B1131" t="s">
        <v>31</v>
      </c>
    </row>
    <row r="1133">
      <c r="A1133" t="s">
        <v>792</v>
      </c>
    </row>
    <row r="1134">
      <c r="A1134" t="s">
        <v>18</v>
      </c>
      <c r="B1134" t="s">
        <v>19</v>
      </c>
      <c r="C1134" t="s">
        <v>793</v>
      </c>
      <c r="D1134" t="s">
        <v>794</v>
      </c>
    </row>
    <row r="1135">
      <c r="A1135" t="s">
        <v>24</v>
      </c>
      <c r="B1135" t="n">
        <v>102</v>
      </c>
      <c r="C1135" t="s">
        <v>795</v>
      </c>
      <c r="D1135" t="s">
        <v>796</v>
      </c>
    </row>
    <row r="1136">
      <c r="A1136" t="s">
        <v>25</v>
      </c>
      <c r="B1136" t="n">
        <v>73</v>
      </c>
      <c r="C1136" t="s">
        <v>797</v>
      </c>
      <c r="D1136" t="s">
        <v>63</v>
      </c>
    </row>
    <row r="1137">
      <c r="A1137" t="s">
        <v>26</v>
      </c>
      <c r="B1137" t="n">
        <v>60</v>
      </c>
      <c r="C1137" t="s">
        <v>798</v>
      </c>
      <c r="D1137" t="s">
        <v>799</v>
      </c>
    </row>
    <row r="1138">
      <c r="A1138" t="s">
        <v>27</v>
      </c>
      <c r="B1138" t="n">
        <v>235</v>
      </c>
      <c r="C1138" t="s">
        <v>139</v>
      </c>
      <c r="D1138" t="s">
        <v>800</v>
      </c>
    </row>
    <row r="1140">
      <c r="A1140" t="s">
        <v>801</v>
      </c>
    </row>
    <row r="1141">
      <c r="A1141" t="s">
        <v>19</v>
      </c>
      <c r="B1141" t="s">
        <v>793</v>
      </c>
      <c r="C1141" t="s">
        <v>794</v>
      </c>
    </row>
    <row r="1142">
      <c r="A1142" t="n">
        <v>235</v>
      </c>
      <c r="B1142" t="s">
        <v>139</v>
      </c>
      <c r="C1142" t="s">
        <v>800</v>
      </c>
    </row>
    <row r="1144">
      <c r="A1144" t="s">
        <v>802</v>
      </c>
    </row>
    <row r="1145">
      <c r="A1145" t="s">
        <v>18</v>
      </c>
      <c r="B1145" t="s">
        <v>19</v>
      </c>
      <c r="C1145" t="s">
        <v>55</v>
      </c>
      <c r="D1145" t="s">
        <v>156</v>
      </c>
    </row>
    <row r="1146">
      <c r="A1146" t="s">
        <v>24</v>
      </c>
      <c r="B1146" t="n">
        <v>12</v>
      </c>
      <c r="C1146" t="s">
        <v>217</v>
      </c>
      <c r="D1146" t="s">
        <v>218</v>
      </c>
    </row>
    <row r="1147">
      <c r="A1147" t="s">
        <v>25</v>
      </c>
      <c r="B1147" t="n">
        <v>4</v>
      </c>
      <c r="C1147" t="s">
        <v>31</v>
      </c>
      <c r="D1147" t="s">
        <v>41</v>
      </c>
    </row>
    <row r="1148">
      <c r="A1148" t="s">
        <v>26</v>
      </c>
      <c r="B1148" t="n">
        <v>5</v>
      </c>
      <c r="C1148" t="s">
        <v>803</v>
      </c>
      <c r="D1148" t="s">
        <v>82</v>
      </c>
    </row>
    <row r="1149">
      <c r="A1149" t="s">
        <v>27</v>
      </c>
      <c r="B1149" t="n">
        <v>21</v>
      </c>
      <c r="C1149" t="s">
        <v>804</v>
      </c>
      <c r="D1149" t="s">
        <v>424</v>
      </c>
    </row>
    <row r="1151">
      <c r="A1151" t="s">
        <v>805</v>
      </c>
    </row>
    <row r="1152">
      <c r="A1152" t="s">
        <v>19</v>
      </c>
      <c r="B1152" t="s">
        <v>55</v>
      </c>
      <c r="C1152" t="s">
        <v>156</v>
      </c>
    </row>
    <row r="1153">
      <c r="A1153" t="n">
        <v>21</v>
      </c>
      <c r="B1153" t="s">
        <v>804</v>
      </c>
      <c r="C1153" t="s">
        <v>424</v>
      </c>
    </row>
    <row r="1155">
      <c r="A1155" t="s">
        <v>806</v>
      </c>
    </row>
    <row r="1156">
      <c r="A1156" t="s">
        <v>18</v>
      </c>
      <c r="B1156" t="s">
        <v>19</v>
      </c>
      <c r="C1156" t="s">
        <v>55</v>
      </c>
      <c r="D1156" t="s">
        <v>156</v>
      </c>
    </row>
    <row r="1157">
      <c r="A1157" t="s">
        <v>24</v>
      </c>
      <c r="B1157" t="n">
        <v>12</v>
      </c>
      <c r="C1157" t="s">
        <v>217</v>
      </c>
      <c r="D1157" t="s">
        <v>218</v>
      </c>
    </row>
    <row r="1158">
      <c r="A1158" t="s">
        <v>25</v>
      </c>
      <c r="B1158" t="n">
        <v>4</v>
      </c>
      <c r="C1158" t="s">
        <v>31</v>
      </c>
      <c r="D1158" t="s">
        <v>41</v>
      </c>
    </row>
    <row r="1159">
      <c r="A1159" t="s">
        <v>26</v>
      </c>
      <c r="B1159" t="n">
        <v>5</v>
      </c>
      <c r="C1159" t="s">
        <v>82</v>
      </c>
      <c r="D1159" t="s">
        <v>803</v>
      </c>
    </row>
    <row r="1160">
      <c r="A1160" t="s">
        <v>27</v>
      </c>
      <c r="B1160" t="n">
        <v>21</v>
      </c>
      <c r="C1160" t="s">
        <v>807</v>
      </c>
      <c r="D1160" t="s">
        <v>376</v>
      </c>
    </row>
    <row r="1162">
      <c r="A1162" t="s">
        <v>808</v>
      </c>
    </row>
    <row r="1163">
      <c r="A1163" t="s">
        <v>19</v>
      </c>
      <c r="B1163" t="s">
        <v>55</v>
      </c>
      <c r="C1163" t="s">
        <v>156</v>
      </c>
    </row>
    <row r="1164">
      <c r="A1164" t="n">
        <v>21</v>
      </c>
      <c r="B1164" t="s">
        <v>807</v>
      </c>
      <c r="C1164" t="s">
        <v>376</v>
      </c>
    </row>
    <row r="1166">
      <c r="A1166" t="s">
        <v>809</v>
      </c>
    </row>
    <row r="1167">
      <c r="A1167" t="s">
        <v>18</v>
      </c>
      <c r="B1167" t="s">
        <v>19</v>
      </c>
      <c r="C1167" t="s">
        <v>110</v>
      </c>
      <c r="D1167" t="s">
        <v>111</v>
      </c>
      <c r="E1167" t="s">
        <v>112</v>
      </c>
    </row>
    <row r="1168">
      <c r="A1168" t="s">
        <v>24</v>
      </c>
      <c r="B1168" t="n">
        <v>117</v>
      </c>
      <c r="C1168" t="s">
        <v>432</v>
      </c>
      <c r="D1168" t="s">
        <v>810</v>
      </c>
      <c r="E1168" t="s">
        <v>65</v>
      </c>
    </row>
    <row r="1169">
      <c r="A1169" t="s">
        <v>25</v>
      </c>
      <c r="B1169" t="n">
        <v>123</v>
      </c>
      <c r="C1169" t="s">
        <v>307</v>
      </c>
      <c r="D1169" t="s">
        <v>696</v>
      </c>
      <c r="E1169" t="s">
        <v>488</v>
      </c>
    </row>
    <row r="1170">
      <c r="A1170" t="s">
        <v>26</v>
      </c>
      <c r="B1170" t="n">
        <v>126</v>
      </c>
      <c r="C1170" t="s">
        <v>194</v>
      </c>
      <c r="D1170" t="s">
        <v>811</v>
      </c>
      <c r="E1170" t="s">
        <v>234</v>
      </c>
    </row>
    <row r="1171">
      <c r="A1171" t="s">
        <v>27</v>
      </c>
      <c r="B1171" t="n">
        <v>366</v>
      </c>
      <c r="C1171" t="s">
        <v>338</v>
      </c>
      <c r="D1171" t="s">
        <v>812</v>
      </c>
      <c r="E1171" t="s">
        <v>638</v>
      </c>
    </row>
    <row r="1173">
      <c r="A1173" t="s">
        <v>813</v>
      </c>
    </row>
    <row r="1174">
      <c r="A1174" t="s">
        <v>18</v>
      </c>
      <c r="B1174" t="s">
        <v>19</v>
      </c>
      <c r="C1174" t="s">
        <v>814</v>
      </c>
      <c r="D1174" t="s">
        <v>815</v>
      </c>
      <c r="E1174" t="s">
        <v>130</v>
      </c>
      <c r="F1174" t="s">
        <v>131</v>
      </c>
    </row>
    <row r="1175">
      <c r="A1175" t="s">
        <v>24</v>
      </c>
      <c r="B1175" t="n">
        <v>101</v>
      </c>
      <c r="C1175" t="s">
        <v>377</v>
      </c>
      <c r="D1175" t="s">
        <v>816</v>
      </c>
      <c r="E1175" t="s">
        <v>41</v>
      </c>
      <c r="F1175" t="s">
        <v>41</v>
      </c>
    </row>
    <row r="1176">
      <c r="A1176" t="s">
        <v>25</v>
      </c>
      <c r="B1176" t="n">
        <v>78</v>
      </c>
      <c r="C1176" t="s">
        <v>197</v>
      </c>
      <c r="D1176" t="s">
        <v>746</v>
      </c>
      <c r="E1176" t="s">
        <v>196</v>
      </c>
      <c r="F1176" t="s">
        <v>302</v>
      </c>
    </row>
    <row r="1177">
      <c r="A1177" t="s">
        <v>26</v>
      </c>
      <c r="B1177" t="n">
        <v>105</v>
      </c>
      <c r="C1177" t="s">
        <v>700</v>
      </c>
      <c r="D1177" t="s">
        <v>817</v>
      </c>
      <c r="E1177" t="s">
        <v>818</v>
      </c>
      <c r="F1177" t="s">
        <v>41</v>
      </c>
    </row>
    <row r="1178">
      <c r="A1178" t="s">
        <v>27</v>
      </c>
      <c r="B1178" t="n">
        <v>284</v>
      </c>
      <c r="C1178" t="s">
        <v>819</v>
      </c>
      <c r="D1178" t="s">
        <v>820</v>
      </c>
      <c r="E1178" t="s">
        <v>285</v>
      </c>
      <c r="F1178" t="s">
        <v>283</v>
      </c>
    </row>
    <row r="1180">
      <c r="A1180" t="s">
        <v>821</v>
      </c>
    </row>
    <row r="1181">
      <c r="A1181" t="s">
        <v>19</v>
      </c>
      <c r="B1181" t="s">
        <v>814</v>
      </c>
      <c r="C1181" t="s">
        <v>815</v>
      </c>
      <c r="D1181" t="s">
        <v>130</v>
      </c>
      <c r="E1181" t="s">
        <v>131</v>
      </c>
    </row>
    <row r="1182">
      <c r="A1182" t="n">
        <v>284</v>
      </c>
      <c r="B1182" t="s">
        <v>819</v>
      </c>
      <c r="C1182" t="s">
        <v>820</v>
      </c>
      <c r="D1182" t="s">
        <v>285</v>
      </c>
      <c r="E1182" t="s">
        <v>283</v>
      </c>
    </row>
    <row r="1184">
      <c r="A1184" t="s">
        <v>822</v>
      </c>
    </row>
    <row r="1185">
      <c r="A1185" t="s">
        <v>19</v>
      </c>
      <c r="B1185" t="s">
        <v>110</v>
      </c>
      <c r="C1185" t="s">
        <v>111</v>
      </c>
      <c r="D1185" t="s">
        <v>112</v>
      </c>
    </row>
    <row r="1186">
      <c r="A1186" t="n">
        <v>366</v>
      </c>
      <c r="B1186" t="s">
        <v>338</v>
      </c>
      <c r="C1186" t="s">
        <v>812</v>
      </c>
      <c r="D1186" t="s">
        <v>638</v>
      </c>
    </row>
    <row r="1188">
      <c r="A1188" t="s">
        <v>823</v>
      </c>
    </row>
    <row r="1189">
      <c r="A1189" t="s">
        <v>18</v>
      </c>
      <c r="B1189" t="s">
        <v>19</v>
      </c>
      <c r="C1189" t="s">
        <v>824</v>
      </c>
      <c r="D1189" t="s">
        <v>825</v>
      </c>
      <c r="E1189" t="s">
        <v>826</v>
      </c>
      <c r="F1189" t="s">
        <v>827</v>
      </c>
      <c r="G1189" t="s">
        <v>828</v>
      </c>
      <c r="H1189" t="s">
        <v>829</v>
      </c>
      <c r="I1189" t="s">
        <v>830</v>
      </c>
      <c r="J1189" t="s">
        <v>831</v>
      </c>
      <c r="K1189" t="s">
        <v>832</v>
      </c>
      <c r="L1189" t="s">
        <v>130</v>
      </c>
      <c r="M1189" t="s">
        <v>54</v>
      </c>
      <c r="N1189" t="s">
        <v>131</v>
      </c>
    </row>
    <row r="1190">
      <c r="A1190" t="s">
        <v>24</v>
      </c>
      <c r="B1190" t="n">
        <v>10</v>
      </c>
      <c r="C1190" t="s">
        <v>41</v>
      </c>
      <c r="D1190" t="s">
        <v>138</v>
      </c>
      <c r="E1190" t="s">
        <v>41</v>
      </c>
      <c r="F1190" t="s">
        <v>803</v>
      </c>
      <c r="G1190" t="s">
        <v>41</v>
      </c>
      <c r="H1190" t="s">
        <v>833</v>
      </c>
      <c r="I1190" t="s">
        <v>41</v>
      </c>
      <c r="J1190" t="s">
        <v>138</v>
      </c>
      <c r="K1190" t="s">
        <v>41</v>
      </c>
      <c r="L1190" t="s">
        <v>41</v>
      </c>
      <c r="M1190" t="s">
        <v>41</v>
      </c>
      <c r="N1190" t="s">
        <v>41</v>
      </c>
    </row>
    <row r="1191">
      <c r="A1191" t="s">
        <v>25</v>
      </c>
      <c r="B1191" t="n">
        <v>8</v>
      </c>
      <c r="C1191" t="s">
        <v>834</v>
      </c>
      <c r="D1191" t="s">
        <v>67</v>
      </c>
      <c r="E1191" t="s">
        <v>41</v>
      </c>
      <c r="F1191" t="s">
        <v>41</v>
      </c>
      <c r="G1191" t="s">
        <v>835</v>
      </c>
      <c r="H1191" t="s">
        <v>41</v>
      </c>
      <c r="I1191" t="s">
        <v>41</v>
      </c>
      <c r="J1191" t="s">
        <v>41</v>
      </c>
      <c r="K1191" t="s">
        <v>41</v>
      </c>
      <c r="L1191" t="s">
        <v>41</v>
      </c>
      <c r="M1191" t="s">
        <v>41</v>
      </c>
      <c r="N1191" t="s">
        <v>835</v>
      </c>
    </row>
    <row r="1192">
      <c r="A1192" t="s">
        <v>26</v>
      </c>
      <c r="B1192" t="n">
        <v>2</v>
      </c>
      <c r="C1192" t="s">
        <v>41</v>
      </c>
      <c r="D1192" t="s">
        <v>67</v>
      </c>
      <c r="E1192" t="s">
        <v>41</v>
      </c>
      <c r="F1192" t="s">
        <v>67</v>
      </c>
      <c r="G1192" t="s">
        <v>41</v>
      </c>
      <c r="H1192" t="s">
        <v>41</v>
      </c>
      <c r="I1192" t="s">
        <v>41</v>
      </c>
      <c r="J1192" t="s">
        <v>41</v>
      </c>
      <c r="K1192" t="s">
        <v>41</v>
      </c>
      <c r="L1192" t="s">
        <v>41</v>
      </c>
      <c r="M1192" t="s">
        <v>41</v>
      </c>
      <c r="N1192" t="s">
        <v>41</v>
      </c>
    </row>
    <row r="1193">
      <c r="A1193" t="s">
        <v>27</v>
      </c>
      <c r="B1193" t="n">
        <v>20</v>
      </c>
      <c r="C1193" t="s">
        <v>833</v>
      </c>
      <c r="D1193" t="s">
        <v>704</v>
      </c>
      <c r="E1193" t="s">
        <v>41</v>
      </c>
      <c r="F1193" t="s">
        <v>704</v>
      </c>
      <c r="G1193" t="s">
        <v>501</v>
      </c>
      <c r="H1193" t="s">
        <v>501</v>
      </c>
      <c r="I1193" t="s">
        <v>41</v>
      </c>
      <c r="J1193" t="s">
        <v>833</v>
      </c>
      <c r="K1193" t="s">
        <v>41</v>
      </c>
      <c r="L1193" t="s">
        <v>41</v>
      </c>
      <c r="M1193" t="s">
        <v>41</v>
      </c>
      <c r="N1193" t="s">
        <v>501</v>
      </c>
    </row>
    <row r="1195">
      <c r="A1195" t="s">
        <v>836</v>
      </c>
    </row>
    <row r="1196">
      <c r="A1196" t="s">
        <v>19</v>
      </c>
      <c r="B1196" t="s">
        <v>824</v>
      </c>
      <c r="C1196" t="s">
        <v>825</v>
      </c>
      <c r="D1196" t="s">
        <v>826</v>
      </c>
      <c r="E1196" t="s">
        <v>827</v>
      </c>
      <c r="F1196" t="s">
        <v>828</v>
      </c>
      <c r="G1196" t="s">
        <v>829</v>
      </c>
      <c r="H1196" t="s">
        <v>830</v>
      </c>
      <c r="I1196" t="s">
        <v>831</v>
      </c>
      <c r="J1196" t="s">
        <v>832</v>
      </c>
      <c r="K1196" t="s">
        <v>130</v>
      </c>
      <c r="L1196" t="s">
        <v>54</v>
      </c>
      <c r="M1196" t="s">
        <v>131</v>
      </c>
    </row>
    <row r="1197">
      <c r="A1197" t="n">
        <v>89</v>
      </c>
      <c r="B1197" t="s">
        <v>70</v>
      </c>
      <c r="C1197" t="s">
        <v>837</v>
      </c>
      <c r="D1197" t="s">
        <v>41</v>
      </c>
      <c r="E1197" t="s">
        <v>838</v>
      </c>
      <c r="F1197" t="s">
        <v>236</v>
      </c>
      <c r="G1197" t="s">
        <v>212</v>
      </c>
      <c r="H1197" t="s">
        <v>41</v>
      </c>
      <c r="I1197" t="s">
        <v>236</v>
      </c>
      <c r="J1197" t="s">
        <v>212</v>
      </c>
      <c r="K1197" t="s">
        <v>41</v>
      </c>
      <c r="L1197" t="s">
        <v>163</v>
      </c>
      <c r="M1197" t="s">
        <v>839</v>
      </c>
    </row>
    <row r="1199">
      <c r="A1199" t="s">
        <v>840</v>
      </c>
    </row>
    <row r="1200">
      <c r="A1200" t="s">
        <v>18</v>
      </c>
      <c r="B1200" t="s">
        <v>19</v>
      </c>
      <c r="C1200" t="s">
        <v>55</v>
      </c>
      <c r="D1200" t="s">
        <v>156</v>
      </c>
    </row>
    <row r="1201">
      <c r="A1201" t="s">
        <v>24</v>
      </c>
      <c r="B1201" t="n">
        <v>60</v>
      </c>
      <c r="C1201" t="s">
        <v>234</v>
      </c>
      <c r="D1201" t="s">
        <v>764</v>
      </c>
    </row>
    <row r="1202">
      <c r="A1202" t="s">
        <v>25</v>
      </c>
      <c r="B1202" t="n">
        <v>39</v>
      </c>
      <c r="C1202" t="s">
        <v>195</v>
      </c>
      <c r="D1202" t="s">
        <v>841</v>
      </c>
    </row>
    <row r="1203">
      <c r="A1203" t="s">
        <v>26</v>
      </c>
      <c r="B1203" t="n">
        <v>15</v>
      </c>
      <c r="C1203" t="s">
        <v>842</v>
      </c>
      <c r="D1203" t="s">
        <v>843</v>
      </c>
    </row>
    <row r="1204">
      <c r="A1204" t="s">
        <v>27</v>
      </c>
      <c r="B1204" t="n">
        <v>114</v>
      </c>
      <c r="C1204" t="s">
        <v>589</v>
      </c>
      <c r="D1204" t="s">
        <v>844</v>
      </c>
    </row>
    <row r="1206">
      <c r="A1206" t="s">
        <v>845</v>
      </c>
    </row>
    <row r="1207">
      <c r="A1207" t="s">
        <v>19</v>
      </c>
      <c r="B1207" t="s">
        <v>55</v>
      </c>
      <c r="C1207" t="s">
        <v>131</v>
      </c>
      <c r="D1207" t="s">
        <v>156</v>
      </c>
    </row>
    <row r="1208">
      <c r="A1208" t="n">
        <v>212</v>
      </c>
      <c r="B1208" t="s">
        <v>846</v>
      </c>
      <c r="C1208" t="s">
        <v>193</v>
      </c>
      <c r="D1208" t="s">
        <v>216</v>
      </c>
    </row>
    <row r="1210">
      <c r="A1210" t="s">
        <v>847</v>
      </c>
    </row>
    <row r="1211">
      <c r="A1211" t="s">
        <v>18</v>
      </c>
      <c r="B1211" t="s">
        <v>19</v>
      </c>
      <c r="C1211" t="s">
        <v>54</v>
      </c>
      <c r="D1211" t="s">
        <v>55</v>
      </c>
      <c r="E1211" t="s">
        <v>156</v>
      </c>
    </row>
    <row r="1212">
      <c r="A1212" t="s">
        <v>24</v>
      </c>
      <c r="B1212" t="n">
        <v>73</v>
      </c>
      <c r="C1212" t="s">
        <v>344</v>
      </c>
      <c r="D1212" t="s">
        <v>591</v>
      </c>
      <c r="E1212" t="s">
        <v>848</v>
      </c>
    </row>
    <row r="1213">
      <c r="A1213" t="s">
        <v>25</v>
      </c>
      <c r="B1213" t="n">
        <v>48</v>
      </c>
      <c r="C1213" t="s">
        <v>41</v>
      </c>
      <c r="D1213" t="s">
        <v>849</v>
      </c>
      <c r="E1213" t="s">
        <v>850</v>
      </c>
    </row>
    <row r="1214">
      <c r="A1214" t="s">
        <v>26</v>
      </c>
      <c r="B1214" t="n">
        <v>23</v>
      </c>
      <c r="C1214" t="s">
        <v>275</v>
      </c>
      <c r="D1214" t="s">
        <v>435</v>
      </c>
      <c r="E1214" t="s">
        <v>851</v>
      </c>
    </row>
    <row r="1215">
      <c r="A1215" t="s">
        <v>27</v>
      </c>
      <c r="B1215" t="n">
        <v>144</v>
      </c>
      <c r="C1215" t="s">
        <v>86</v>
      </c>
      <c r="D1215" t="s">
        <v>849</v>
      </c>
      <c r="E1215" t="s">
        <v>852</v>
      </c>
    </row>
    <row r="1217">
      <c r="A1217" t="s">
        <v>853</v>
      </c>
    </row>
    <row r="1218">
      <c r="A1218" t="s">
        <v>19</v>
      </c>
      <c r="B1218" t="s">
        <v>54</v>
      </c>
      <c r="C1218" t="s">
        <v>55</v>
      </c>
      <c r="D1218" t="s">
        <v>156</v>
      </c>
    </row>
    <row r="1219">
      <c r="A1219" t="n">
        <v>212</v>
      </c>
      <c r="B1219" t="s">
        <v>283</v>
      </c>
      <c r="C1219" t="s">
        <v>854</v>
      </c>
      <c r="D1219" t="s">
        <v>855</v>
      </c>
    </row>
    <row r="1221">
      <c r="A1221" t="s">
        <v>856</v>
      </c>
    </row>
    <row r="1222">
      <c r="A1222" t="s">
        <v>18</v>
      </c>
      <c r="B1222" t="s">
        <v>19</v>
      </c>
      <c r="C1222" t="s">
        <v>55</v>
      </c>
      <c r="D1222" t="s">
        <v>156</v>
      </c>
    </row>
    <row r="1223">
      <c r="A1223" t="s">
        <v>24</v>
      </c>
      <c r="B1223" t="n">
        <v>102</v>
      </c>
      <c r="C1223" t="s">
        <v>666</v>
      </c>
      <c r="D1223" t="s">
        <v>701</v>
      </c>
    </row>
    <row r="1224">
      <c r="A1224" t="s">
        <v>25</v>
      </c>
      <c r="B1224" t="n">
        <v>73</v>
      </c>
      <c r="C1224" t="s">
        <v>609</v>
      </c>
      <c r="D1224" t="s">
        <v>857</v>
      </c>
    </row>
    <row r="1225">
      <c r="A1225" t="s">
        <v>26</v>
      </c>
      <c r="B1225" t="n">
        <v>60</v>
      </c>
      <c r="C1225" t="s">
        <v>501</v>
      </c>
      <c r="D1225" t="s">
        <v>858</v>
      </c>
    </row>
    <row r="1226">
      <c r="A1226" t="s">
        <v>27</v>
      </c>
      <c r="B1226" t="n">
        <v>235</v>
      </c>
      <c r="C1226" t="s">
        <v>377</v>
      </c>
      <c r="D1226" t="s">
        <v>816</v>
      </c>
    </row>
    <row r="1228">
      <c r="A1228" t="s">
        <v>859</v>
      </c>
    </row>
    <row r="1229">
      <c r="A1229" t="s">
        <v>19</v>
      </c>
      <c r="B1229" t="s">
        <v>55</v>
      </c>
      <c r="C1229" t="s">
        <v>156</v>
      </c>
    </row>
    <row r="1230">
      <c r="A1230" t="n">
        <v>235</v>
      </c>
      <c r="B1230" t="s">
        <v>377</v>
      </c>
      <c r="C1230" t="s">
        <v>816</v>
      </c>
    </row>
    <row r="1232">
      <c r="A1232" t="s">
        <v>860</v>
      </c>
    </row>
    <row r="1233">
      <c r="A1233" t="s">
        <v>18</v>
      </c>
      <c r="B1233" t="s">
        <v>19</v>
      </c>
      <c r="C1233" t="s">
        <v>55</v>
      </c>
      <c r="D1233" t="s">
        <v>156</v>
      </c>
    </row>
    <row r="1234">
      <c r="A1234" t="s">
        <v>24</v>
      </c>
      <c r="B1234" t="n">
        <v>102</v>
      </c>
      <c r="C1234" t="s">
        <v>861</v>
      </c>
      <c r="D1234" t="s">
        <v>77</v>
      </c>
    </row>
    <row r="1235">
      <c r="A1235" t="s">
        <v>25</v>
      </c>
      <c r="B1235" t="n">
        <v>73</v>
      </c>
      <c r="C1235" t="s">
        <v>857</v>
      </c>
      <c r="D1235" t="s">
        <v>609</v>
      </c>
    </row>
    <row r="1236">
      <c r="A1236" t="s">
        <v>26</v>
      </c>
      <c r="B1236" t="n">
        <v>60</v>
      </c>
      <c r="C1236" t="s">
        <v>862</v>
      </c>
      <c r="D1236" t="s">
        <v>66</v>
      </c>
    </row>
    <row r="1237">
      <c r="A1237" t="s">
        <v>27</v>
      </c>
      <c r="B1237" t="n">
        <v>235</v>
      </c>
      <c r="C1237" t="s">
        <v>863</v>
      </c>
      <c r="D1237" t="s">
        <v>479</v>
      </c>
    </row>
    <row r="1239">
      <c r="A1239" t="s">
        <v>864</v>
      </c>
    </row>
    <row r="1240">
      <c r="A1240" t="s">
        <v>19</v>
      </c>
      <c r="B1240" t="s">
        <v>55</v>
      </c>
      <c r="C1240" t="s">
        <v>156</v>
      </c>
    </row>
    <row r="1241">
      <c r="A1241" t="n">
        <v>235</v>
      </c>
      <c r="B1241" t="s">
        <v>863</v>
      </c>
      <c r="C1241" t="s">
        <v>479</v>
      </c>
    </row>
    <row r="1243">
      <c r="A1243" t="s">
        <v>865</v>
      </c>
    </row>
    <row r="1244">
      <c r="A1244" t="s">
        <v>18</v>
      </c>
      <c r="B1244" t="s">
        <v>19</v>
      </c>
      <c r="C1244" t="s">
        <v>866</v>
      </c>
      <c r="D1244" t="s">
        <v>867</v>
      </c>
      <c r="E1244" t="s">
        <v>868</v>
      </c>
      <c r="F1244" t="s">
        <v>869</v>
      </c>
      <c r="G1244" t="s">
        <v>870</v>
      </c>
      <c r="H1244" t="s">
        <v>871</v>
      </c>
      <c r="I1244" t="s">
        <v>872</v>
      </c>
      <c r="J1244" t="s">
        <v>873</v>
      </c>
      <c r="K1244" t="s">
        <v>130</v>
      </c>
      <c r="L1244" t="s">
        <v>54</v>
      </c>
      <c r="M1244" t="s">
        <v>131</v>
      </c>
    </row>
    <row r="1245">
      <c r="A1245" t="s">
        <v>24</v>
      </c>
      <c r="B1245" t="n">
        <v>17</v>
      </c>
      <c r="C1245" t="s">
        <v>874</v>
      </c>
      <c r="D1245" t="s">
        <v>875</v>
      </c>
      <c r="E1245" t="s">
        <v>876</v>
      </c>
      <c r="F1245" t="s">
        <v>41</v>
      </c>
      <c r="G1245" t="s">
        <v>41</v>
      </c>
      <c r="H1245" t="s">
        <v>876</v>
      </c>
      <c r="I1245" t="s">
        <v>41</v>
      </c>
      <c r="J1245" t="s">
        <v>876</v>
      </c>
      <c r="K1245" t="s">
        <v>41</v>
      </c>
      <c r="L1245" t="s">
        <v>876</v>
      </c>
      <c r="M1245" t="s">
        <v>876</v>
      </c>
    </row>
    <row r="1246">
      <c r="A1246" t="s">
        <v>25</v>
      </c>
      <c r="B1246" t="n">
        <v>11</v>
      </c>
      <c r="C1246" t="s">
        <v>877</v>
      </c>
      <c r="D1246" t="s">
        <v>726</v>
      </c>
      <c r="E1246" t="s">
        <v>41</v>
      </c>
      <c r="F1246" t="s">
        <v>41</v>
      </c>
      <c r="G1246" t="s">
        <v>878</v>
      </c>
      <c r="H1246" t="s">
        <v>41</v>
      </c>
      <c r="I1246" t="s">
        <v>41</v>
      </c>
      <c r="J1246" t="s">
        <v>41</v>
      </c>
      <c r="K1246" t="s">
        <v>41</v>
      </c>
      <c r="L1246" t="s">
        <v>41</v>
      </c>
      <c r="M1246" t="s">
        <v>41</v>
      </c>
    </row>
    <row r="1247">
      <c r="A1247" t="s">
        <v>26</v>
      </c>
      <c r="B1247" t="n">
        <v>5</v>
      </c>
      <c r="C1247" t="s">
        <v>879</v>
      </c>
      <c r="D1247" t="s">
        <v>138</v>
      </c>
      <c r="E1247" t="s">
        <v>138</v>
      </c>
      <c r="F1247" t="s">
        <v>41</v>
      </c>
      <c r="G1247" t="s">
        <v>41</v>
      </c>
      <c r="H1247" t="s">
        <v>41</v>
      </c>
      <c r="I1247" t="s">
        <v>41</v>
      </c>
      <c r="J1247" t="s">
        <v>41</v>
      </c>
      <c r="K1247" t="s">
        <v>138</v>
      </c>
      <c r="L1247" t="s">
        <v>41</v>
      </c>
      <c r="M1247" t="s">
        <v>41</v>
      </c>
    </row>
    <row r="1248">
      <c r="A1248" t="s">
        <v>27</v>
      </c>
      <c r="B1248" t="n">
        <v>33</v>
      </c>
      <c r="C1248" t="s">
        <v>877</v>
      </c>
      <c r="D1248" t="s">
        <v>880</v>
      </c>
      <c r="E1248" t="s">
        <v>881</v>
      </c>
      <c r="F1248" t="s">
        <v>41</v>
      </c>
      <c r="G1248" t="s">
        <v>314</v>
      </c>
      <c r="H1248" t="s">
        <v>314</v>
      </c>
      <c r="I1248" t="s">
        <v>41</v>
      </c>
      <c r="J1248" t="s">
        <v>314</v>
      </c>
      <c r="K1248" t="s">
        <v>314</v>
      </c>
      <c r="L1248" t="s">
        <v>314</v>
      </c>
      <c r="M1248" t="s">
        <v>314</v>
      </c>
    </row>
    <row r="1250">
      <c r="A1250" t="s">
        <v>882</v>
      </c>
    </row>
    <row r="1251">
      <c r="A1251" t="s">
        <v>19</v>
      </c>
      <c r="B1251" t="s">
        <v>866</v>
      </c>
      <c r="C1251" t="s">
        <v>867</v>
      </c>
      <c r="D1251" t="s">
        <v>868</v>
      </c>
      <c r="E1251" t="s">
        <v>869</v>
      </c>
      <c r="F1251" t="s">
        <v>870</v>
      </c>
      <c r="G1251" t="s">
        <v>871</v>
      </c>
      <c r="H1251" t="s">
        <v>872</v>
      </c>
      <c r="I1251" t="s">
        <v>873</v>
      </c>
      <c r="J1251" t="s">
        <v>130</v>
      </c>
      <c r="K1251" t="s">
        <v>54</v>
      </c>
      <c r="L1251" t="s">
        <v>131</v>
      </c>
    </row>
    <row r="1252">
      <c r="A1252" t="n">
        <v>33</v>
      </c>
      <c r="B1252" t="s">
        <v>877</v>
      </c>
      <c r="C1252" t="s">
        <v>880</v>
      </c>
      <c r="D1252" t="s">
        <v>881</v>
      </c>
      <c r="E1252" t="s">
        <v>41</v>
      </c>
      <c r="F1252" t="s">
        <v>314</v>
      </c>
      <c r="G1252" t="s">
        <v>314</v>
      </c>
      <c r="H1252" t="s">
        <v>41</v>
      </c>
      <c r="I1252" t="s">
        <v>314</v>
      </c>
      <c r="J1252" t="s">
        <v>314</v>
      </c>
      <c r="K1252" t="s">
        <v>314</v>
      </c>
      <c r="L1252" t="s">
        <v>314</v>
      </c>
    </row>
    <row r="1254">
      <c r="A1254" t="s">
        <v>883</v>
      </c>
    </row>
    <row r="1255">
      <c r="A1255" t="s">
        <v>18</v>
      </c>
      <c r="B1255" t="s">
        <v>19</v>
      </c>
      <c r="C1255" t="s">
        <v>884</v>
      </c>
      <c r="D1255" t="s">
        <v>885</v>
      </c>
      <c r="E1255" t="s">
        <v>886</v>
      </c>
      <c r="F1255" t="s">
        <v>887</v>
      </c>
      <c r="G1255" t="s">
        <v>888</v>
      </c>
      <c r="H1255" t="s">
        <v>889</v>
      </c>
      <c r="I1255" t="s">
        <v>890</v>
      </c>
      <c r="J1255" t="s">
        <v>891</v>
      </c>
      <c r="K1255" t="s">
        <v>892</v>
      </c>
      <c r="L1255" t="s">
        <v>54</v>
      </c>
      <c r="M1255" t="s">
        <v>130</v>
      </c>
      <c r="N1255" t="s">
        <v>131</v>
      </c>
    </row>
    <row r="1256">
      <c r="A1256" t="s">
        <v>24</v>
      </c>
      <c r="B1256" t="n">
        <v>60</v>
      </c>
      <c r="C1256" t="s">
        <v>879</v>
      </c>
      <c r="D1256" t="s">
        <v>72</v>
      </c>
      <c r="E1256" t="s">
        <v>893</v>
      </c>
      <c r="F1256" t="s">
        <v>41</v>
      </c>
      <c r="G1256" t="s">
        <v>41</v>
      </c>
      <c r="H1256" t="s">
        <v>41</v>
      </c>
      <c r="I1256" t="s">
        <v>41</v>
      </c>
      <c r="J1256" t="s">
        <v>107</v>
      </c>
      <c r="K1256" t="s">
        <v>41</v>
      </c>
      <c r="L1256" t="s">
        <v>501</v>
      </c>
      <c r="M1256" t="s">
        <v>41</v>
      </c>
      <c r="N1256" t="s">
        <v>41</v>
      </c>
    </row>
    <row r="1257">
      <c r="A1257" t="s">
        <v>25</v>
      </c>
      <c r="B1257" t="n">
        <v>39</v>
      </c>
      <c r="C1257" t="s">
        <v>894</v>
      </c>
      <c r="D1257" t="s">
        <v>195</v>
      </c>
      <c r="E1257" t="s">
        <v>303</v>
      </c>
      <c r="F1257" t="s">
        <v>41</v>
      </c>
      <c r="G1257" t="s">
        <v>303</v>
      </c>
      <c r="H1257" t="s">
        <v>41</v>
      </c>
      <c r="I1257" t="s">
        <v>302</v>
      </c>
      <c r="J1257" t="s">
        <v>302</v>
      </c>
      <c r="K1257" t="s">
        <v>303</v>
      </c>
      <c r="L1257" t="s">
        <v>41</v>
      </c>
      <c r="M1257" t="s">
        <v>302</v>
      </c>
      <c r="N1257" t="s">
        <v>41</v>
      </c>
    </row>
    <row r="1258">
      <c r="A1258" t="s">
        <v>26</v>
      </c>
      <c r="B1258" t="n">
        <v>15</v>
      </c>
      <c r="C1258" t="s">
        <v>879</v>
      </c>
      <c r="D1258" t="s">
        <v>839</v>
      </c>
      <c r="E1258" t="s">
        <v>839</v>
      </c>
      <c r="F1258" t="s">
        <v>839</v>
      </c>
      <c r="G1258" t="s">
        <v>41</v>
      </c>
      <c r="H1258" t="s">
        <v>41</v>
      </c>
      <c r="I1258" t="s">
        <v>842</v>
      </c>
      <c r="J1258" t="s">
        <v>41</v>
      </c>
      <c r="K1258" t="s">
        <v>839</v>
      </c>
      <c r="L1258" t="s">
        <v>41</v>
      </c>
      <c r="M1258" t="s">
        <v>41</v>
      </c>
      <c r="N1258" t="s">
        <v>41</v>
      </c>
    </row>
    <row r="1259">
      <c r="A1259" t="s">
        <v>27</v>
      </c>
      <c r="B1259" t="n">
        <v>114</v>
      </c>
      <c r="C1259" t="s">
        <v>895</v>
      </c>
      <c r="D1259" t="s">
        <v>896</v>
      </c>
      <c r="E1259" t="s">
        <v>897</v>
      </c>
      <c r="F1259" t="s">
        <v>193</v>
      </c>
      <c r="G1259" t="s">
        <v>193</v>
      </c>
      <c r="H1259" t="s">
        <v>41</v>
      </c>
      <c r="I1259" t="s">
        <v>898</v>
      </c>
      <c r="J1259" t="s">
        <v>310</v>
      </c>
      <c r="K1259" t="s">
        <v>532</v>
      </c>
      <c r="L1259" t="s">
        <v>303</v>
      </c>
      <c r="M1259" t="s">
        <v>532</v>
      </c>
      <c r="N1259" t="s">
        <v>41</v>
      </c>
    </row>
    <row r="1261">
      <c r="A1261" t="s">
        <v>899</v>
      </c>
    </row>
    <row r="1262">
      <c r="A1262" t="s">
        <v>19</v>
      </c>
      <c r="B1262" t="s">
        <v>884</v>
      </c>
      <c r="C1262" t="s">
        <v>885</v>
      </c>
      <c r="D1262" t="s">
        <v>886</v>
      </c>
      <c r="E1262" t="s">
        <v>887</v>
      </c>
      <c r="F1262" t="s">
        <v>888</v>
      </c>
      <c r="G1262" t="s">
        <v>889</v>
      </c>
      <c r="H1262" t="s">
        <v>890</v>
      </c>
      <c r="I1262" t="s">
        <v>891</v>
      </c>
      <c r="J1262" t="s">
        <v>892</v>
      </c>
      <c r="K1262" t="s">
        <v>54</v>
      </c>
      <c r="L1262" t="s">
        <v>130</v>
      </c>
      <c r="M1262" t="s">
        <v>131</v>
      </c>
    </row>
    <row r="1263">
      <c r="A1263" t="n">
        <v>212</v>
      </c>
      <c r="B1263" t="s">
        <v>900</v>
      </c>
      <c r="C1263" t="s">
        <v>901</v>
      </c>
      <c r="D1263" t="s">
        <v>306</v>
      </c>
      <c r="E1263" t="s">
        <v>193</v>
      </c>
      <c r="F1263" t="s">
        <v>650</v>
      </c>
      <c r="G1263" t="s">
        <v>41</v>
      </c>
      <c r="H1263" t="s">
        <v>211</v>
      </c>
      <c r="I1263" t="s">
        <v>371</v>
      </c>
      <c r="J1263" t="s">
        <v>193</v>
      </c>
      <c r="K1263" t="s">
        <v>881</v>
      </c>
      <c r="L1263" t="s">
        <v>902</v>
      </c>
      <c r="M1263" t="s">
        <v>650</v>
      </c>
    </row>
    <row r="1265">
      <c r="A1265" t="s">
        <v>903</v>
      </c>
    </row>
    <row r="1266">
      <c r="A1266" t="s">
        <v>18</v>
      </c>
      <c r="B1266" t="s">
        <v>19</v>
      </c>
      <c r="C1266" t="s">
        <v>904</v>
      </c>
      <c r="D1266" t="s">
        <v>905</v>
      </c>
      <c r="E1266" t="s">
        <v>906</v>
      </c>
      <c r="F1266" t="s">
        <v>131</v>
      </c>
      <c r="G1266" t="s">
        <v>907</v>
      </c>
      <c r="H1266" t="s">
        <v>76</v>
      </c>
    </row>
    <row r="1267">
      <c r="A1267" t="s">
        <v>24</v>
      </c>
      <c r="B1267" t="n">
        <v>36</v>
      </c>
      <c r="C1267" t="s">
        <v>908</v>
      </c>
      <c r="D1267" t="s">
        <v>650</v>
      </c>
      <c r="E1267" t="s">
        <v>650</v>
      </c>
      <c r="F1267" t="s">
        <v>650</v>
      </c>
      <c r="G1267" t="s">
        <v>396</v>
      </c>
      <c r="H1267" t="s">
        <v>41</v>
      </c>
    </row>
    <row r="1268">
      <c r="A1268" t="s">
        <v>25</v>
      </c>
      <c r="B1268" t="n">
        <v>6</v>
      </c>
      <c r="C1268" t="s">
        <v>41</v>
      </c>
      <c r="D1268" t="s">
        <v>41</v>
      </c>
      <c r="E1268" t="s">
        <v>234</v>
      </c>
      <c r="F1268" t="s">
        <v>41</v>
      </c>
      <c r="G1268" t="s">
        <v>746</v>
      </c>
      <c r="H1268" t="s">
        <v>234</v>
      </c>
    </row>
    <row r="1269">
      <c r="A1269" t="s">
        <v>26</v>
      </c>
      <c r="B1269" t="n">
        <v>2</v>
      </c>
      <c r="C1269" t="s">
        <v>67</v>
      </c>
      <c r="D1269" t="s">
        <v>67</v>
      </c>
      <c r="E1269" t="s">
        <v>41</v>
      </c>
      <c r="F1269" t="s">
        <v>41</v>
      </c>
      <c r="G1269" t="s">
        <v>41</v>
      </c>
      <c r="H1269" t="s">
        <v>41</v>
      </c>
    </row>
    <row r="1270">
      <c r="A1270" t="s">
        <v>27</v>
      </c>
      <c r="B1270" t="n">
        <v>44</v>
      </c>
      <c r="C1270" t="s">
        <v>909</v>
      </c>
      <c r="D1270" t="s">
        <v>477</v>
      </c>
      <c r="E1270" t="s">
        <v>477</v>
      </c>
      <c r="F1270" t="s">
        <v>653</v>
      </c>
      <c r="G1270" t="s">
        <v>910</v>
      </c>
      <c r="H1270" t="s">
        <v>653</v>
      </c>
    </row>
    <row r="1272">
      <c r="A1272" t="s">
        <v>911</v>
      </c>
    </row>
    <row r="1273">
      <c r="A1273" t="s">
        <v>19</v>
      </c>
      <c r="B1273" t="s">
        <v>904</v>
      </c>
      <c r="C1273" t="s">
        <v>76</v>
      </c>
      <c r="D1273" t="s">
        <v>905</v>
      </c>
      <c r="E1273" t="s">
        <v>906</v>
      </c>
      <c r="F1273" t="s">
        <v>131</v>
      </c>
      <c r="G1273" t="s">
        <v>907</v>
      </c>
    </row>
    <row r="1274">
      <c r="A1274" t="n">
        <v>44</v>
      </c>
      <c r="B1274" t="s">
        <v>909</v>
      </c>
      <c r="C1274" t="s">
        <v>653</v>
      </c>
      <c r="D1274" t="s">
        <v>477</v>
      </c>
      <c r="E1274" t="s">
        <v>477</v>
      </c>
      <c r="F1274" t="s">
        <v>653</v>
      </c>
      <c r="G1274" t="s">
        <v>910</v>
      </c>
    </row>
    <row r="1276">
      <c r="A1276" t="s">
        <v>912</v>
      </c>
    </row>
    <row r="1277">
      <c r="A1277" t="s">
        <v>18</v>
      </c>
      <c r="B1277" t="s">
        <v>19</v>
      </c>
      <c r="C1277" t="s">
        <v>913</v>
      </c>
      <c r="D1277" t="s">
        <v>914</v>
      </c>
      <c r="E1277" t="s">
        <v>915</v>
      </c>
      <c r="F1277" t="s">
        <v>916</v>
      </c>
    </row>
    <row r="1278">
      <c r="A1278" t="s">
        <v>25</v>
      </c>
      <c r="B1278" t="n">
        <v>2</v>
      </c>
      <c r="C1278" t="s">
        <v>67</v>
      </c>
      <c r="D1278" t="s">
        <v>67</v>
      </c>
      <c r="E1278" t="s">
        <v>41</v>
      </c>
      <c r="F1278" t="s">
        <v>41</v>
      </c>
    </row>
    <row r="1279">
      <c r="A1279" t="s">
        <v>26</v>
      </c>
      <c r="B1279" t="n">
        <v>5</v>
      </c>
      <c r="C1279" t="s">
        <v>803</v>
      </c>
      <c r="D1279" t="s">
        <v>41</v>
      </c>
      <c r="E1279" t="s">
        <v>138</v>
      </c>
      <c r="F1279" t="s">
        <v>138</v>
      </c>
    </row>
    <row r="1280">
      <c r="A1280" t="s">
        <v>27</v>
      </c>
      <c r="B1280" t="n">
        <v>7</v>
      </c>
      <c r="C1280" t="s">
        <v>216</v>
      </c>
      <c r="D1280" t="s">
        <v>424</v>
      </c>
      <c r="E1280" t="s">
        <v>424</v>
      </c>
      <c r="F1280" t="s">
        <v>424</v>
      </c>
    </row>
    <row r="1282">
      <c r="A1282" t="s">
        <v>917</v>
      </c>
    </row>
    <row r="1283">
      <c r="A1283" t="s">
        <v>19</v>
      </c>
      <c r="B1283" t="s">
        <v>913</v>
      </c>
      <c r="C1283" t="s">
        <v>914</v>
      </c>
      <c r="D1283" t="s">
        <v>915</v>
      </c>
      <c r="E1283" t="s">
        <v>916</v>
      </c>
    </row>
    <row r="1284">
      <c r="A1284" t="n">
        <v>7</v>
      </c>
      <c r="B1284" t="s">
        <v>216</v>
      </c>
      <c r="C1284" t="s">
        <v>424</v>
      </c>
      <c r="D1284" t="s">
        <v>424</v>
      </c>
      <c r="E1284" t="s">
        <v>424</v>
      </c>
    </row>
    <row r="1286">
      <c r="A1286" t="s">
        <v>918</v>
      </c>
    </row>
    <row r="1287">
      <c r="A1287" t="s">
        <v>18</v>
      </c>
      <c r="B1287" t="s">
        <v>19</v>
      </c>
      <c r="C1287" t="s">
        <v>919</v>
      </c>
      <c r="D1287" t="s">
        <v>920</v>
      </c>
    </row>
    <row r="1288">
      <c r="A1288" t="s">
        <v>24</v>
      </c>
      <c r="B1288" t="n">
        <v>12</v>
      </c>
      <c r="C1288" t="s">
        <v>31</v>
      </c>
      <c r="D1288" t="s">
        <v>41</v>
      </c>
    </row>
    <row r="1289">
      <c r="A1289" t="s">
        <v>25</v>
      </c>
      <c r="B1289" t="n">
        <v>4</v>
      </c>
      <c r="C1289" t="s">
        <v>67</v>
      </c>
      <c r="D1289" t="s">
        <v>67</v>
      </c>
    </row>
    <row r="1290">
      <c r="A1290" t="s">
        <v>26</v>
      </c>
      <c r="B1290" t="n">
        <v>5</v>
      </c>
      <c r="C1290" t="s">
        <v>41</v>
      </c>
      <c r="D1290" t="s">
        <v>31</v>
      </c>
    </row>
    <row r="1291">
      <c r="A1291" t="s">
        <v>27</v>
      </c>
      <c r="B1291" t="n">
        <v>21</v>
      </c>
      <c r="C1291" t="s">
        <v>746</v>
      </c>
      <c r="D1291" t="s">
        <v>141</v>
      </c>
    </row>
    <row r="1293">
      <c r="A1293" t="s">
        <v>921</v>
      </c>
    </row>
    <row r="1294">
      <c r="A1294" t="s">
        <v>19</v>
      </c>
      <c r="B1294" t="s">
        <v>919</v>
      </c>
      <c r="C1294" t="s">
        <v>920</v>
      </c>
    </row>
    <row r="1295">
      <c r="A1295" t="n">
        <v>21</v>
      </c>
      <c r="B1295" t="s">
        <v>746</v>
      </c>
      <c r="C1295" t="s">
        <v>141</v>
      </c>
    </row>
    <row r="1297">
      <c r="A1297" t="s">
        <v>922</v>
      </c>
    </row>
    <row r="1298">
      <c r="A1298" t="s">
        <v>18</v>
      </c>
      <c r="B1298" t="s">
        <v>19</v>
      </c>
      <c r="C1298" t="s">
        <v>54</v>
      </c>
      <c r="D1298" t="s">
        <v>55</v>
      </c>
      <c r="E1298" t="s">
        <v>156</v>
      </c>
    </row>
    <row r="1299">
      <c r="A1299" t="s">
        <v>24</v>
      </c>
      <c r="B1299" t="n">
        <v>97</v>
      </c>
      <c r="C1299" t="s">
        <v>86</v>
      </c>
      <c r="D1299" t="s">
        <v>923</v>
      </c>
      <c r="E1299" t="s">
        <v>924</v>
      </c>
    </row>
    <row r="1300">
      <c r="A1300" t="s">
        <v>25</v>
      </c>
      <c r="B1300" t="n">
        <v>102</v>
      </c>
      <c r="C1300" t="s">
        <v>41</v>
      </c>
      <c r="D1300" t="s">
        <v>319</v>
      </c>
      <c r="E1300" t="s">
        <v>279</v>
      </c>
    </row>
    <row r="1301">
      <c r="A1301" t="s">
        <v>26</v>
      </c>
      <c r="B1301" t="n">
        <v>109</v>
      </c>
      <c r="C1301" t="s">
        <v>41</v>
      </c>
      <c r="D1301" t="s">
        <v>925</v>
      </c>
      <c r="E1301" t="s">
        <v>926</v>
      </c>
    </row>
    <row r="1302">
      <c r="A1302" t="s">
        <v>27</v>
      </c>
      <c r="B1302" t="n">
        <v>308</v>
      </c>
      <c r="C1302" t="s">
        <v>651</v>
      </c>
      <c r="D1302" t="s">
        <v>927</v>
      </c>
      <c r="E1302" t="s">
        <v>849</v>
      </c>
    </row>
    <row r="1304">
      <c r="A1304" t="s">
        <v>928</v>
      </c>
    </row>
    <row r="1305">
      <c r="A1305" t="s">
        <v>19</v>
      </c>
      <c r="B1305" t="s">
        <v>54</v>
      </c>
      <c r="C1305" t="s">
        <v>55</v>
      </c>
      <c r="D1305" t="s">
        <v>156</v>
      </c>
    </row>
    <row r="1306">
      <c r="A1306" t="n">
        <v>342</v>
      </c>
      <c r="B1306" t="s">
        <v>651</v>
      </c>
      <c r="C1306" t="s">
        <v>807</v>
      </c>
      <c r="D1306" t="s">
        <v>553</v>
      </c>
    </row>
    <row r="1308">
      <c r="A1308" t="s">
        <v>929</v>
      </c>
    </row>
    <row r="1309">
      <c r="A1309" t="s">
        <v>18</v>
      </c>
      <c r="B1309" t="s">
        <v>19</v>
      </c>
      <c r="C1309" t="s">
        <v>156</v>
      </c>
    </row>
    <row r="1310">
      <c r="A1310" t="s">
        <v>24</v>
      </c>
      <c r="B1310" t="n">
        <v>117</v>
      </c>
      <c r="C1310" t="s">
        <v>31</v>
      </c>
    </row>
    <row r="1311">
      <c r="A1311" t="s">
        <v>25</v>
      </c>
      <c r="B1311" t="n">
        <v>123</v>
      </c>
      <c r="C1311" t="s">
        <v>31</v>
      </c>
    </row>
    <row r="1312">
      <c r="A1312" t="s">
        <v>26</v>
      </c>
      <c r="B1312" t="n">
        <v>126</v>
      </c>
      <c r="C1312" t="s">
        <v>31</v>
      </c>
    </row>
    <row r="1313">
      <c r="A1313" t="s">
        <v>27</v>
      </c>
      <c r="B1313" t="n">
        <v>366</v>
      </c>
      <c r="C1313" t="s">
        <v>31</v>
      </c>
    </row>
    <row r="1315">
      <c r="A1315" t="s">
        <v>930</v>
      </c>
    </row>
    <row r="1316">
      <c r="A1316" t="s">
        <v>19</v>
      </c>
      <c r="B1316" t="s">
        <v>156</v>
      </c>
    </row>
    <row r="1317">
      <c r="A1317" t="n">
        <v>366</v>
      </c>
      <c r="B1317" t="s">
        <v>31</v>
      </c>
    </row>
    <row r="1319">
      <c r="A1319" t="s">
        <v>931</v>
      </c>
    </row>
    <row r="1320">
      <c r="A1320" t="s">
        <v>18</v>
      </c>
      <c r="B1320" t="s">
        <v>19</v>
      </c>
      <c r="C1320" t="s">
        <v>932</v>
      </c>
      <c r="D1320" t="s">
        <v>933</v>
      </c>
    </row>
    <row r="1321">
      <c r="A1321" t="s">
        <v>24</v>
      </c>
      <c r="B1321" t="n">
        <v>117</v>
      </c>
      <c r="C1321" t="s">
        <v>549</v>
      </c>
      <c r="D1321" t="s">
        <v>99</v>
      </c>
    </row>
    <row r="1322">
      <c r="A1322" t="s">
        <v>25</v>
      </c>
      <c r="B1322" t="n">
        <v>123</v>
      </c>
      <c r="C1322" t="s">
        <v>746</v>
      </c>
      <c r="D1322" t="s">
        <v>141</v>
      </c>
    </row>
    <row r="1323">
      <c r="A1323" t="s">
        <v>26</v>
      </c>
      <c r="B1323" t="n">
        <v>126</v>
      </c>
      <c r="C1323" t="s">
        <v>934</v>
      </c>
      <c r="D1323" t="s">
        <v>511</v>
      </c>
    </row>
    <row r="1324">
      <c r="A1324" t="s">
        <v>27</v>
      </c>
      <c r="B1324" t="n">
        <v>366</v>
      </c>
      <c r="C1324" t="s">
        <v>935</v>
      </c>
      <c r="D1324" t="s">
        <v>497</v>
      </c>
    </row>
    <row r="1326">
      <c r="A1326" t="s">
        <v>936</v>
      </c>
    </row>
    <row r="1327">
      <c r="A1327" t="s">
        <v>19</v>
      </c>
      <c r="B1327" t="s">
        <v>932</v>
      </c>
      <c r="C1327" t="s">
        <v>933</v>
      </c>
    </row>
    <row r="1328">
      <c r="A1328" t="n">
        <v>366</v>
      </c>
      <c r="B1328" t="s">
        <v>935</v>
      </c>
      <c r="C1328" t="s">
        <v>497</v>
      </c>
    </row>
    <row r="1330">
      <c r="A1330" t="s">
        <v>937</v>
      </c>
    </row>
    <row r="1331">
      <c r="A1331" t="s">
        <v>18</v>
      </c>
      <c r="B1331" t="s">
        <v>19</v>
      </c>
      <c r="C1331" t="s">
        <v>55</v>
      </c>
      <c r="D1331" t="s">
        <v>156</v>
      </c>
    </row>
    <row r="1332">
      <c r="A1332" t="s">
        <v>24</v>
      </c>
      <c r="B1332" t="n">
        <v>105</v>
      </c>
      <c r="C1332" t="s">
        <v>938</v>
      </c>
      <c r="D1332" t="s">
        <v>939</v>
      </c>
    </row>
    <row r="1333">
      <c r="A1333" t="s">
        <v>25</v>
      </c>
      <c r="B1333" t="n">
        <v>119</v>
      </c>
      <c r="C1333" t="s">
        <v>785</v>
      </c>
      <c r="D1333" t="s">
        <v>778</v>
      </c>
    </row>
    <row r="1334">
      <c r="A1334" t="s">
        <v>26</v>
      </c>
      <c r="B1334" t="n">
        <v>121</v>
      </c>
      <c r="C1334" t="s">
        <v>468</v>
      </c>
      <c r="D1334" t="s">
        <v>940</v>
      </c>
    </row>
    <row r="1335">
      <c r="A1335" t="s">
        <v>27</v>
      </c>
      <c r="B1335" t="n">
        <v>345</v>
      </c>
      <c r="C1335" t="s">
        <v>941</v>
      </c>
      <c r="D1335" t="s">
        <v>942</v>
      </c>
    </row>
    <row r="1337">
      <c r="A1337" t="s">
        <v>943</v>
      </c>
    </row>
    <row r="1338">
      <c r="A1338" t="s">
        <v>19</v>
      </c>
      <c r="B1338" t="s">
        <v>55</v>
      </c>
      <c r="C1338" t="s">
        <v>156</v>
      </c>
    </row>
    <row r="1339">
      <c r="A1339" t="n">
        <v>345</v>
      </c>
      <c r="B1339" t="s">
        <v>941</v>
      </c>
      <c r="C1339" t="s">
        <v>942</v>
      </c>
    </row>
    <row r="1341">
      <c r="A1341" t="s">
        <v>944</v>
      </c>
    </row>
    <row r="1342">
      <c r="A1342" t="s">
        <v>18</v>
      </c>
      <c r="B1342" t="s">
        <v>19</v>
      </c>
      <c r="C1342" t="s">
        <v>182</v>
      </c>
      <c r="D1342" t="s">
        <v>191</v>
      </c>
      <c r="E1342" t="s">
        <v>183</v>
      </c>
      <c r="F1342" t="s">
        <v>184</v>
      </c>
      <c r="G1342" t="s">
        <v>185</v>
      </c>
      <c r="H1342" t="s">
        <v>192</v>
      </c>
      <c r="I1342" t="s">
        <v>190</v>
      </c>
      <c r="J1342" t="s">
        <v>186</v>
      </c>
      <c r="K1342" t="s">
        <v>130</v>
      </c>
      <c r="L1342" t="s">
        <v>187</v>
      </c>
      <c r="M1342" t="s">
        <v>188</v>
      </c>
      <c r="N1342" t="s">
        <v>189</v>
      </c>
      <c r="O1342" t="s">
        <v>54</v>
      </c>
    </row>
    <row r="1343">
      <c r="A1343" t="s">
        <v>24</v>
      </c>
      <c r="B1343" t="n">
        <v>117</v>
      </c>
      <c r="C1343" t="s">
        <v>351</v>
      </c>
      <c r="D1343" t="s">
        <v>65</v>
      </c>
      <c r="E1343" t="s">
        <v>158</v>
      </c>
      <c r="F1343" t="s">
        <v>351</v>
      </c>
      <c r="G1343" t="s">
        <v>44</v>
      </c>
      <c r="H1343" t="s">
        <v>193</v>
      </c>
      <c r="I1343" t="s">
        <v>83</v>
      </c>
      <c r="J1343" t="s">
        <v>210</v>
      </c>
      <c r="K1343" t="s">
        <v>193</v>
      </c>
      <c r="L1343" t="s">
        <v>196</v>
      </c>
      <c r="M1343" t="s">
        <v>371</v>
      </c>
      <c r="N1343" t="s">
        <v>194</v>
      </c>
      <c r="O1343" t="s">
        <v>41</v>
      </c>
    </row>
    <row r="1344">
      <c r="A1344" t="s">
        <v>25</v>
      </c>
      <c r="B1344" t="n">
        <v>123</v>
      </c>
      <c r="C1344" t="s">
        <v>41</v>
      </c>
      <c r="D1344" t="s">
        <v>116</v>
      </c>
      <c r="E1344" t="s">
        <v>203</v>
      </c>
      <c r="F1344" t="s">
        <v>196</v>
      </c>
      <c r="G1344" t="s">
        <v>199</v>
      </c>
      <c r="H1344" t="s">
        <v>41</v>
      </c>
      <c r="I1344" t="s">
        <v>60</v>
      </c>
      <c r="J1344" t="s">
        <v>206</v>
      </c>
      <c r="K1344" t="s">
        <v>201</v>
      </c>
      <c r="L1344" t="s">
        <v>145</v>
      </c>
      <c r="M1344" t="s">
        <v>279</v>
      </c>
      <c r="N1344" t="s">
        <v>41</v>
      </c>
      <c r="O1344" t="s">
        <v>116</v>
      </c>
    </row>
    <row r="1345">
      <c r="A1345" t="s">
        <v>26</v>
      </c>
      <c r="B1345" t="n">
        <v>126</v>
      </c>
      <c r="C1345" t="s">
        <v>116</v>
      </c>
      <c r="D1345" t="s">
        <v>280</v>
      </c>
      <c r="E1345" t="s">
        <v>236</v>
      </c>
      <c r="F1345" t="s">
        <v>194</v>
      </c>
      <c r="G1345" t="s">
        <v>945</v>
      </c>
      <c r="H1345" t="s">
        <v>41</v>
      </c>
      <c r="I1345" t="s">
        <v>234</v>
      </c>
      <c r="J1345" t="s">
        <v>206</v>
      </c>
      <c r="K1345" t="s">
        <v>198</v>
      </c>
      <c r="L1345" t="s">
        <v>205</v>
      </c>
      <c r="M1345" t="s">
        <v>236</v>
      </c>
      <c r="N1345" t="s">
        <v>118</v>
      </c>
      <c r="O1345" t="s">
        <v>41</v>
      </c>
    </row>
    <row r="1346">
      <c r="A1346" t="s">
        <v>27</v>
      </c>
      <c r="B1346" t="n">
        <v>366</v>
      </c>
      <c r="C1346" t="s">
        <v>212</v>
      </c>
      <c r="D1346" t="s">
        <v>351</v>
      </c>
      <c r="E1346" t="s">
        <v>317</v>
      </c>
      <c r="F1346" t="s">
        <v>104</v>
      </c>
      <c r="G1346" t="s">
        <v>99</v>
      </c>
      <c r="H1346" t="s">
        <v>207</v>
      </c>
      <c r="I1346" t="s">
        <v>946</v>
      </c>
      <c r="J1346" t="s">
        <v>282</v>
      </c>
      <c r="K1346" t="s">
        <v>344</v>
      </c>
      <c r="L1346" t="s">
        <v>105</v>
      </c>
      <c r="M1346" t="s">
        <v>610</v>
      </c>
      <c r="N1346" t="s">
        <v>351</v>
      </c>
      <c r="O1346" t="s">
        <v>207</v>
      </c>
    </row>
    <row r="1348">
      <c r="A1348" t="s">
        <v>947</v>
      </c>
    </row>
    <row r="1349">
      <c r="A1349" t="s">
        <v>19</v>
      </c>
      <c r="B1349" t="s">
        <v>182</v>
      </c>
      <c r="C1349" t="s">
        <v>191</v>
      </c>
      <c r="D1349" t="s">
        <v>183</v>
      </c>
      <c r="E1349" t="s">
        <v>54</v>
      </c>
      <c r="F1349" t="s">
        <v>184</v>
      </c>
      <c r="G1349" t="s">
        <v>185</v>
      </c>
      <c r="H1349" t="s">
        <v>192</v>
      </c>
      <c r="I1349" t="s">
        <v>190</v>
      </c>
      <c r="J1349" t="s">
        <v>186</v>
      </c>
      <c r="K1349" t="s">
        <v>130</v>
      </c>
      <c r="L1349" t="s">
        <v>187</v>
      </c>
      <c r="M1349" t="s">
        <v>188</v>
      </c>
      <c r="N1349" t="s">
        <v>189</v>
      </c>
    </row>
    <row r="1350">
      <c r="A1350" t="n">
        <v>366</v>
      </c>
      <c r="B1350" t="s">
        <v>212</v>
      </c>
      <c r="C1350" t="s">
        <v>351</v>
      </c>
      <c r="D1350" t="s">
        <v>317</v>
      </c>
      <c r="E1350" t="s">
        <v>207</v>
      </c>
      <c r="F1350" t="s">
        <v>104</v>
      </c>
      <c r="G1350" t="s">
        <v>99</v>
      </c>
      <c r="H1350" t="s">
        <v>207</v>
      </c>
      <c r="I1350" t="s">
        <v>946</v>
      </c>
      <c r="J1350" t="s">
        <v>282</v>
      </c>
      <c r="K1350" t="s">
        <v>344</v>
      </c>
      <c r="L1350" t="s">
        <v>105</v>
      </c>
      <c r="M1350" t="s">
        <v>610</v>
      </c>
      <c r="N1350" t="s">
        <v>351</v>
      </c>
    </row>
    <row r="1352">
      <c r="A1352" t="s">
        <v>948</v>
      </c>
    </row>
    <row r="1353">
      <c r="A1353" t="s">
        <v>18</v>
      </c>
      <c r="B1353" t="s">
        <v>19</v>
      </c>
      <c r="C1353" t="s">
        <v>949</v>
      </c>
      <c r="D1353" t="s">
        <v>950</v>
      </c>
      <c r="E1353" t="s">
        <v>951</v>
      </c>
      <c r="F1353" t="s">
        <v>952</v>
      </c>
      <c r="G1353" t="s">
        <v>953</v>
      </c>
      <c r="H1353" t="s">
        <v>954</v>
      </c>
      <c r="I1353" t="s">
        <v>955</v>
      </c>
      <c r="J1353" t="s">
        <v>956</v>
      </c>
      <c r="K1353" t="s">
        <v>957</v>
      </c>
      <c r="L1353" t="s">
        <v>958</v>
      </c>
      <c r="M1353" t="s">
        <v>959</v>
      </c>
      <c r="N1353" t="s">
        <v>960</v>
      </c>
      <c r="O1353" t="s">
        <v>961</v>
      </c>
      <c r="P1353" t="s">
        <v>962</v>
      </c>
      <c r="Q1353" t="s">
        <v>963</v>
      </c>
      <c r="R1353" t="s">
        <v>964</v>
      </c>
      <c r="S1353" t="s">
        <v>54</v>
      </c>
      <c r="T1353" t="s">
        <v>131</v>
      </c>
    </row>
    <row r="1354">
      <c r="A1354" t="s">
        <v>24</v>
      </c>
      <c r="B1354" t="n">
        <v>117</v>
      </c>
      <c r="C1354" t="s">
        <v>371</v>
      </c>
      <c r="D1354" t="s">
        <v>113</v>
      </c>
      <c r="E1354" t="s">
        <v>837</v>
      </c>
      <c r="F1354" t="s">
        <v>524</v>
      </c>
      <c r="G1354" t="s">
        <v>277</v>
      </c>
      <c r="H1354" t="s">
        <v>590</v>
      </c>
      <c r="I1354" t="s">
        <v>335</v>
      </c>
      <c r="J1354" t="s">
        <v>194</v>
      </c>
      <c r="K1354" t="s">
        <v>115</v>
      </c>
      <c r="L1354" t="s">
        <v>83</v>
      </c>
      <c r="M1354" t="s">
        <v>83</v>
      </c>
      <c r="N1354" t="s">
        <v>141</v>
      </c>
      <c r="O1354" t="s">
        <v>317</v>
      </c>
      <c r="P1354" t="s">
        <v>115</v>
      </c>
      <c r="Q1354" t="s">
        <v>70</v>
      </c>
      <c r="R1354" t="s">
        <v>41</v>
      </c>
      <c r="S1354" t="s">
        <v>41</v>
      </c>
      <c r="T1354" t="s">
        <v>41</v>
      </c>
    </row>
    <row r="1355">
      <c r="A1355" t="s">
        <v>25</v>
      </c>
      <c r="B1355" t="n">
        <v>121</v>
      </c>
      <c r="C1355" t="s">
        <v>481</v>
      </c>
      <c r="D1355" t="s">
        <v>965</v>
      </c>
      <c r="E1355" t="s">
        <v>966</v>
      </c>
      <c r="F1355" t="s">
        <v>967</v>
      </c>
      <c r="G1355" t="s">
        <v>684</v>
      </c>
      <c r="H1355" t="s">
        <v>469</v>
      </c>
      <c r="I1355" t="s">
        <v>686</v>
      </c>
      <c r="J1355" t="s">
        <v>66</v>
      </c>
      <c r="K1355" t="s">
        <v>501</v>
      </c>
      <c r="L1355" t="s">
        <v>83</v>
      </c>
      <c r="M1355" t="s">
        <v>41</v>
      </c>
      <c r="N1355" t="s">
        <v>968</v>
      </c>
      <c r="O1355" t="s">
        <v>594</v>
      </c>
      <c r="P1355" t="s">
        <v>105</v>
      </c>
      <c r="Q1355" t="s">
        <v>41</v>
      </c>
      <c r="R1355" t="s">
        <v>116</v>
      </c>
      <c r="S1355" t="s">
        <v>83</v>
      </c>
      <c r="T1355" t="s">
        <v>41</v>
      </c>
    </row>
    <row r="1356">
      <c r="A1356" t="s">
        <v>26</v>
      </c>
      <c r="B1356" t="n">
        <v>126</v>
      </c>
      <c r="C1356" t="s">
        <v>61</v>
      </c>
      <c r="D1356" t="s">
        <v>969</v>
      </c>
      <c r="E1356" t="s">
        <v>601</v>
      </c>
      <c r="F1356" t="s">
        <v>414</v>
      </c>
      <c r="G1356" t="s">
        <v>375</v>
      </c>
      <c r="H1356" t="s">
        <v>396</v>
      </c>
      <c r="I1356" t="s">
        <v>234</v>
      </c>
      <c r="J1356" t="s">
        <v>116</v>
      </c>
      <c r="K1356" t="s">
        <v>118</v>
      </c>
      <c r="L1356" t="s">
        <v>41</v>
      </c>
      <c r="M1356" t="s">
        <v>41</v>
      </c>
      <c r="N1356" t="s">
        <v>310</v>
      </c>
      <c r="O1356" t="s">
        <v>198</v>
      </c>
      <c r="P1356" t="s">
        <v>280</v>
      </c>
      <c r="Q1356" t="s">
        <v>116</v>
      </c>
      <c r="R1356" t="s">
        <v>41</v>
      </c>
      <c r="S1356" t="s">
        <v>41</v>
      </c>
      <c r="T1356" t="s">
        <v>41</v>
      </c>
    </row>
    <row r="1357">
      <c r="A1357" t="s">
        <v>27</v>
      </c>
      <c r="B1357" t="n">
        <v>364</v>
      </c>
      <c r="C1357" t="s">
        <v>834</v>
      </c>
      <c r="D1357" t="s">
        <v>966</v>
      </c>
      <c r="E1357" t="s">
        <v>411</v>
      </c>
      <c r="F1357" t="s">
        <v>100</v>
      </c>
      <c r="G1357" t="s">
        <v>689</v>
      </c>
      <c r="H1357" t="s">
        <v>970</v>
      </c>
      <c r="I1357" t="s">
        <v>971</v>
      </c>
      <c r="J1357" t="s">
        <v>279</v>
      </c>
      <c r="K1357" t="s">
        <v>647</v>
      </c>
      <c r="L1357" t="s">
        <v>137</v>
      </c>
      <c r="M1357" t="s">
        <v>151</v>
      </c>
      <c r="N1357" t="s">
        <v>376</v>
      </c>
      <c r="O1357" t="s">
        <v>203</v>
      </c>
      <c r="P1357" t="s">
        <v>686</v>
      </c>
      <c r="Q1357" t="s">
        <v>283</v>
      </c>
      <c r="R1357" t="s">
        <v>207</v>
      </c>
      <c r="S1357" t="s">
        <v>151</v>
      </c>
      <c r="T1357" t="s">
        <v>41</v>
      </c>
    </row>
    <row r="1359">
      <c r="A1359" t="s">
        <v>972</v>
      </c>
    </row>
    <row r="1360">
      <c r="A1360" t="s">
        <v>19</v>
      </c>
      <c r="B1360" t="s">
        <v>949</v>
      </c>
      <c r="C1360" t="s">
        <v>950</v>
      </c>
      <c r="D1360" t="s">
        <v>951</v>
      </c>
      <c r="E1360" t="s">
        <v>952</v>
      </c>
      <c r="F1360" t="s">
        <v>953</v>
      </c>
      <c r="G1360" t="s">
        <v>954</v>
      </c>
      <c r="H1360" t="s">
        <v>955</v>
      </c>
      <c r="I1360" t="s">
        <v>956</v>
      </c>
      <c r="J1360" t="s">
        <v>957</v>
      </c>
      <c r="K1360" t="s">
        <v>958</v>
      </c>
      <c r="L1360" t="s">
        <v>959</v>
      </c>
      <c r="M1360" t="s">
        <v>960</v>
      </c>
      <c r="N1360" t="s">
        <v>961</v>
      </c>
      <c r="O1360" t="s">
        <v>962</v>
      </c>
      <c r="P1360" t="s">
        <v>963</v>
      </c>
      <c r="Q1360" t="s">
        <v>964</v>
      </c>
      <c r="R1360" t="s">
        <v>54</v>
      </c>
      <c r="S1360" t="s">
        <v>131</v>
      </c>
    </row>
    <row r="1361">
      <c r="A1361" t="n">
        <v>364</v>
      </c>
      <c r="B1361" t="s">
        <v>834</v>
      </c>
      <c r="C1361" t="s">
        <v>966</v>
      </c>
      <c r="D1361" t="s">
        <v>411</v>
      </c>
      <c r="E1361" t="s">
        <v>100</v>
      </c>
      <c r="F1361" t="s">
        <v>689</v>
      </c>
      <c r="G1361" t="s">
        <v>970</v>
      </c>
      <c r="H1361" t="s">
        <v>971</v>
      </c>
      <c r="I1361" t="s">
        <v>279</v>
      </c>
      <c r="J1361" t="s">
        <v>647</v>
      </c>
      <c r="K1361" t="s">
        <v>137</v>
      </c>
      <c r="L1361" t="s">
        <v>151</v>
      </c>
      <c r="M1361" t="s">
        <v>376</v>
      </c>
      <c r="N1361" t="s">
        <v>203</v>
      </c>
      <c r="O1361" t="s">
        <v>686</v>
      </c>
      <c r="P1361" t="s">
        <v>283</v>
      </c>
      <c r="Q1361" t="s">
        <v>207</v>
      </c>
      <c r="R1361" t="s">
        <v>151</v>
      </c>
      <c r="S1361" t="s">
        <v>41</v>
      </c>
    </row>
    <row r="1363">
      <c r="A1363" t="s">
        <v>973</v>
      </c>
    </row>
    <row r="1364">
      <c r="A1364" t="s">
        <v>18</v>
      </c>
      <c r="B1364" t="s">
        <v>19</v>
      </c>
      <c r="C1364" t="s">
        <v>54</v>
      </c>
      <c r="D1364" t="s">
        <v>974</v>
      </c>
      <c r="E1364" t="s">
        <v>130</v>
      </c>
      <c r="F1364" t="s">
        <v>975</v>
      </c>
      <c r="G1364" t="s">
        <v>976</v>
      </c>
      <c r="H1364" t="s">
        <v>977</v>
      </c>
      <c r="I1364" t="s">
        <v>978</v>
      </c>
      <c r="J1364" t="s">
        <v>979</v>
      </c>
    </row>
    <row r="1365">
      <c r="A1365" t="s">
        <v>24</v>
      </c>
      <c r="B1365" t="n">
        <v>117</v>
      </c>
      <c r="C1365" t="s">
        <v>193</v>
      </c>
      <c r="D1365" t="s">
        <v>980</v>
      </c>
      <c r="E1365" t="s">
        <v>193</v>
      </c>
      <c r="F1365" t="s">
        <v>336</v>
      </c>
      <c r="G1365" t="s">
        <v>158</v>
      </c>
      <c r="H1365" t="s">
        <v>303</v>
      </c>
      <c r="I1365" t="s">
        <v>158</v>
      </c>
      <c r="J1365" t="s">
        <v>41</v>
      </c>
    </row>
    <row r="1366">
      <c r="A1366" t="s">
        <v>25</v>
      </c>
      <c r="B1366" t="n">
        <v>123</v>
      </c>
      <c r="C1366" t="s">
        <v>41</v>
      </c>
      <c r="D1366" t="s">
        <v>941</v>
      </c>
      <c r="E1366" t="s">
        <v>116</v>
      </c>
      <c r="F1366" t="s">
        <v>498</v>
      </c>
      <c r="G1366" t="s">
        <v>981</v>
      </c>
      <c r="H1366" t="s">
        <v>206</v>
      </c>
      <c r="I1366" t="s">
        <v>394</v>
      </c>
      <c r="J1366" t="s">
        <v>198</v>
      </c>
    </row>
    <row r="1367">
      <c r="A1367" t="s">
        <v>26</v>
      </c>
      <c r="B1367" t="n">
        <v>126</v>
      </c>
      <c r="C1367" t="s">
        <v>41</v>
      </c>
      <c r="D1367" t="s">
        <v>377</v>
      </c>
      <c r="E1367" t="s">
        <v>41</v>
      </c>
      <c r="F1367" t="s">
        <v>116</v>
      </c>
      <c r="G1367" t="s">
        <v>982</v>
      </c>
      <c r="H1367" t="s">
        <v>41</v>
      </c>
      <c r="I1367" t="s">
        <v>893</v>
      </c>
      <c r="J1367" t="s">
        <v>41</v>
      </c>
    </row>
    <row r="1368">
      <c r="A1368" t="s">
        <v>27</v>
      </c>
      <c r="B1368" t="n">
        <v>366</v>
      </c>
      <c r="C1368" t="s">
        <v>207</v>
      </c>
      <c r="D1368" t="s">
        <v>983</v>
      </c>
      <c r="E1368" t="s">
        <v>151</v>
      </c>
      <c r="F1368" t="s">
        <v>610</v>
      </c>
      <c r="G1368" t="s">
        <v>384</v>
      </c>
      <c r="H1368" t="s">
        <v>198</v>
      </c>
      <c r="I1368" t="s">
        <v>379</v>
      </c>
      <c r="J1368" t="s">
        <v>151</v>
      </c>
    </row>
    <row r="1370">
      <c r="A1370" t="s">
        <v>984</v>
      </c>
    </row>
    <row r="1371">
      <c r="A1371" t="s">
        <v>19</v>
      </c>
      <c r="B1371" t="s">
        <v>54</v>
      </c>
      <c r="C1371" t="s">
        <v>974</v>
      </c>
      <c r="D1371" t="s">
        <v>979</v>
      </c>
      <c r="E1371" t="s">
        <v>130</v>
      </c>
      <c r="F1371" t="s">
        <v>975</v>
      </c>
      <c r="G1371" t="s">
        <v>976</v>
      </c>
      <c r="H1371" t="s">
        <v>977</v>
      </c>
      <c r="I1371" t="s">
        <v>978</v>
      </c>
    </row>
    <row r="1372">
      <c r="A1372" t="n">
        <v>366</v>
      </c>
      <c r="B1372" t="s">
        <v>207</v>
      </c>
      <c r="C1372" t="s">
        <v>983</v>
      </c>
      <c r="D1372" t="s">
        <v>151</v>
      </c>
      <c r="E1372" t="s">
        <v>151</v>
      </c>
      <c r="F1372" t="s">
        <v>610</v>
      </c>
      <c r="G1372" t="s">
        <v>384</v>
      </c>
      <c r="H1372" t="s">
        <v>198</v>
      </c>
      <c r="I1372" t="s">
        <v>379</v>
      </c>
    </row>
    <row r="1374">
      <c r="A1374" t="s">
        <v>985</v>
      </c>
    </row>
    <row r="1375">
      <c r="A1375" t="s">
        <v>18</v>
      </c>
      <c r="B1375" t="s">
        <v>19</v>
      </c>
      <c r="C1375" t="s">
        <v>110</v>
      </c>
      <c r="D1375" t="s">
        <v>111</v>
      </c>
      <c r="E1375" t="s">
        <v>112</v>
      </c>
    </row>
    <row r="1376">
      <c r="A1376" t="s">
        <v>24</v>
      </c>
      <c r="B1376" t="n">
        <v>117</v>
      </c>
      <c r="C1376" t="s">
        <v>194</v>
      </c>
      <c r="D1376" t="s">
        <v>986</v>
      </c>
      <c r="E1376" t="s">
        <v>987</v>
      </c>
    </row>
    <row r="1377">
      <c r="A1377" t="s">
        <v>25</v>
      </c>
      <c r="B1377" t="n">
        <v>123</v>
      </c>
      <c r="C1377" t="s">
        <v>41</v>
      </c>
      <c r="D1377" t="s">
        <v>755</v>
      </c>
      <c r="E1377" t="s">
        <v>754</v>
      </c>
    </row>
    <row r="1378">
      <c r="A1378" t="s">
        <v>26</v>
      </c>
      <c r="B1378" t="n">
        <v>126</v>
      </c>
      <c r="C1378" t="s">
        <v>116</v>
      </c>
      <c r="D1378" t="s">
        <v>68</v>
      </c>
      <c r="E1378" t="s">
        <v>549</v>
      </c>
    </row>
    <row r="1379">
      <c r="A1379" t="s">
        <v>27</v>
      </c>
      <c r="B1379" t="n">
        <v>366</v>
      </c>
      <c r="C1379" t="s">
        <v>282</v>
      </c>
      <c r="D1379" t="s">
        <v>988</v>
      </c>
      <c r="E1379" t="s">
        <v>980</v>
      </c>
    </row>
    <row r="1381">
      <c r="A1381" t="s">
        <v>989</v>
      </c>
    </row>
    <row r="1382">
      <c r="A1382" t="s">
        <v>19</v>
      </c>
      <c r="B1382" t="s">
        <v>110</v>
      </c>
      <c r="C1382" t="s">
        <v>111</v>
      </c>
      <c r="D1382" t="s">
        <v>112</v>
      </c>
    </row>
    <row r="1383">
      <c r="A1383" t="n">
        <v>366</v>
      </c>
      <c r="B1383" t="s">
        <v>282</v>
      </c>
      <c r="C1383" t="s">
        <v>988</v>
      </c>
      <c r="D1383" t="s">
        <v>980</v>
      </c>
    </row>
    <row r="1385">
      <c r="A1385" t="s">
        <v>990</v>
      </c>
    </row>
    <row r="1386">
      <c r="A1386" t="s">
        <v>18</v>
      </c>
      <c r="B1386" t="s">
        <v>19</v>
      </c>
      <c r="C1386" t="s">
        <v>991</v>
      </c>
      <c r="D1386" t="s">
        <v>128</v>
      </c>
      <c r="E1386" t="s">
        <v>992</v>
      </c>
      <c r="F1386" t="s">
        <v>993</v>
      </c>
      <c r="G1386" t="s">
        <v>130</v>
      </c>
      <c r="H1386" t="s">
        <v>131</v>
      </c>
    </row>
    <row r="1387">
      <c r="A1387" t="s">
        <v>24</v>
      </c>
      <c r="B1387" t="n">
        <v>83</v>
      </c>
      <c r="C1387" t="s">
        <v>994</v>
      </c>
      <c r="D1387" t="s">
        <v>908</v>
      </c>
      <c r="E1387" t="s">
        <v>938</v>
      </c>
      <c r="F1387" t="s">
        <v>995</v>
      </c>
      <c r="G1387" t="s">
        <v>41</v>
      </c>
      <c r="H1387" t="s">
        <v>41</v>
      </c>
    </row>
    <row r="1388">
      <c r="A1388" t="s">
        <v>25</v>
      </c>
      <c r="B1388" t="n">
        <v>48</v>
      </c>
      <c r="C1388" t="s">
        <v>902</v>
      </c>
      <c r="D1388" t="s">
        <v>996</v>
      </c>
      <c r="E1388" t="s">
        <v>997</v>
      </c>
      <c r="F1388" t="s">
        <v>998</v>
      </c>
      <c r="G1388" t="s">
        <v>41</v>
      </c>
      <c r="H1388" t="s">
        <v>41</v>
      </c>
    </row>
    <row r="1389">
      <c r="A1389" t="s">
        <v>26</v>
      </c>
      <c r="B1389" t="n">
        <v>41</v>
      </c>
      <c r="C1389" t="s">
        <v>373</v>
      </c>
      <c r="D1389" t="s">
        <v>480</v>
      </c>
      <c r="E1389" t="s">
        <v>279</v>
      </c>
      <c r="F1389" t="s">
        <v>466</v>
      </c>
      <c r="G1389" t="s">
        <v>41</v>
      </c>
      <c r="H1389" t="s">
        <v>41</v>
      </c>
    </row>
    <row r="1390">
      <c r="A1390" t="s">
        <v>27</v>
      </c>
      <c r="B1390" t="n">
        <v>172</v>
      </c>
      <c r="C1390" t="s">
        <v>120</v>
      </c>
      <c r="D1390" t="s">
        <v>276</v>
      </c>
      <c r="E1390" t="s">
        <v>34</v>
      </c>
      <c r="F1390" t="s">
        <v>999</v>
      </c>
      <c r="G1390" t="s">
        <v>41</v>
      </c>
      <c r="H1390" t="s">
        <v>41</v>
      </c>
    </row>
    <row r="1392">
      <c r="A1392" t="s">
        <v>1000</v>
      </c>
    </row>
    <row r="1393">
      <c r="A1393" t="s">
        <v>19</v>
      </c>
      <c r="B1393" t="s">
        <v>991</v>
      </c>
      <c r="C1393" t="s">
        <v>128</v>
      </c>
      <c r="D1393" t="s">
        <v>992</v>
      </c>
      <c r="E1393" t="s">
        <v>993</v>
      </c>
      <c r="F1393" t="s">
        <v>130</v>
      </c>
      <c r="G1393" t="s">
        <v>131</v>
      </c>
    </row>
    <row r="1394">
      <c r="A1394" t="n">
        <v>172</v>
      </c>
      <c r="B1394" t="s">
        <v>120</v>
      </c>
      <c r="C1394" t="s">
        <v>276</v>
      </c>
      <c r="D1394" t="s">
        <v>34</v>
      </c>
      <c r="E1394" t="s">
        <v>999</v>
      </c>
      <c r="F1394" t="s">
        <v>41</v>
      </c>
      <c r="G1394" t="s">
        <v>41</v>
      </c>
    </row>
    <row r="1396">
      <c r="A1396" t="s">
        <v>1001</v>
      </c>
    </row>
    <row r="1397">
      <c r="A1397" t="s">
        <v>18</v>
      </c>
      <c r="B1397" t="s">
        <v>19</v>
      </c>
      <c r="C1397" t="s">
        <v>182</v>
      </c>
      <c r="D1397" t="s">
        <v>191</v>
      </c>
      <c r="E1397" t="s">
        <v>183</v>
      </c>
      <c r="F1397" t="s">
        <v>54</v>
      </c>
      <c r="G1397" t="s">
        <v>184</v>
      </c>
      <c r="H1397" t="s">
        <v>185</v>
      </c>
      <c r="I1397" t="s">
        <v>190</v>
      </c>
      <c r="J1397" t="s">
        <v>186</v>
      </c>
      <c r="K1397" t="s">
        <v>187</v>
      </c>
      <c r="L1397" t="s">
        <v>188</v>
      </c>
      <c r="M1397" t="s">
        <v>189</v>
      </c>
      <c r="N1397" t="s">
        <v>192</v>
      </c>
      <c r="O1397" t="s">
        <v>231</v>
      </c>
      <c r="P1397" t="s">
        <v>130</v>
      </c>
    </row>
    <row r="1398">
      <c r="A1398" t="s">
        <v>24</v>
      </c>
      <c r="B1398" t="n">
        <v>117</v>
      </c>
      <c r="C1398" t="s">
        <v>303</v>
      </c>
      <c r="D1398" t="s">
        <v>196</v>
      </c>
      <c r="E1398" t="s">
        <v>515</v>
      </c>
      <c r="F1398" t="s">
        <v>193</v>
      </c>
      <c r="G1398" t="s">
        <v>210</v>
      </c>
      <c r="H1398" t="s">
        <v>336</v>
      </c>
      <c r="I1398" t="s">
        <v>317</v>
      </c>
      <c r="J1398" t="s">
        <v>351</v>
      </c>
      <c r="K1398" t="s">
        <v>277</v>
      </c>
      <c r="L1398" t="s">
        <v>303</v>
      </c>
      <c r="M1398" t="s">
        <v>113</v>
      </c>
      <c r="N1398" t="s">
        <v>41</v>
      </c>
      <c r="O1398" t="s">
        <v>41</v>
      </c>
      <c r="P1398" t="s">
        <v>41</v>
      </c>
    </row>
    <row r="1399">
      <c r="A1399" t="s">
        <v>25</v>
      </c>
      <c r="B1399" t="n">
        <v>123</v>
      </c>
      <c r="C1399" t="s">
        <v>41</v>
      </c>
      <c r="D1399" t="s">
        <v>279</v>
      </c>
      <c r="E1399" t="s">
        <v>66</v>
      </c>
      <c r="F1399" t="s">
        <v>41</v>
      </c>
      <c r="G1399" t="s">
        <v>60</v>
      </c>
      <c r="H1399" t="s">
        <v>478</v>
      </c>
      <c r="I1399" t="s">
        <v>307</v>
      </c>
      <c r="J1399" t="s">
        <v>897</v>
      </c>
      <c r="K1399" t="s">
        <v>233</v>
      </c>
      <c r="L1399" t="s">
        <v>335</v>
      </c>
      <c r="M1399" t="s">
        <v>279</v>
      </c>
      <c r="N1399" t="s">
        <v>116</v>
      </c>
      <c r="O1399" t="s">
        <v>233</v>
      </c>
      <c r="P1399" t="s">
        <v>198</v>
      </c>
    </row>
    <row r="1400">
      <c r="A1400" t="s">
        <v>26</v>
      </c>
      <c r="B1400" t="n">
        <v>126</v>
      </c>
      <c r="C1400" t="s">
        <v>116</v>
      </c>
      <c r="D1400" t="s">
        <v>354</v>
      </c>
      <c r="E1400" t="s">
        <v>118</v>
      </c>
      <c r="F1400" t="s">
        <v>206</v>
      </c>
      <c r="G1400" t="s">
        <v>310</v>
      </c>
      <c r="H1400" t="s">
        <v>334</v>
      </c>
      <c r="I1400" t="s">
        <v>969</v>
      </c>
      <c r="J1400" t="s">
        <v>280</v>
      </c>
      <c r="K1400" t="s">
        <v>375</v>
      </c>
      <c r="L1400" t="s">
        <v>236</v>
      </c>
      <c r="M1400" t="s">
        <v>601</v>
      </c>
      <c r="N1400" t="s">
        <v>116</v>
      </c>
      <c r="O1400" t="s">
        <v>280</v>
      </c>
      <c r="P1400" t="s">
        <v>116</v>
      </c>
    </row>
    <row r="1401">
      <c r="A1401" t="s">
        <v>27</v>
      </c>
      <c r="B1401" t="n">
        <v>366</v>
      </c>
      <c r="C1401" t="s">
        <v>137</v>
      </c>
      <c r="D1401" t="s">
        <v>609</v>
      </c>
      <c r="E1401" t="s">
        <v>609</v>
      </c>
      <c r="F1401" t="s">
        <v>137</v>
      </c>
      <c r="G1401" t="s">
        <v>609</v>
      </c>
      <c r="H1401" t="s">
        <v>515</v>
      </c>
      <c r="I1401" t="s">
        <v>486</v>
      </c>
      <c r="J1401" t="s">
        <v>118</v>
      </c>
      <c r="K1401" t="s">
        <v>210</v>
      </c>
      <c r="L1401" t="s">
        <v>317</v>
      </c>
      <c r="M1401" t="s">
        <v>785</v>
      </c>
      <c r="N1401" t="s">
        <v>151</v>
      </c>
      <c r="O1401" t="s">
        <v>312</v>
      </c>
      <c r="P1401" t="s">
        <v>116</v>
      </c>
    </row>
    <row r="1403">
      <c r="A1403" t="s">
        <v>1002</v>
      </c>
    </row>
    <row r="1404">
      <c r="A1404" t="s">
        <v>19</v>
      </c>
      <c r="B1404" t="s">
        <v>182</v>
      </c>
      <c r="C1404" t="s">
        <v>191</v>
      </c>
      <c r="D1404" t="s">
        <v>183</v>
      </c>
      <c r="E1404" t="s">
        <v>54</v>
      </c>
      <c r="F1404" t="s">
        <v>184</v>
      </c>
      <c r="G1404" t="s">
        <v>185</v>
      </c>
      <c r="H1404" t="s">
        <v>192</v>
      </c>
      <c r="I1404" t="s">
        <v>190</v>
      </c>
      <c r="J1404" t="s">
        <v>186</v>
      </c>
      <c r="K1404" t="s">
        <v>231</v>
      </c>
      <c r="L1404" t="s">
        <v>130</v>
      </c>
      <c r="M1404" t="s">
        <v>187</v>
      </c>
      <c r="N1404" t="s">
        <v>188</v>
      </c>
      <c r="O1404" t="s">
        <v>189</v>
      </c>
    </row>
    <row r="1405">
      <c r="A1405" t="n">
        <v>366</v>
      </c>
      <c r="B1405" t="s">
        <v>137</v>
      </c>
      <c r="C1405" t="s">
        <v>609</v>
      </c>
      <c r="D1405" t="s">
        <v>609</v>
      </c>
      <c r="E1405" t="s">
        <v>137</v>
      </c>
      <c r="F1405" t="s">
        <v>609</v>
      </c>
      <c r="G1405" t="s">
        <v>515</v>
      </c>
      <c r="H1405" t="s">
        <v>151</v>
      </c>
      <c r="I1405" t="s">
        <v>486</v>
      </c>
      <c r="J1405" t="s">
        <v>118</v>
      </c>
      <c r="K1405" t="s">
        <v>312</v>
      </c>
      <c r="L1405" t="s">
        <v>116</v>
      </c>
      <c r="M1405" t="s">
        <v>210</v>
      </c>
      <c r="N1405" t="s">
        <v>317</v>
      </c>
      <c r="O1405" t="s">
        <v>785</v>
      </c>
    </row>
    <row r="1407">
      <c r="A1407" t="s">
        <v>1003</v>
      </c>
    </row>
    <row r="1408">
      <c r="A1408" t="s">
        <v>18</v>
      </c>
      <c r="B1408" t="s">
        <v>19</v>
      </c>
      <c r="C1408" t="s">
        <v>55</v>
      </c>
      <c r="D1408" t="s">
        <v>156</v>
      </c>
    </row>
    <row r="1409">
      <c r="A1409" t="s">
        <v>24</v>
      </c>
      <c r="B1409" t="n">
        <v>117</v>
      </c>
      <c r="C1409" t="s">
        <v>336</v>
      </c>
      <c r="D1409" t="s">
        <v>281</v>
      </c>
    </row>
    <row r="1410">
      <c r="A1410" t="s">
        <v>25</v>
      </c>
      <c r="B1410" t="n">
        <v>123</v>
      </c>
      <c r="C1410" t="s">
        <v>66</v>
      </c>
      <c r="D1410" t="s">
        <v>862</v>
      </c>
    </row>
    <row r="1411">
      <c r="A1411" t="s">
        <v>26</v>
      </c>
      <c r="B1411" t="n">
        <v>126</v>
      </c>
      <c r="C1411" t="s">
        <v>280</v>
      </c>
      <c r="D1411" t="s">
        <v>738</v>
      </c>
    </row>
    <row r="1412">
      <c r="A1412" t="s">
        <v>27</v>
      </c>
      <c r="B1412" t="n">
        <v>366</v>
      </c>
      <c r="C1412" t="s">
        <v>201</v>
      </c>
      <c r="D1412" t="s">
        <v>1004</v>
      </c>
    </row>
    <row r="1414">
      <c r="A1414" t="s">
        <v>1005</v>
      </c>
    </row>
    <row r="1415">
      <c r="A1415" t="s">
        <v>19</v>
      </c>
      <c r="B1415" t="s">
        <v>55</v>
      </c>
      <c r="C1415" t="s">
        <v>156</v>
      </c>
    </row>
    <row r="1416">
      <c r="A1416" t="n">
        <v>366</v>
      </c>
      <c r="B1416" t="s">
        <v>201</v>
      </c>
      <c r="C1416" t="s">
        <v>1004</v>
      </c>
    </row>
    <row r="1418">
      <c r="A1418" t="s">
        <v>1006</v>
      </c>
    </row>
    <row r="1419">
      <c r="A1419" t="s">
        <v>18</v>
      </c>
      <c r="B1419" t="s">
        <v>19</v>
      </c>
      <c r="C1419" t="s">
        <v>55</v>
      </c>
      <c r="D1419" t="s">
        <v>156</v>
      </c>
    </row>
    <row r="1420">
      <c r="A1420" t="s">
        <v>24</v>
      </c>
      <c r="B1420" t="n">
        <v>117</v>
      </c>
      <c r="C1420" t="s">
        <v>334</v>
      </c>
      <c r="D1420" t="s">
        <v>1007</v>
      </c>
    </row>
    <row r="1421">
      <c r="A1421" t="s">
        <v>25</v>
      </c>
      <c r="B1421" t="n">
        <v>123</v>
      </c>
      <c r="C1421" t="s">
        <v>64</v>
      </c>
      <c r="D1421" t="s">
        <v>437</v>
      </c>
    </row>
    <row r="1422">
      <c r="A1422" t="s">
        <v>26</v>
      </c>
      <c r="B1422" t="n">
        <v>126</v>
      </c>
      <c r="C1422" t="s">
        <v>339</v>
      </c>
      <c r="D1422" t="s">
        <v>1008</v>
      </c>
    </row>
    <row r="1423">
      <c r="A1423" t="s">
        <v>27</v>
      </c>
      <c r="B1423" t="n">
        <v>366</v>
      </c>
      <c r="C1423" t="s">
        <v>1009</v>
      </c>
      <c r="D1423" t="s">
        <v>1010</v>
      </c>
    </row>
    <row r="1425">
      <c r="A1425" t="s">
        <v>1011</v>
      </c>
    </row>
    <row r="1426">
      <c r="A1426" t="s">
        <v>19</v>
      </c>
      <c r="B1426" t="s">
        <v>55</v>
      </c>
      <c r="C1426" t="s">
        <v>156</v>
      </c>
    </row>
    <row r="1427">
      <c r="A1427" t="n">
        <v>366</v>
      </c>
      <c r="B1427" t="s">
        <v>1009</v>
      </c>
      <c r="C1427" t="s">
        <v>1010</v>
      </c>
    </row>
    <row r="1429">
      <c r="A1429" t="s">
        <v>1012</v>
      </c>
    </row>
    <row r="1430">
      <c r="A1430" t="s">
        <v>18</v>
      </c>
      <c r="B1430" t="s">
        <v>19</v>
      </c>
      <c r="C1430" t="s">
        <v>360</v>
      </c>
      <c r="D1430" t="s">
        <v>368</v>
      </c>
      <c r="E1430" t="s">
        <v>361</v>
      </c>
      <c r="F1430" t="s">
        <v>364</v>
      </c>
      <c r="G1430" t="s">
        <v>358</v>
      </c>
      <c r="H1430" t="s">
        <v>363</v>
      </c>
      <c r="I1430" t="s">
        <v>367</v>
      </c>
      <c r="J1430" t="s">
        <v>362</v>
      </c>
      <c r="K1430" t="s">
        <v>366</v>
      </c>
      <c r="L1430" t="s">
        <v>369</v>
      </c>
      <c r="M1430" t="s">
        <v>1013</v>
      </c>
      <c r="N1430" t="s">
        <v>1014</v>
      </c>
      <c r="O1430" t="s">
        <v>1015</v>
      </c>
      <c r="P1430" t="s">
        <v>359</v>
      </c>
      <c r="Q1430" t="s">
        <v>1016</v>
      </c>
      <c r="R1430" t="s">
        <v>365</v>
      </c>
      <c r="S1430" t="s">
        <v>130</v>
      </c>
      <c r="T1430" t="s">
        <v>76</v>
      </c>
      <c r="U1430" t="s">
        <v>131</v>
      </c>
    </row>
    <row r="1431">
      <c r="A1431" t="s">
        <v>24</v>
      </c>
      <c r="B1431" t="n">
        <v>87</v>
      </c>
      <c r="C1431" t="s">
        <v>144</v>
      </c>
      <c r="D1431" t="s">
        <v>41</v>
      </c>
      <c r="E1431" t="s">
        <v>336</v>
      </c>
      <c r="F1431" t="s">
        <v>70</v>
      </c>
      <c r="G1431" t="s">
        <v>553</v>
      </c>
      <c r="H1431" t="s">
        <v>653</v>
      </c>
      <c r="I1431" t="s">
        <v>134</v>
      </c>
      <c r="J1431" t="s">
        <v>41</v>
      </c>
      <c r="K1431" t="s">
        <v>285</v>
      </c>
      <c r="L1431" t="s">
        <v>466</v>
      </c>
      <c r="M1431" t="s">
        <v>41</v>
      </c>
      <c r="N1431" t="s">
        <v>41</v>
      </c>
      <c r="O1431" t="s">
        <v>41</v>
      </c>
      <c r="P1431" t="s">
        <v>145</v>
      </c>
      <c r="Q1431" t="s">
        <v>41</v>
      </c>
      <c r="R1431" t="s">
        <v>201</v>
      </c>
      <c r="S1431" t="s">
        <v>41</v>
      </c>
      <c r="T1431" t="s">
        <v>41</v>
      </c>
      <c r="U1431" t="s">
        <v>41</v>
      </c>
    </row>
    <row r="1432">
      <c r="A1432" t="s">
        <v>25</v>
      </c>
      <c r="B1432" t="n">
        <v>89</v>
      </c>
      <c r="C1432" t="s">
        <v>1017</v>
      </c>
      <c r="D1432" t="s">
        <v>374</v>
      </c>
      <c r="E1432" t="s">
        <v>446</v>
      </c>
      <c r="F1432" t="s">
        <v>1017</v>
      </c>
      <c r="G1432" t="s">
        <v>1018</v>
      </c>
      <c r="H1432" t="s">
        <v>593</v>
      </c>
      <c r="I1432" t="s">
        <v>146</v>
      </c>
      <c r="J1432" t="s">
        <v>41</v>
      </c>
      <c r="K1432" t="s">
        <v>41</v>
      </c>
      <c r="L1432" t="s">
        <v>137</v>
      </c>
      <c r="M1432" t="s">
        <v>41</v>
      </c>
      <c r="N1432" t="s">
        <v>41</v>
      </c>
      <c r="O1432" t="s">
        <v>41</v>
      </c>
      <c r="P1432" t="s">
        <v>41</v>
      </c>
      <c r="Q1432" t="s">
        <v>41</v>
      </c>
      <c r="R1432" t="s">
        <v>41</v>
      </c>
      <c r="S1432" t="s">
        <v>41</v>
      </c>
      <c r="T1432" t="s">
        <v>41</v>
      </c>
      <c r="U1432" t="s">
        <v>41</v>
      </c>
    </row>
    <row r="1433">
      <c r="A1433" t="s">
        <v>26</v>
      </c>
      <c r="B1433" t="n">
        <v>64</v>
      </c>
      <c r="C1433" t="s">
        <v>835</v>
      </c>
      <c r="D1433" t="s">
        <v>41</v>
      </c>
      <c r="E1433" t="s">
        <v>1019</v>
      </c>
      <c r="F1433" t="s">
        <v>371</v>
      </c>
      <c r="G1433" t="s">
        <v>41</v>
      </c>
      <c r="H1433" t="s">
        <v>371</v>
      </c>
      <c r="I1433" t="s">
        <v>1020</v>
      </c>
      <c r="J1433" t="s">
        <v>41</v>
      </c>
      <c r="K1433" t="s">
        <v>780</v>
      </c>
      <c r="L1433" t="s">
        <v>1021</v>
      </c>
      <c r="M1433" t="s">
        <v>1022</v>
      </c>
      <c r="N1433" t="s">
        <v>41</v>
      </c>
      <c r="O1433" t="s">
        <v>41</v>
      </c>
      <c r="P1433" t="s">
        <v>41</v>
      </c>
      <c r="Q1433" t="s">
        <v>41</v>
      </c>
      <c r="R1433" t="s">
        <v>834</v>
      </c>
      <c r="S1433" t="s">
        <v>835</v>
      </c>
      <c r="T1433" t="s">
        <v>41</v>
      </c>
      <c r="U1433" t="s">
        <v>41</v>
      </c>
    </row>
    <row r="1434">
      <c r="A1434" t="s">
        <v>27</v>
      </c>
      <c r="B1434" t="n">
        <v>240</v>
      </c>
      <c r="C1434" t="s">
        <v>72</v>
      </c>
      <c r="D1434" t="s">
        <v>601</v>
      </c>
      <c r="E1434" t="s">
        <v>1023</v>
      </c>
      <c r="F1434" t="s">
        <v>520</v>
      </c>
      <c r="G1434" t="s">
        <v>520</v>
      </c>
      <c r="H1434" t="s">
        <v>525</v>
      </c>
      <c r="I1434" t="s">
        <v>1024</v>
      </c>
      <c r="J1434" t="s">
        <v>41</v>
      </c>
      <c r="K1434" t="s">
        <v>594</v>
      </c>
      <c r="L1434" t="s">
        <v>158</v>
      </c>
      <c r="M1434" t="s">
        <v>86</v>
      </c>
      <c r="N1434" t="s">
        <v>41</v>
      </c>
      <c r="O1434" t="s">
        <v>41</v>
      </c>
      <c r="P1434" t="s">
        <v>501</v>
      </c>
      <c r="Q1434" t="s">
        <v>41</v>
      </c>
      <c r="R1434" t="s">
        <v>601</v>
      </c>
      <c r="S1434" t="s">
        <v>66</v>
      </c>
      <c r="T1434" t="s">
        <v>41</v>
      </c>
      <c r="U1434" t="s">
        <v>41</v>
      </c>
    </row>
    <row r="1436">
      <c r="A1436" t="s">
        <v>1025</v>
      </c>
    </row>
    <row r="1437">
      <c r="A1437" t="s">
        <v>19</v>
      </c>
      <c r="B1437" t="s">
        <v>360</v>
      </c>
      <c r="C1437" t="s">
        <v>368</v>
      </c>
      <c r="D1437" t="s">
        <v>361</v>
      </c>
      <c r="E1437" t="s">
        <v>364</v>
      </c>
      <c r="F1437" t="s">
        <v>358</v>
      </c>
      <c r="G1437" t="s">
        <v>363</v>
      </c>
      <c r="H1437" t="s">
        <v>367</v>
      </c>
      <c r="I1437" t="s">
        <v>362</v>
      </c>
      <c r="J1437" t="s">
        <v>366</v>
      </c>
      <c r="K1437" t="s">
        <v>369</v>
      </c>
      <c r="L1437" t="s">
        <v>1013</v>
      </c>
      <c r="M1437" t="s">
        <v>1014</v>
      </c>
      <c r="N1437" t="s">
        <v>1015</v>
      </c>
      <c r="O1437" t="s">
        <v>359</v>
      </c>
      <c r="P1437" t="s">
        <v>1016</v>
      </c>
      <c r="Q1437" t="s">
        <v>365</v>
      </c>
      <c r="R1437" t="s">
        <v>130</v>
      </c>
      <c r="S1437" t="s">
        <v>76</v>
      </c>
      <c r="T1437" t="s">
        <v>131</v>
      </c>
    </row>
    <row r="1438">
      <c r="A1438" t="n">
        <v>240</v>
      </c>
      <c r="B1438" t="s">
        <v>72</v>
      </c>
      <c r="C1438" t="s">
        <v>601</v>
      </c>
      <c r="D1438" t="s">
        <v>1023</v>
      </c>
      <c r="E1438" t="s">
        <v>520</v>
      </c>
      <c r="F1438" t="s">
        <v>520</v>
      </c>
      <c r="G1438" t="s">
        <v>525</v>
      </c>
      <c r="H1438" t="s">
        <v>1024</v>
      </c>
      <c r="I1438" t="s">
        <v>41</v>
      </c>
      <c r="J1438" t="s">
        <v>594</v>
      </c>
      <c r="K1438" t="s">
        <v>158</v>
      </c>
      <c r="L1438" t="s">
        <v>86</v>
      </c>
      <c r="M1438" t="s">
        <v>41</v>
      </c>
      <c r="N1438" t="s">
        <v>41</v>
      </c>
      <c r="O1438" t="s">
        <v>501</v>
      </c>
      <c r="P1438" t="s">
        <v>41</v>
      </c>
      <c r="Q1438" t="s">
        <v>601</v>
      </c>
      <c r="R1438" t="s">
        <v>66</v>
      </c>
      <c r="S1438" t="s">
        <v>41</v>
      </c>
      <c r="T1438" t="s">
        <v>41</v>
      </c>
    </row>
    <row r="1440">
      <c r="A1440" t="s">
        <v>1026</v>
      </c>
    </row>
    <row r="1441">
      <c r="A1441" t="s">
        <v>18</v>
      </c>
      <c r="B1441" t="s">
        <v>1027</v>
      </c>
      <c r="C1441" t="s">
        <v>169</v>
      </c>
    </row>
    <row r="1442">
      <c r="A1442" t="s">
        <v>26</v>
      </c>
      <c r="B1442" t="s">
        <v>1028</v>
      </c>
      <c r="C1442" t="n">
        <v>77</v>
      </c>
    </row>
    <row r="1443">
      <c r="A1443" t="s">
        <v>24</v>
      </c>
      <c r="B1443" t="s">
        <v>1028</v>
      </c>
      <c r="C1443" t="n">
        <v>75</v>
      </c>
    </row>
    <row r="1444">
      <c r="A1444" t="s">
        <v>25</v>
      </c>
      <c r="B1444" t="s">
        <v>1028</v>
      </c>
      <c r="C1444" t="n">
        <v>66</v>
      </c>
    </row>
    <row r="1445">
      <c r="A1445" t="s">
        <v>25</v>
      </c>
      <c r="B1445" t="s">
        <v>1029</v>
      </c>
      <c r="C1445" t="n">
        <v>57</v>
      </c>
    </row>
    <row r="1446">
      <c r="A1446" t="s">
        <v>26</v>
      </c>
      <c r="B1446" t="s">
        <v>1029</v>
      </c>
      <c r="C1446" t="n">
        <v>34</v>
      </c>
    </row>
    <row r="1447">
      <c r="A1447" t="s">
        <v>24</v>
      </c>
      <c r="B1447" t="s">
        <v>1030</v>
      </c>
      <c r="C1447" t="n">
        <v>22</v>
      </c>
    </row>
    <row r="1448">
      <c r="A1448" t="s">
        <v>24</v>
      </c>
      <c r="B1448" t="s">
        <v>1029</v>
      </c>
      <c r="C1448" t="n">
        <v>20</v>
      </c>
    </row>
    <row r="1449">
      <c r="A1449" t="s">
        <v>26</v>
      </c>
      <c r="B1449" t="s">
        <v>1030</v>
      </c>
      <c r="C1449" t="n">
        <v>15</v>
      </c>
    </row>
    <row r="1450">
      <c r="A1450" t="s">
        <v>27</v>
      </c>
      <c r="B1450" t="s">
        <v>1028</v>
      </c>
      <c r="C1450" t="n">
        <v>218</v>
      </c>
    </row>
    <row r="1451">
      <c r="A1451" t="s">
        <v>27</v>
      </c>
      <c r="B1451" t="s">
        <v>1029</v>
      </c>
      <c r="C1451" t="n">
        <v>111</v>
      </c>
    </row>
    <row r="1452">
      <c r="A1452" t="s">
        <v>27</v>
      </c>
      <c r="B1452" t="s">
        <v>1030</v>
      </c>
      <c r="C1452" t="n">
        <v>37</v>
      </c>
    </row>
    <row r="1454">
      <c r="A1454" t="s">
        <v>1031</v>
      </c>
    </row>
    <row r="1455">
      <c r="A1455" t="s">
        <v>1027</v>
      </c>
      <c r="B1455" t="s">
        <v>169</v>
      </c>
    </row>
    <row r="1456">
      <c r="A1456" t="s">
        <v>1028</v>
      </c>
      <c r="B1456" t="n">
        <v>218</v>
      </c>
    </row>
    <row r="1457">
      <c r="A1457" t="s">
        <v>1029</v>
      </c>
      <c r="B1457" t="n">
        <v>111</v>
      </c>
    </row>
    <row r="1458">
      <c r="A1458" t="s">
        <v>1030</v>
      </c>
      <c r="B1458" t="n">
        <v>37</v>
      </c>
    </row>
    <row r="1460">
      <c r="A1460" t="s">
        <v>1032</v>
      </c>
    </row>
    <row r="1461">
      <c r="A1461" t="s">
        <v>18</v>
      </c>
      <c r="B1461" t="s">
        <v>19</v>
      </c>
      <c r="C1461" t="s">
        <v>1033</v>
      </c>
      <c r="D1461" t="s">
        <v>1034</v>
      </c>
      <c r="E1461" t="s">
        <v>1035</v>
      </c>
      <c r="F1461" t="s">
        <v>1036</v>
      </c>
      <c r="G1461" t="s">
        <v>1037</v>
      </c>
      <c r="H1461" t="s">
        <v>130</v>
      </c>
    </row>
    <row r="1462">
      <c r="A1462" t="s">
        <v>24</v>
      </c>
      <c r="B1462" t="n">
        <v>117</v>
      </c>
      <c r="C1462" t="s">
        <v>1038</v>
      </c>
      <c r="D1462" t="s">
        <v>1039</v>
      </c>
      <c r="E1462" t="s">
        <v>1040</v>
      </c>
      <c r="F1462" t="s">
        <v>1041</v>
      </c>
      <c r="G1462" t="s">
        <v>1042</v>
      </c>
      <c r="H1462" t="s">
        <v>41</v>
      </c>
    </row>
    <row r="1463">
      <c r="A1463" t="s">
        <v>25</v>
      </c>
      <c r="B1463" t="n">
        <v>123</v>
      </c>
      <c r="C1463" t="s">
        <v>1043</v>
      </c>
      <c r="D1463" t="s">
        <v>1044</v>
      </c>
      <c r="E1463" t="s">
        <v>1004</v>
      </c>
      <c r="F1463" t="s">
        <v>1045</v>
      </c>
      <c r="G1463" t="s">
        <v>656</v>
      </c>
      <c r="H1463" t="s">
        <v>41</v>
      </c>
    </row>
    <row r="1464">
      <c r="A1464" t="s">
        <v>26</v>
      </c>
      <c r="B1464" t="n">
        <v>126</v>
      </c>
      <c r="C1464" t="s">
        <v>281</v>
      </c>
      <c r="D1464" t="s">
        <v>1046</v>
      </c>
      <c r="E1464" t="s">
        <v>804</v>
      </c>
      <c r="F1464" t="s">
        <v>664</v>
      </c>
      <c r="G1464" t="s">
        <v>1047</v>
      </c>
      <c r="H1464" t="s">
        <v>41</v>
      </c>
    </row>
    <row r="1465">
      <c r="A1465" t="s">
        <v>27</v>
      </c>
      <c r="B1465" t="n">
        <v>366</v>
      </c>
      <c r="C1465" t="s">
        <v>162</v>
      </c>
      <c r="D1465" t="s">
        <v>1048</v>
      </c>
      <c r="E1465" t="s">
        <v>1049</v>
      </c>
      <c r="F1465" t="s">
        <v>701</v>
      </c>
      <c r="G1465" t="s">
        <v>1050</v>
      </c>
      <c r="H1465" t="s">
        <v>41</v>
      </c>
    </row>
    <row r="1467">
      <c r="A1467" t="s">
        <v>1051</v>
      </c>
    </row>
    <row r="1468">
      <c r="A1468" t="s">
        <v>19</v>
      </c>
      <c r="B1468" t="s">
        <v>1033</v>
      </c>
      <c r="C1468" t="s">
        <v>1034</v>
      </c>
      <c r="D1468" t="s">
        <v>1035</v>
      </c>
      <c r="E1468" t="s">
        <v>1036</v>
      </c>
      <c r="F1468" t="s">
        <v>1037</v>
      </c>
      <c r="G1468" t="s">
        <v>130</v>
      </c>
    </row>
    <row r="1469">
      <c r="A1469" t="n">
        <v>366</v>
      </c>
      <c r="B1469" t="s">
        <v>162</v>
      </c>
      <c r="C1469" t="s">
        <v>1048</v>
      </c>
      <c r="D1469" t="s">
        <v>1049</v>
      </c>
      <c r="E1469" t="s">
        <v>701</v>
      </c>
      <c r="F1469" t="s">
        <v>1050</v>
      </c>
      <c r="G1469" t="s">
        <v>41</v>
      </c>
    </row>
    <row r="1471">
      <c r="A1471" t="s">
        <v>1052</v>
      </c>
    </row>
    <row r="1472">
      <c r="A1472" t="s">
        <v>18</v>
      </c>
      <c r="B1472" t="s">
        <v>19</v>
      </c>
      <c r="C1472" t="s">
        <v>55</v>
      </c>
      <c r="D1472" t="s">
        <v>156</v>
      </c>
    </row>
    <row r="1473">
      <c r="A1473" t="s">
        <v>24</v>
      </c>
      <c r="B1473" t="n">
        <v>117</v>
      </c>
      <c r="C1473" t="s">
        <v>115</v>
      </c>
      <c r="D1473" t="s">
        <v>1053</v>
      </c>
    </row>
    <row r="1474">
      <c r="A1474" t="s">
        <v>25</v>
      </c>
      <c r="B1474" t="n">
        <v>123</v>
      </c>
      <c r="C1474" t="s">
        <v>313</v>
      </c>
      <c r="D1474" t="s">
        <v>1054</v>
      </c>
    </row>
    <row r="1475">
      <c r="A1475" t="s">
        <v>26</v>
      </c>
      <c r="B1475" t="n">
        <v>126</v>
      </c>
      <c r="C1475" t="s">
        <v>389</v>
      </c>
      <c r="D1475" t="s">
        <v>388</v>
      </c>
    </row>
    <row r="1476">
      <c r="A1476" t="s">
        <v>27</v>
      </c>
      <c r="B1476" t="n">
        <v>366</v>
      </c>
      <c r="C1476" t="s">
        <v>36</v>
      </c>
      <c r="D1476" t="s">
        <v>400</v>
      </c>
    </row>
    <row r="1478">
      <c r="A1478" t="s">
        <v>1055</v>
      </c>
    </row>
    <row r="1479">
      <c r="A1479" t="s">
        <v>19</v>
      </c>
      <c r="B1479" t="s">
        <v>55</v>
      </c>
      <c r="C1479" t="s">
        <v>156</v>
      </c>
    </row>
    <row r="1480">
      <c r="A1480" t="n">
        <v>366</v>
      </c>
      <c r="B1480" t="s">
        <v>36</v>
      </c>
      <c r="C1480" t="s">
        <v>400</v>
      </c>
    </row>
    <row r="1482">
      <c r="A1482" t="s">
        <v>1056</v>
      </c>
    </row>
    <row r="1483">
      <c r="A1483" t="s">
        <v>18</v>
      </c>
      <c r="B1483" t="s">
        <v>19</v>
      </c>
      <c r="C1483" t="s">
        <v>1033</v>
      </c>
      <c r="D1483" t="s">
        <v>1034</v>
      </c>
      <c r="E1483" t="s">
        <v>1035</v>
      </c>
      <c r="F1483" t="s">
        <v>1036</v>
      </c>
      <c r="G1483" t="s">
        <v>1037</v>
      </c>
      <c r="H1483" t="s">
        <v>130</v>
      </c>
    </row>
    <row r="1484">
      <c r="A1484" t="s">
        <v>24</v>
      </c>
      <c r="B1484" t="n">
        <v>87</v>
      </c>
      <c r="C1484" t="s">
        <v>281</v>
      </c>
      <c r="D1484" t="s">
        <v>1057</v>
      </c>
      <c r="E1484" t="s">
        <v>281</v>
      </c>
      <c r="F1484" t="s">
        <v>1058</v>
      </c>
      <c r="G1484" t="s">
        <v>1059</v>
      </c>
      <c r="H1484" t="s">
        <v>41</v>
      </c>
    </row>
    <row r="1485">
      <c r="A1485" t="s">
        <v>25</v>
      </c>
      <c r="B1485" t="n">
        <v>89</v>
      </c>
      <c r="C1485" t="s">
        <v>1060</v>
      </c>
      <c r="D1485" t="s">
        <v>1061</v>
      </c>
      <c r="E1485" t="s">
        <v>219</v>
      </c>
      <c r="F1485" t="s">
        <v>1062</v>
      </c>
      <c r="G1485" t="s">
        <v>1063</v>
      </c>
      <c r="H1485" t="s">
        <v>41</v>
      </c>
    </row>
    <row r="1486">
      <c r="A1486" t="s">
        <v>26</v>
      </c>
      <c r="B1486" t="n">
        <v>64</v>
      </c>
      <c r="C1486" t="s">
        <v>1064</v>
      </c>
      <c r="D1486" t="s">
        <v>1065</v>
      </c>
      <c r="E1486" t="s">
        <v>1066</v>
      </c>
      <c r="F1486" t="s">
        <v>417</v>
      </c>
      <c r="G1486" t="s">
        <v>433</v>
      </c>
      <c r="H1486" t="s">
        <v>41</v>
      </c>
    </row>
    <row r="1487">
      <c r="A1487" t="s">
        <v>27</v>
      </c>
      <c r="B1487" t="n">
        <v>240</v>
      </c>
      <c r="C1487" t="s">
        <v>764</v>
      </c>
      <c r="D1487" t="s">
        <v>843</v>
      </c>
      <c r="E1487" t="s">
        <v>844</v>
      </c>
      <c r="F1487" t="s">
        <v>1067</v>
      </c>
      <c r="G1487" t="s">
        <v>1068</v>
      </c>
      <c r="H1487" t="s">
        <v>41</v>
      </c>
    </row>
    <row r="1489">
      <c r="A1489" t="s">
        <v>1069</v>
      </c>
    </row>
    <row r="1490">
      <c r="A1490" t="s">
        <v>19</v>
      </c>
      <c r="B1490" t="s">
        <v>1033</v>
      </c>
      <c r="C1490" t="s">
        <v>1034</v>
      </c>
      <c r="D1490" t="s">
        <v>1035</v>
      </c>
      <c r="E1490" t="s">
        <v>1036</v>
      </c>
      <c r="F1490" t="s">
        <v>1037</v>
      </c>
      <c r="G1490" t="s">
        <v>130</v>
      </c>
    </row>
    <row r="1491">
      <c r="A1491" t="n">
        <v>240</v>
      </c>
      <c r="B1491" t="s">
        <v>764</v>
      </c>
      <c r="C1491" t="s">
        <v>843</v>
      </c>
      <c r="D1491" t="s">
        <v>844</v>
      </c>
      <c r="E1491" t="s">
        <v>1067</v>
      </c>
      <c r="F1491" t="s">
        <v>1068</v>
      </c>
      <c r="G1491" t="s">
        <v>41</v>
      </c>
    </row>
    <row r="1493">
      <c r="A1493" t="s">
        <v>1070</v>
      </c>
    </row>
    <row r="1494">
      <c r="A1494" t="s">
        <v>18</v>
      </c>
      <c r="B1494" t="s">
        <v>19</v>
      </c>
      <c r="C1494" t="s">
        <v>1071</v>
      </c>
      <c r="D1494" t="s">
        <v>1072</v>
      </c>
      <c r="E1494" t="s">
        <v>1073</v>
      </c>
    </row>
    <row r="1495">
      <c r="A1495" t="s">
        <v>24</v>
      </c>
      <c r="B1495" t="n">
        <v>117</v>
      </c>
      <c r="C1495" t="s">
        <v>352</v>
      </c>
      <c r="D1495" t="s">
        <v>275</v>
      </c>
      <c r="E1495" t="s">
        <v>70</v>
      </c>
    </row>
    <row r="1496">
      <c r="A1496" t="s">
        <v>25</v>
      </c>
      <c r="B1496" t="n">
        <v>123</v>
      </c>
      <c r="C1496" t="s">
        <v>353</v>
      </c>
      <c r="D1496" t="s">
        <v>279</v>
      </c>
      <c r="E1496" t="s">
        <v>201</v>
      </c>
    </row>
    <row r="1497">
      <c r="A1497" t="s">
        <v>26</v>
      </c>
      <c r="B1497" t="n">
        <v>126</v>
      </c>
      <c r="C1497" t="s">
        <v>1074</v>
      </c>
      <c r="D1497" t="s">
        <v>194</v>
      </c>
      <c r="E1497" t="s">
        <v>321</v>
      </c>
    </row>
    <row r="1498">
      <c r="A1498" t="s">
        <v>27</v>
      </c>
      <c r="B1498" t="n">
        <v>366</v>
      </c>
      <c r="C1498" t="s">
        <v>1075</v>
      </c>
      <c r="D1498" t="s">
        <v>210</v>
      </c>
      <c r="E1498" t="s">
        <v>375</v>
      </c>
    </row>
    <row r="1500">
      <c r="A1500" t="s">
        <v>1076</v>
      </c>
    </row>
    <row r="1501">
      <c r="A1501" t="s">
        <v>19</v>
      </c>
      <c r="B1501" t="s">
        <v>1071</v>
      </c>
      <c r="C1501" t="s">
        <v>1072</v>
      </c>
      <c r="D1501" t="s">
        <v>1073</v>
      </c>
    </row>
    <row r="1502">
      <c r="A1502" t="n">
        <v>366</v>
      </c>
      <c r="B1502" t="s">
        <v>1075</v>
      </c>
      <c r="C1502" t="s">
        <v>210</v>
      </c>
      <c r="D1502" t="s">
        <v>375</v>
      </c>
    </row>
    <row r="1504">
      <c r="A1504" t="s">
        <v>1077</v>
      </c>
    </row>
    <row r="1505">
      <c r="A1505" t="s">
        <v>18</v>
      </c>
      <c r="B1505" t="s">
        <v>19</v>
      </c>
      <c r="C1505" t="s">
        <v>1033</v>
      </c>
      <c r="D1505" t="s">
        <v>1034</v>
      </c>
      <c r="E1505" t="s">
        <v>1035</v>
      </c>
      <c r="F1505" t="s">
        <v>1036</v>
      </c>
      <c r="G1505" t="s">
        <v>1037</v>
      </c>
      <c r="H1505" t="s">
        <v>130</v>
      </c>
    </row>
    <row r="1506">
      <c r="A1506" t="s">
        <v>24</v>
      </c>
      <c r="B1506" t="n">
        <v>26</v>
      </c>
      <c r="C1506" t="s">
        <v>1078</v>
      </c>
      <c r="D1506" t="s">
        <v>541</v>
      </c>
      <c r="E1506" t="s">
        <v>894</v>
      </c>
      <c r="F1506" t="s">
        <v>817</v>
      </c>
      <c r="G1506" t="s">
        <v>894</v>
      </c>
      <c r="H1506" t="s">
        <v>41</v>
      </c>
    </row>
    <row r="1507">
      <c r="A1507" t="s">
        <v>25</v>
      </c>
      <c r="B1507" t="n">
        <v>47</v>
      </c>
      <c r="C1507" t="s">
        <v>1079</v>
      </c>
      <c r="D1507" t="s">
        <v>1080</v>
      </c>
      <c r="E1507" t="s">
        <v>1080</v>
      </c>
      <c r="F1507" t="s">
        <v>1079</v>
      </c>
      <c r="G1507" t="s">
        <v>422</v>
      </c>
      <c r="H1507" t="s">
        <v>41</v>
      </c>
    </row>
    <row r="1508">
      <c r="A1508" t="s">
        <v>26</v>
      </c>
      <c r="B1508" t="n">
        <v>16</v>
      </c>
      <c r="C1508" t="s">
        <v>779</v>
      </c>
      <c r="D1508" t="s">
        <v>1081</v>
      </c>
      <c r="E1508" t="s">
        <v>850</v>
      </c>
      <c r="F1508" t="s">
        <v>779</v>
      </c>
      <c r="G1508" t="s">
        <v>1082</v>
      </c>
      <c r="H1508" t="s">
        <v>41</v>
      </c>
    </row>
    <row r="1509">
      <c r="A1509" t="s">
        <v>27</v>
      </c>
      <c r="B1509" t="n">
        <v>89</v>
      </c>
      <c r="C1509" t="s">
        <v>997</v>
      </c>
      <c r="D1509" t="s">
        <v>219</v>
      </c>
      <c r="E1509" t="s">
        <v>1083</v>
      </c>
      <c r="F1509" t="s">
        <v>284</v>
      </c>
      <c r="G1509" t="s">
        <v>1084</v>
      </c>
      <c r="H1509" t="s">
        <v>41</v>
      </c>
    </row>
    <row r="1511">
      <c r="A1511" t="s">
        <v>1085</v>
      </c>
    </row>
    <row r="1512">
      <c r="A1512" t="s">
        <v>19</v>
      </c>
      <c r="B1512" t="s">
        <v>1033</v>
      </c>
      <c r="C1512" t="s">
        <v>1034</v>
      </c>
      <c r="D1512" t="s">
        <v>1035</v>
      </c>
      <c r="E1512" t="s">
        <v>1036</v>
      </c>
      <c r="F1512" t="s">
        <v>1037</v>
      </c>
      <c r="G1512" t="s">
        <v>130</v>
      </c>
    </row>
    <row r="1513">
      <c r="A1513" t="n">
        <v>89</v>
      </c>
      <c r="B1513" t="s">
        <v>997</v>
      </c>
      <c r="C1513" t="s">
        <v>219</v>
      </c>
      <c r="D1513" t="s">
        <v>1083</v>
      </c>
      <c r="E1513" t="s">
        <v>284</v>
      </c>
      <c r="F1513" t="s">
        <v>1084</v>
      </c>
      <c r="G1513" t="s">
        <v>41</v>
      </c>
    </row>
    <row r="1515">
      <c r="A1515" t="s">
        <v>1086</v>
      </c>
    </row>
    <row r="1516">
      <c r="A1516" t="s">
        <v>18</v>
      </c>
      <c r="B1516" t="s">
        <v>19</v>
      </c>
      <c r="C1516" t="s">
        <v>76</v>
      </c>
      <c r="D1516" t="s">
        <v>1087</v>
      </c>
      <c r="E1516" t="s">
        <v>1088</v>
      </c>
      <c r="F1516" t="s">
        <v>131</v>
      </c>
    </row>
    <row r="1517">
      <c r="A1517" t="s">
        <v>24</v>
      </c>
      <c r="B1517" t="n">
        <v>113</v>
      </c>
      <c r="C1517" t="s">
        <v>118</v>
      </c>
      <c r="D1517" t="s">
        <v>35</v>
      </c>
      <c r="E1517" t="s">
        <v>1089</v>
      </c>
      <c r="F1517" t="s">
        <v>193</v>
      </c>
    </row>
    <row r="1518">
      <c r="A1518" t="s">
        <v>25</v>
      </c>
      <c r="B1518" t="n">
        <v>112</v>
      </c>
      <c r="C1518" t="s">
        <v>498</v>
      </c>
      <c r="D1518" t="s">
        <v>834</v>
      </c>
      <c r="E1518" t="s">
        <v>1090</v>
      </c>
      <c r="F1518" t="s">
        <v>41</v>
      </c>
    </row>
    <row r="1519">
      <c r="A1519" t="s">
        <v>26</v>
      </c>
      <c r="B1519" t="n">
        <v>124</v>
      </c>
      <c r="C1519" t="s">
        <v>469</v>
      </c>
      <c r="D1519" t="s">
        <v>542</v>
      </c>
      <c r="E1519" t="s">
        <v>1091</v>
      </c>
      <c r="F1519" t="s">
        <v>116</v>
      </c>
    </row>
    <row r="1520">
      <c r="A1520" t="s">
        <v>27</v>
      </c>
      <c r="B1520" t="n">
        <v>349</v>
      </c>
      <c r="C1520" t="s">
        <v>379</v>
      </c>
      <c r="D1520" t="s">
        <v>523</v>
      </c>
      <c r="E1520" t="s">
        <v>1092</v>
      </c>
      <c r="F1520" t="s">
        <v>651</v>
      </c>
    </row>
    <row r="1522">
      <c r="A1522" t="s">
        <v>1093</v>
      </c>
    </row>
    <row r="1523">
      <c r="A1523" t="s">
        <v>18</v>
      </c>
      <c r="B1523" t="s">
        <v>19</v>
      </c>
      <c r="C1523" t="s">
        <v>20</v>
      </c>
      <c r="D1523" t="s">
        <v>21</v>
      </c>
      <c r="E1523" t="s">
        <v>22</v>
      </c>
      <c r="F1523" t="s">
        <v>23</v>
      </c>
    </row>
    <row r="1524">
      <c r="A1524" t="s">
        <v>24</v>
      </c>
      <c r="B1524" t="n">
        <v>66</v>
      </c>
      <c r="C1524" t="n">
        <v>21.52</v>
      </c>
      <c r="D1524" t="n">
        <v>10</v>
      </c>
      <c r="E1524" t="n">
        <v>2</v>
      </c>
      <c r="F1524" t="n">
        <v>90</v>
      </c>
    </row>
    <row r="1525">
      <c r="A1525" t="s">
        <v>25</v>
      </c>
      <c r="B1525" t="n">
        <v>74</v>
      </c>
      <c r="C1525" t="n">
        <v>11.84</v>
      </c>
      <c r="D1525" t="n">
        <v>10</v>
      </c>
      <c r="E1525" t="n">
        <v>0</v>
      </c>
      <c r="F1525" t="n">
        <v>60</v>
      </c>
    </row>
    <row r="1526">
      <c r="A1526" t="s">
        <v>26</v>
      </c>
      <c r="B1526" t="n">
        <v>59</v>
      </c>
      <c r="C1526" t="n">
        <v>93.14</v>
      </c>
      <c r="D1526" t="n">
        <v>90</v>
      </c>
      <c r="E1526" t="n">
        <v>15</v>
      </c>
      <c r="F1526" t="n">
        <v>240</v>
      </c>
    </row>
    <row r="1527">
      <c r="A1527" t="s">
        <v>27</v>
      </c>
      <c r="B1527" t="n">
        <v>199</v>
      </c>
      <c r="C1527" t="n">
        <v>39.15</v>
      </c>
      <c r="D1527" t="n">
        <v>20</v>
      </c>
      <c r="E1527" t="n">
        <v>0</v>
      </c>
      <c r="F1527" t="n">
        <v>240</v>
      </c>
    </row>
    <row r="1529">
      <c r="A1529" t="s">
        <v>1094</v>
      </c>
    </row>
    <row r="1530">
      <c r="A1530" t="s">
        <v>19</v>
      </c>
      <c r="B1530" t="s">
        <v>20</v>
      </c>
      <c r="C1530" t="s">
        <v>21</v>
      </c>
      <c r="D1530" t="s">
        <v>22</v>
      </c>
      <c r="E1530" t="s">
        <v>23</v>
      </c>
    </row>
    <row r="1531">
      <c r="A1531" t="n">
        <v>199</v>
      </c>
      <c r="B1531" t="n">
        <v>39.15</v>
      </c>
      <c r="C1531" t="n">
        <v>20</v>
      </c>
      <c r="D1531" t="n">
        <v>0</v>
      </c>
      <c r="E1531" t="n">
        <v>240</v>
      </c>
    </row>
    <row r="1533">
      <c r="A1533" t="s">
        <v>1095</v>
      </c>
    </row>
    <row r="1534">
      <c r="A1534" t="s">
        <v>19</v>
      </c>
      <c r="B1534" t="s">
        <v>76</v>
      </c>
      <c r="C1534" t="s">
        <v>1087</v>
      </c>
      <c r="D1534" t="s">
        <v>1088</v>
      </c>
      <c r="E1534" t="s">
        <v>131</v>
      </c>
    </row>
    <row r="1535">
      <c r="A1535" t="n">
        <v>349</v>
      </c>
      <c r="B1535" t="s">
        <v>379</v>
      </c>
      <c r="C1535" t="s">
        <v>523</v>
      </c>
      <c r="D1535" t="s">
        <v>1092</v>
      </c>
      <c r="E1535" t="s">
        <v>651</v>
      </c>
    </row>
    <row r="1537">
      <c r="A1537" t="s">
        <v>1096</v>
      </c>
    </row>
    <row r="1538">
      <c r="A1538" t="s">
        <v>18</v>
      </c>
      <c r="B1538" t="s">
        <v>19</v>
      </c>
      <c r="C1538" t="s">
        <v>1097</v>
      </c>
      <c r="D1538" t="s">
        <v>1098</v>
      </c>
      <c r="E1538" t="s">
        <v>1099</v>
      </c>
      <c r="F1538" t="s">
        <v>76</v>
      </c>
      <c r="G1538" t="s">
        <v>1100</v>
      </c>
    </row>
    <row r="1539">
      <c r="A1539" t="s">
        <v>24</v>
      </c>
      <c r="B1539" t="n">
        <v>8</v>
      </c>
      <c r="C1539" t="s">
        <v>834</v>
      </c>
      <c r="D1539" t="s">
        <v>67</v>
      </c>
      <c r="E1539" t="s">
        <v>834</v>
      </c>
      <c r="F1539" t="s">
        <v>41</v>
      </c>
      <c r="G1539" t="s">
        <v>41</v>
      </c>
    </row>
    <row r="1540">
      <c r="A1540" t="s">
        <v>25</v>
      </c>
      <c r="B1540" t="n">
        <v>10</v>
      </c>
      <c r="C1540" t="s">
        <v>41</v>
      </c>
      <c r="D1540" t="s">
        <v>41</v>
      </c>
      <c r="E1540" t="s">
        <v>776</v>
      </c>
      <c r="F1540" t="s">
        <v>833</v>
      </c>
      <c r="G1540" t="s">
        <v>41</v>
      </c>
    </row>
    <row r="1541">
      <c r="A1541" t="s">
        <v>26</v>
      </c>
      <c r="B1541" t="n">
        <v>37</v>
      </c>
      <c r="C1541" t="s">
        <v>1101</v>
      </c>
      <c r="D1541" t="s">
        <v>158</v>
      </c>
      <c r="E1541" t="s">
        <v>509</v>
      </c>
      <c r="F1541" t="s">
        <v>533</v>
      </c>
      <c r="G1541" t="s">
        <v>344</v>
      </c>
    </row>
    <row r="1542">
      <c r="A1542" t="s">
        <v>27</v>
      </c>
      <c r="B1542" t="n">
        <v>55</v>
      </c>
      <c r="C1542" t="s">
        <v>104</v>
      </c>
      <c r="D1542" t="s">
        <v>726</v>
      </c>
      <c r="E1542" t="s">
        <v>374</v>
      </c>
      <c r="F1542" t="s">
        <v>1102</v>
      </c>
      <c r="G1542" t="s">
        <v>532</v>
      </c>
    </row>
    <row r="1544">
      <c r="A1544" t="s">
        <v>1103</v>
      </c>
    </row>
    <row r="1545">
      <c r="A1545" t="s">
        <v>19</v>
      </c>
      <c r="B1545" t="s">
        <v>1097</v>
      </c>
      <c r="C1545" t="s">
        <v>1098</v>
      </c>
      <c r="D1545" t="s">
        <v>76</v>
      </c>
      <c r="E1545" t="s">
        <v>1100</v>
      </c>
      <c r="F1545" t="s">
        <v>1099</v>
      </c>
    </row>
    <row r="1546">
      <c r="A1546" t="n">
        <v>55</v>
      </c>
      <c r="B1546" t="s">
        <v>104</v>
      </c>
      <c r="C1546" t="s">
        <v>726</v>
      </c>
      <c r="D1546" t="s">
        <v>1102</v>
      </c>
      <c r="E1546" t="s">
        <v>532</v>
      </c>
      <c r="F1546" t="s">
        <v>374</v>
      </c>
    </row>
    <row r="1548">
      <c r="A1548" t="s">
        <v>1104</v>
      </c>
    </row>
    <row r="1549">
      <c r="A1549" t="s">
        <v>18</v>
      </c>
      <c r="B1549" t="s">
        <v>19</v>
      </c>
      <c r="C1549" t="s">
        <v>55</v>
      </c>
      <c r="D1549" t="s">
        <v>156</v>
      </c>
      <c r="E1549" t="s">
        <v>54</v>
      </c>
      <c r="F1549" t="s">
        <v>131</v>
      </c>
    </row>
    <row r="1550">
      <c r="A1550" t="s">
        <v>24</v>
      </c>
      <c r="B1550" t="n">
        <v>22</v>
      </c>
      <c r="C1550" t="s">
        <v>1105</v>
      </c>
      <c r="D1550" t="s">
        <v>477</v>
      </c>
      <c r="E1550" t="s">
        <v>41</v>
      </c>
      <c r="F1550" t="s">
        <v>41</v>
      </c>
    </row>
    <row r="1551">
      <c r="A1551" t="s">
        <v>25</v>
      </c>
      <c r="B1551" t="n">
        <v>37</v>
      </c>
      <c r="C1551" t="s">
        <v>1106</v>
      </c>
      <c r="D1551" t="s">
        <v>1107</v>
      </c>
      <c r="E1551" t="s">
        <v>344</v>
      </c>
      <c r="F1551" t="s">
        <v>344</v>
      </c>
    </row>
    <row r="1552">
      <c r="A1552" t="s">
        <v>26</v>
      </c>
      <c r="B1552" t="n">
        <v>10</v>
      </c>
      <c r="C1552" t="s">
        <v>879</v>
      </c>
      <c r="D1552" t="s">
        <v>138</v>
      </c>
      <c r="E1552" t="s">
        <v>41</v>
      </c>
      <c r="F1552" t="s">
        <v>41</v>
      </c>
    </row>
    <row r="1553">
      <c r="A1553" t="s">
        <v>27</v>
      </c>
      <c r="B1553" t="n">
        <v>69</v>
      </c>
      <c r="C1553" t="s">
        <v>1108</v>
      </c>
      <c r="D1553" t="s">
        <v>502</v>
      </c>
      <c r="E1553" t="s">
        <v>283</v>
      </c>
      <c r="F1553" t="s">
        <v>283</v>
      </c>
    </row>
    <row r="1555">
      <c r="A1555" t="s">
        <v>1109</v>
      </c>
    </row>
    <row r="1556">
      <c r="A1556" t="s">
        <v>18</v>
      </c>
      <c r="B1556" t="s">
        <v>19</v>
      </c>
      <c r="C1556" t="s">
        <v>20</v>
      </c>
      <c r="D1556" t="s">
        <v>21</v>
      </c>
      <c r="E1556" t="s">
        <v>22</v>
      </c>
      <c r="F1556" t="s">
        <v>23</v>
      </c>
    </row>
    <row r="1557">
      <c r="A1557" t="s">
        <v>24</v>
      </c>
      <c r="B1557" t="n">
        <v>1</v>
      </c>
      <c r="C1557" t="n">
        <v>7</v>
      </c>
      <c r="D1557" t="n">
        <v>7</v>
      </c>
      <c r="E1557" t="n">
        <v>7</v>
      </c>
      <c r="F1557" t="n">
        <v>7</v>
      </c>
    </row>
    <row r="1558">
      <c r="A1558" t="s">
        <v>25</v>
      </c>
      <c r="B1558" t="n">
        <v>23</v>
      </c>
      <c r="C1558" t="n">
        <v>12.52</v>
      </c>
      <c r="D1558" t="n">
        <v>4</v>
      </c>
      <c r="E1558" t="n">
        <v>1</v>
      </c>
      <c r="F1558" t="n">
        <v>45</v>
      </c>
    </row>
    <row r="1559">
      <c r="A1559" t="s">
        <v>26</v>
      </c>
      <c r="B1559" t="n">
        <v>2</v>
      </c>
      <c r="C1559" t="n">
        <v>3</v>
      </c>
      <c r="D1559" t="n">
        <v>3</v>
      </c>
      <c r="E1559" t="n">
        <v>3</v>
      </c>
      <c r="F1559" t="n">
        <v>3</v>
      </c>
    </row>
    <row r="1560">
      <c r="A1560" t="s">
        <v>27</v>
      </c>
      <c r="B1560" t="n">
        <v>26</v>
      </c>
      <c r="C1560" t="n">
        <v>11.58</v>
      </c>
      <c r="D1560" t="n">
        <v>3</v>
      </c>
      <c r="E1560" t="n">
        <v>1</v>
      </c>
      <c r="F1560" t="n">
        <v>45</v>
      </c>
    </row>
    <row r="1562">
      <c r="A1562" t="s">
        <v>1110</v>
      </c>
    </row>
    <row r="1563">
      <c r="A1563" t="s">
        <v>19</v>
      </c>
      <c r="B1563" t="s">
        <v>20</v>
      </c>
      <c r="C1563" t="s">
        <v>21</v>
      </c>
      <c r="D1563" t="s">
        <v>22</v>
      </c>
      <c r="E1563" t="s">
        <v>23</v>
      </c>
    </row>
    <row r="1564">
      <c r="A1564" t="n">
        <v>26</v>
      </c>
      <c r="B1564" t="n">
        <v>11.58</v>
      </c>
      <c r="C1564" t="n">
        <v>3</v>
      </c>
      <c r="D1564" t="n">
        <v>1</v>
      </c>
      <c r="E1564" t="n">
        <v>45</v>
      </c>
    </row>
    <row r="1566">
      <c r="A1566" t="s">
        <v>1111</v>
      </c>
    </row>
    <row r="1567">
      <c r="A1567" t="s">
        <v>19</v>
      </c>
      <c r="B1567" t="s">
        <v>54</v>
      </c>
      <c r="C1567" t="s">
        <v>55</v>
      </c>
      <c r="D1567" t="s">
        <v>131</v>
      </c>
      <c r="E1567" t="s">
        <v>156</v>
      </c>
    </row>
    <row r="1568">
      <c r="A1568" t="n">
        <v>69</v>
      </c>
      <c r="B1568" t="s">
        <v>283</v>
      </c>
      <c r="C1568" t="s">
        <v>1108</v>
      </c>
      <c r="D1568" t="s">
        <v>283</v>
      </c>
      <c r="E1568" t="s">
        <v>502</v>
      </c>
    </row>
    <row r="1570">
      <c r="A1570" t="s">
        <v>1112</v>
      </c>
    </row>
    <row r="1571">
      <c r="A1571" t="s">
        <v>18</v>
      </c>
      <c r="B1571" t="s">
        <v>19</v>
      </c>
      <c r="C1571" t="s">
        <v>358</v>
      </c>
      <c r="D1571" t="s">
        <v>359</v>
      </c>
      <c r="E1571" t="s">
        <v>360</v>
      </c>
      <c r="F1571" t="s">
        <v>361</v>
      </c>
      <c r="G1571" t="s">
        <v>364</v>
      </c>
      <c r="H1571" t="s">
        <v>365</v>
      </c>
      <c r="I1571" t="s">
        <v>366</v>
      </c>
      <c r="J1571" t="s">
        <v>367</v>
      </c>
      <c r="K1571" t="s">
        <v>130</v>
      </c>
      <c r="L1571" t="s">
        <v>368</v>
      </c>
      <c r="M1571" t="s">
        <v>363</v>
      </c>
      <c r="N1571" t="s">
        <v>369</v>
      </c>
      <c r="O1571" t="s">
        <v>1013</v>
      </c>
    </row>
    <row r="1572">
      <c r="A1572" t="s">
        <v>24</v>
      </c>
      <c r="B1572" t="n">
        <v>117</v>
      </c>
      <c r="C1572" t="s">
        <v>335</v>
      </c>
      <c r="D1572" t="s">
        <v>65</v>
      </c>
      <c r="E1572" t="s">
        <v>197</v>
      </c>
      <c r="F1572" t="s">
        <v>515</v>
      </c>
      <c r="G1572" t="s">
        <v>193</v>
      </c>
      <c r="H1572" t="s">
        <v>371</v>
      </c>
      <c r="I1572" t="s">
        <v>70</v>
      </c>
      <c r="J1572" t="s">
        <v>1113</v>
      </c>
      <c r="K1572" t="s">
        <v>41</v>
      </c>
      <c r="L1572" t="s">
        <v>41</v>
      </c>
      <c r="M1572" t="s">
        <v>41</v>
      </c>
      <c r="N1572" t="s">
        <v>41</v>
      </c>
      <c r="O1572" t="s">
        <v>41</v>
      </c>
    </row>
    <row r="1573">
      <c r="A1573" t="s">
        <v>25</v>
      </c>
      <c r="B1573" t="n">
        <v>123</v>
      </c>
      <c r="C1573" t="s">
        <v>196</v>
      </c>
      <c r="D1573" t="s">
        <v>41</v>
      </c>
      <c r="E1573" t="s">
        <v>307</v>
      </c>
      <c r="F1573" t="s">
        <v>202</v>
      </c>
      <c r="G1573" t="s">
        <v>466</v>
      </c>
      <c r="H1573" t="s">
        <v>41</v>
      </c>
      <c r="I1573" t="s">
        <v>41</v>
      </c>
      <c r="J1573" t="s">
        <v>373</v>
      </c>
      <c r="K1573" t="s">
        <v>116</v>
      </c>
      <c r="L1573" t="s">
        <v>66</v>
      </c>
      <c r="M1573" t="s">
        <v>233</v>
      </c>
      <c r="N1573" t="s">
        <v>41</v>
      </c>
      <c r="O1573" t="s">
        <v>41</v>
      </c>
    </row>
    <row r="1574">
      <c r="A1574" t="s">
        <v>26</v>
      </c>
      <c r="B1574" t="n">
        <v>126</v>
      </c>
      <c r="C1574" t="s">
        <v>116</v>
      </c>
      <c r="D1574" t="s">
        <v>41</v>
      </c>
      <c r="E1574" t="s">
        <v>206</v>
      </c>
      <c r="F1574" t="s">
        <v>280</v>
      </c>
      <c r="G1574" t="s">
        <v>206</v>
      </c>
      <c r="H1574" t="s">
        <v>969</v>
      </c>
      <c r="I1574" t="s">
        <v>41</v>
      </c>
      <c r="J1574" t="s">
        <v>205</v>
      </c>
      <c r="K1574" t="s">
        <v>591</v>
      </c>
      <c r="L1574" t="s">
        <v>41</v>
      </c>
      <c r="M1574" t="s">
        <v>205</v>
      </c>
      <c r="N1574" t="s">
        <v>136</v>
      </c>
      <c r="O1574" t="s">
        <v>116</v>
      </c>
    </row>
    <row r="1575">
      <c r="A1575" t="s">
        <v>27</v>
      </c>
      <c r="B1575" t="n">
        <v>366</v>
      </c>
      <c r="C1575" t="s">
        <v>104</v>
      </c>
      <c r="D1575" t="s">
        <v>208</v>
      </c>
      <c r="E1575" t="s">
        <v>785</v>
      </c>
      <c r="F1575" t="s">
        <v>317</v>
      </c>
      <c r="G1575" t="s">
        <v>277</v>
      </c>
      <c r="H1575" t="s">
        <v>1114</v>
      </c>
      <c r="I1575" t="s">
        <v>137</v>
      </c>
      <c r="J1575" t="s">
        <v>893</v>
      </c>
      <c r="K1575" t="s">
        <v>62</v>
      </c>
      <c r="L1575" t="s">
        <v>137</v>
      </c>
      <c r="M1575" t="s">
        <v>66</v>
      </c>
      <c r="N1575" t="s">
        <v>69</v>
      </c>
      <c r="O1575" t="s">
        <v>207</v>
      </c>
    </row>
    <row r="1577">
      <c r="A1577" t="s">
        <v>1115</v>
      </c>
    </row>
    <row r="1578">
      <c r="A1578" t="s">
        <v>19</v>
      </c>
      <c r="B1578" t="s">
        <v>358</v>
      </c>
      <c r="C1578" t="s">
        <v>359</v>
      </c>
      <c r="D1578" t="s">
        <v>130</v>
      </c>
      <c r="E1578" t="s">
        <v>368</v>
      </c>
      <c r="F1578" t="s">
        <v>360</v>
      </c>
      <c r="G1578" t="s">
        <v>361</v>
      </c>
      <c r="H1578" t="s">
        <v>363</v>
      </c>
      <c r="I1578" t="s">
        <v>364</v>
      </c>
      <c r="J1578" t="s">
        <v>369</v>
      </c>
      <c r="K1578" t="s">
        <v>365</v>
      </c>
      <c r="L1578" t="s">
        <v>1013</v>
      </c>
      <c r="M1578" t="s">
        <v>366</v>
      </c>
      <c r="N1578" t="s">
        <v>367</v>
      </c>
    </row>
    <row r="1579">
      <c r="A1579" t="n">
        <v>366</v>
      </c>
      <c r="B1579" t="s">
        <v>104</v>
      </c>
      <c r="C1579" t="s">
        <v>208</v>
      </c>
      <c r="D1579" t="s">
        <v>62</v>
      </c>
      <c r="E1579" t="s">
        <v>137</v>
      </c>
      <c r="F1579" t="s">
        <v>785</v>
      </c>
      <c r="G1579" t="s">
        <v>317</v>
      </c>
      <c r="H1579" t="s">
        <v>66</v>
      </c>
      <c r="I1579" t="s">
        <v>277</v>
      </c>
      <c r="J1579" t="s">
        <v>69</v>
      </c>
      <c r="K1579" t="s">
        <v>1114</v>
      </c>
      <c r="L1579" t="s">
        <v>207</v>
      </c>
      <c r="M1579" t="s">
        <v>137</v>
      </c>
      <c r="N1579" t="s">
        <v>893</v>
      </c>
    </row>
    <row r="1581">
      <c r="A1581" t="s">
        <v>1116</v>
      </c>
    </row>
    <row r="1582">
      <c r="A1582" t="s">
        <v>18</v>
      </c>
      <c r="B1582" t="s">
        <v>19</v>
      </c>
      <c r="C1582" t="s">
        <v>1117</v>
      </c>
      <c r="D1582" t="s">
        <v>1118</v>
      </c>
      <c r="E1582" t="s">
        <v>1119</v>
      </c>
      <c r="F1582" t="s">
        <v>76</v>
      </c>
    </row>
    <row r="1583">
      <c r="A1583" t="s">
        <v>24</v>
      </c>
      <c r="B1583" t="n">
        <v>117</v>
      </c>
      <c r="C1583" t="s">
        <v>351</v>
      </c>
      <c r="D1583" t="s">
        <v>277</v>
      </c>
      <c r="E1583" t="s">
        <v>1039</v>
      </c>
      <c r="F1583" t="s">
        <v>41</v>
      </c>
    </row>
    <row r="1584">
      <c r="A1584" t="s">
        <v>25</v>
      </c>
      <c r="B1584" t="n">
        <v>123</v>
      </c>
      <c r="C1584" t="s">
        <v>198</v>
      </c>
      <c r="D1584" t="s">
        <v>498</v>
      </c>
      <c r="E1584" t="s">
        <v>353</v>
      </c>
      <c r="F1584" t="s">
        <v>41</v>
      </c>
    </row>
    <row r="1585">
      <c r="A1585" t="s">
        <v>26</v>
      </c>
      <c r="B1585" t="n">
        <v>126</v>
      </c>
      <c r="C1585" t="s">
        <v>280</v>
      </c>
      <c r="D1585" t="s">
        <v>116</v>
      </c>
      <c r="E1585" t="s">
        <v>1120</v>
      </c>
      <c r="F1585" t="s">
        <v>205</v>
      </c>
    </row>
    <row r="1586">
      <c r="A1586" t="s">
        <v>27</v>
      </c>
      <c r="B1586" t="n">
        <v>366</v>
      </c>
      <c r="C1586" t="s">
        <v>282</v>
      </c>
      <c r="D1586" t="s">
        <v>201</v>
      </c>
      <c r="E1586" t="s">
        <v>1121</v>
      </c>
      <c r="F1586" t="s">
        <v>137</v>
      </c>
    </row>
    <row r="1588">
      <c r="A1588" t="s">
        <v>1122</v>
      </c>
    </row>
    <row r="1589">
      <c r="A1589" t="s">
        <v>19</v>
      </c>
      <c r="B1589" t="s">
        <v>1117</v>
      </c>
      <c r="C1589" t="s">
        <v>1118</v>
      </c>
      <c r="D1589" t="s">
        <v>76</v>
      </c>
      <c r="E1589" t="s">
        <v>1119</v>
      </c>
    </row>
    <row r="1590">
      <c r="A1590" t="n">
        <v>366</v>
      </c>
      <c r="B1590" t="s">
        <v>282</v>
      </c>
      <c r="C1590" t="s">
        <v>201</v>
      </c>
      <c r="D1590" t="s">
        <v>137</v>
      </c>
      <c r="E1590" t="s">
        <v>1121</v>
      </c>
    </row>
    <row r="1592">
      <c r="A1592" t="s">
        <v>1123</v>
      </c>
    </row>
    <row r="1593">
      <c r="A1593" t="s">
        <v>18</v>
      </c>
      <c r="B1593" t="s">
        <v>1124</v>
      </c>
      <c r="C1593" t="s">
        <v>169</v>
      </c>
    </row>
    <row r="1594">
      <c r="A1594" t="s">
        <v>25</v>
      </c>
      <c r="B1594" t="s">
        <v>1125</v>
      </c>
      <c r="C1594" t="n">
        <v>88</v>
      </c>
    </row>
    <row r="1595">
      <c r="A1595" t="s">
        <v>26</v>
      </c>
      <c r="B1595" t="s">
        <v>1126</v>
      </c>
      <c r="C1595" t="n">
        <v>74</v>
      </c>
    </row>
    <row r="1596">
      <c r="A1596" t="s">
        <v>24</v>
      </c>
      <c r="B1596" t="s">
        <v>1125</v>
      </c>
      <c r="C1596" t="n">
        <v>60</v>
      </c>
    </row>
    <row r="1597">
      <c r="A1597" t="s">
        <v>24</v>
      </c>
      <c r="B1597" t="s">
        <v>1126</v>
      </c>
      <c r="C1597" t="n">
        <v>57</v>
      </c>
    </row>
    <row r="1598">
      <c r="A1598" t="s">
        <v>26</v>
      </c>
      <c r="B1598" t="s">
        <v>1125</v>
      </c>
      <c r="C1598" t="n">
        <v>52</v>
      </c>
    </row>
    <row r="1599">
      <c r="A1599" t="s">
        <v>25</v>
      </c>
      <c r="B1599" t="s">
        <v>1126</v>
      </c>
      <c r="C1599" t="n">
        <v>35</v>
      </c>
    </row>
    <row r="1600">
      <c r="A1600" t="s">
        <v>27</v>
      </c>
      <c r="B1600" t="s">
        <v>1125</v>
      </c>
      <c r="C1600" t="n">
        <v>200</v>
      </c>
    </row>
    <row r="1601">
      <c r="A1601" t="s">
        <v>27</v>
      </c>
      <c r="B1601" t="s">
        <v>1126</v>
      </c>
      <c r="C1601" t="n">
        <v>166</v>
      </c>
    </row>
    <row r="1603">
      <c r="A1603" t="s">
        <v>1127</v>
      </c>
    </row>
    <row r="1604">
      <c r="A1604" t="s">
        <v>1124</v>
      </c>
      <c r="B1604" t="s">
        <v>169</v>
      </c>
    </row>
    <row r="1605">
      <c r="A1605" t="s">
        <v>1125</v>
      </c>
      <c r="B1605" t="n">
        <v>200</v>
      </c>
    </row>
    <row r="1606">
      <c r="A1606" t="s">
        <v>1126</v>
      </c>
      <c r="B1606" t="n">
        <v>166</v>
      </c>
    </row>
    <row r="1608">
      <c r="A1608" t="s">
        <v>1128</v>
      </c>
    </row>
    <row r="1609">
      <c r="A1609" t="s">
        <v>18</v>
      </c>
      <c r="B1609" t="s">
        <v>19</v>
      </c>
      <c r="C1609" t="s">
        <v>1129</v>
      </c>
      <c r="D1609" t="s">
        <v>1130</v>
      </c>
      <c r="E1609" t="s">
        <v>1131</v>
      </c>
      <c r="F1609" t="s">
        <v>1132</v>
      </c>
      <c r="G1609" t="s">
        <v>1133</v>
      </c>
    </row>
    <row r="1610">
      <c r="A1610" t="s">
        <v>24</v>
      </c>
      <c r="B1610" t="n">
        <v>117</v>
      </c>
      <c r="C1610" t="s">
        <v>335</v>
      </c>
      <c r="D1610" t="s">
        <v>849</v>
      </c>
      <c r="E1610" t="s">
        <v>810</v>
      </c>
      <c r="F1610" t="s">
        <v>65</v>
      </c>
      <c r="G1610" t="s">
        <v>41</v>
      </c>
    </row>
    <row r="1611">
      <c r="A1611" t="s">
        <v>25</v>
      </c>
      <c r="B1611" t="n">
        <v>123</v>
      </c>
      <c r="C1611" t="s">
        <v>1134</v>
      </c>
      <c r="D1611" t="s">
        <v>41</v>
      </c>
      <c r="E1611" t="s">
        <v>1135</v>
      </c>
      <c r="F1611" t="s">
        <v>116</v>
      </c>
      <c r="G1611" t="s">
        <v>41</v>
      </c>
    </row>
    <row r="1612">
      <c r="A1612" t="s">
        <v>26</v>
      </c>
      <c r="B1612" t="n">
        <v>126</v>
      </c>
      <c r="C1612" t="s">
        <v>713</v>
      </c>
      <c r="D1612" t="s">
        <v>336</v>
      </c>
      <c r="E1612" t="s">
        <v>945</v>
      </c>
      <c r="F1612" t="s">
        <v>376</v>
      </c>
      <c r="G1612" t="s">
        <v>198</v>
      </c>
    </row>
    <row r="1613">
      <c r="A1613" t="s">
        <v>27</v>
      </c>
      <c r="B1613" t="n">
        <v>366</v>
      </c>
      <c r="C1613" t="s">
        <v>1136</v>
      </c>
      <c r="D1613" t="s">
        <v>946</v>
      </c>
      <c r="E1613" t="s">
        <v>1137</v>
      </c>
      <c r="F1613" t="s">
        <v>593</v>
      </c>
      <c r="G1613" t="s">
        <v>151</v>
      </c>
    </row>
    <row r="1615">
      <c r="A1615" t="s">
        <v>1138</v>
      </c>
    </row>
    <row r="1616">
      <c r="A1616" t="s">
        <v>19</v>
      </c>
      <c r="B1616" t="s">
        <v>1133</v>
      </c>
      <c r="C1616" t="s">
        <v>1129</v>
      </c>
      <c r="D1616" t="s">
        <v>1130</v>
      </c>
      <c r="E1616" t="s">
        <v>1131</v>
      </c>
      <c r="F1616" t="s">
        <v>1132</v>
      </c>
    </row>
    <row r="1617">
      <c r="A1617" t="n">
        <v>366</v>
      </c>
      <c r="B1617" t="s">
        <v>151</v>
      </c>
      <c r="C1617" t="s">
        <v>1136</v>
      </c>
      <c r="D1617" t="s">
        <v>946</v>
      </c>
      <c r="E1617" t="s">
        <v>1137</v>
      </c>
      <c r="F1617" t="s">
        <v>593</v>
      </c>
    </row>
    <row r="1619">
      <c r="A1619" t="s">
        <v>1139</v>
      </c>
    </row>
    <row r="1620">
      <c r="A1620" t="s">
        <v>18</v>
      </c>
      <c r="B1620" t="s">
        <v>19</v>
      </c>
      <c r="C1620" t="s">
        <v>1129</v>
      </c>
      <c r="D1620" t="s">
        <v>1130</v>
      </c>
      <c r="E1620" t="s">
        <v>1131</v>
      </c>
      <c r="F1620" t="s">
        <v>1132</v>
      </c>
      <c r="G1620" t="s">
        <v>1133</v>
      </c>
    </row>
    <row r="1621">
      <c r="A1621" t="s">
        <v>24</v>
      </c>
      <c r="B1621" t="n">
        <v>117</v>
      </c>
      <c r="C1621" t="s">
        <v>934</v>
      </c>
      <c r="D1621" t="s">
        <v>83</v>
      </c>
      <c r="E1621" t="s">
        <v>97</v>
      </c>
      <c r="F1621" t="s">
        <v>44</v>
      </c>
      <c r="G1621" t="s">
        <v>41</v>
      </c>
    </row>
    <row r="1622">
      <c r="A1622" t="s">
        <v>25</v>
      </c>
      <c r="B1622" t="n">
        <v>123</v>
      </c>
      <c r="C1622" t="s">
        <v>746</v>
      </c>
      <c r="D1622" t="s">
        <v>41</v>
      </c>
      <c r="E1622" t="s">
        <v>99</v>
      </c>
      <c r="F1622" t="s">
        <v>116</v>
      </c>
      <c r="G1622" t="s">
        <v>41</v>
      </c>
    </row>
    <row r="1623">
      <c r="A1623" t="s">
        <v>26</v>
      </c>
      <c r="B1623" t="n">
        <v>126</v>
      </c>
      <c r="C1623" t="s">
        <v>1140</v>
      </c>
      <c r="D1623" t="s">
        <v>116</v>
      </c>
      <c r="E1623" t="s">
        <v>969</v>
      </c>
      <c r="F1623" t="s">
        <v>194</v>
      </c>
      <c r="G1623" t="s">
        <v>116</v>
      </c>
    </row>
    <row r="1624">
      <c r="A1624" t="s">
        <v>27</v>
      </c>
      <c r="B1624" t="n">
        <v>366</v>
      </c>
      <c r="C1624" t="s">
        <v>1141</v>
      </c>
      <c r="D1624" t="s">
        <v>116</v>
      </c>
      <c r="E1624" t="s">
        <v>1017</v>
      </c>
      <c r="F1624" t="s">
        <v>310</v>
      </c>
      <c r="G1624" t="s">
        <v>207</v>
      </c>
    </row>
    <row r="1626">
      <c r="A1626" t="s">
        <v>1142</v>
      </c>
    </row>
    <row r="1627">
      <c r="A1627" t="s">
        <v>19</v>
      </c>
      <c r="B1627" t="s">
        <v>1133</v>
      </c>
      <c r="C1627" t="s">
        <v>1129</v>
      </c>
      <c r="D1627" t="s">
        <v>1130</v>
      </c>
      <c r="E1627" t="s">
        <v>1131</v>
      </c>
      <c r="F1627" t="s">
        <v>1132</v>
      </c>
    </row>
    <row r="1628">
      <c r="A1628" t="n">
        <v>366</v>
      </c>
      <c r="B1628" t="s">
        <v>207</v>
      </c>
      <c r="C1628" t="s">
        <v>1141</v>
      </c>
      <c r="D1628" t="s">
        <v>116</v>
      </c>
      <c r="E1628" t="s">
        <v>1017</v>
      </c>
      <c r="F1628" t="s">
        <v>310</v>
      </c>
    </row>
    <row r="1630">
      <c r="A1630" t="s">
        <v>1143</v>
      </c>
    </row>
    <row r="1631">
      <c r="A1631" t="s">
        <v>18</v>
      </c>
      <c r="B1631" t="s">
        <v>19</v>
      </c>
      <c r="C1631" t="s">
        <v>1129</v>
      </c>
      <c r="D1631" t="s">
        <v>1130</v>
      </c>
      <c r="E1631" t="s">
        <v>1131</v>
      </c>
      <c r="F1631" t="s">
        <v>1132</v>
      </c>
    </row>
    <row r="1632">
      <c r="A1632" t="s">
        <v>24</v>
      </c>
      <c r="B1632" t="n">
        <v>117</v>
      </c>
      <c r="C1632" t="s">
        <v>343</v>
      </c>
      <c r="D1632" t="s">
        <v>336</v>
      </c>
      <c r="E1632" t="s">
        <v>423</v>
      </c>
      <c r="F1632" t="s">
        <v>1144</v>
      </c>
    </row>
    <row r="1633">
      <c r="A1633" t="s">
        <v>25</v>
      </c>
      <c r="B1633" t="n">
        <v>123</v>
      </c>
      <c r="C1633" t="s">
        <v>607</v>
      </c>
      <c r="D1633" t="s">
        <v>41</v>
      </c>
      <c r="E1633" t="s">
        <v>386</v>
      </c>
      <c r="F1633" t="s">
        <v>206</v>
      </c>
    </row>
    <row r="1634">
      <c r="A1634" t="s">
        <v>26</v>
      </c>
      <c r="B1634" t="n">
        <v>126</v>
      </c>
      <c r="C1634" t="s">
        <v>396</v>
      </c>
      <c r="D1634" t="s">
        <v>205</v>
      </c>
      <c r="E1634" t="s">
        <v>67</v>
      </c>
      <c r="F1634" t="s">
        <v>376</v>
      </c>
    </row>
    <row r="1635">
      <c r="A1635" t="s">
        <v>27</v>
      </c>
      <c r="B1635" t="n">
        <v>366</v>
      </c>
      <c r="C1635" t="s">
        <v>983</v>
      </c>
      <c r="D1635" t="s">
        <v>208</v>
      </c>
      <c r="E1635" t="s">
        <v>1145</v>
      </c>
      <c r="F1635" t="s">
        <v>379</v>
      </c>
    </row>
    <row r="1637">
      <c r="A1637" t="s">
        <v>1146</v>
      </c>
    </row>
    <row r="1638">
      <c r="A1638" t="s">
        <v>19</v>
      </c>
      <c r="B1638" t="s">
        <v>1129</v>
      </c>
      <c r="C1638" t="s">
        <v>1130</v>
      </c>
      <c r="D1638" t="s">
        <v>1131</v>
      </c>
      <c r="E1638" t="s">
        <v>1132</v>
      </c>
    </row>
    <row r="1639">
      <c r="A1639" t="n">
        <v>366</v>
      </c>
      <c r="B1639" t="s">
        <v>983</v>
      </c>
      <c r="C1639" t="s">
        <v>208</v>
      </c>
      <c r="D1639" t="s">
        <v>1145</v>
      </c>
      <c r="E1639" t="s">
        <v>379</v>
      </c>
    </row>
    <row r="1641">
      <c r="A1641" t="s">
        <v>1147</v>
      </c>
    </row>
    <row r="1642">
      <c r="A1642" t="s">
        <v>18</v>
      </c>
      <c r="B1642" t="s">
        <v>19</v>
      </c>
      <c r="C1642" t="s">
        <v>20</v>
      </c>
      <c r="D1642" t="s">
        <v>21</v>
      </c>
      <c r="E1642" t="s">
        <v>22</v>
      </c>
      <c r="F1642" t="s">
        <v>23</v>
      </c>
    </row>
    <row r="1643">
      <c r="A1643" t="s">
        <v>24</v>
      </c>
      <c r="B1643" t="n">
        <v>117</v>
      </c>
      <c r="C1643" t="n">
        <v>4.48</v>
      </c>
      <c r="D1643" t="n">
        <v>3</v>
      </c>
      <c r="E1643" t="n">
        <v>0</v>
      </c>
      <c r="F1643" t="n">
        <v>10</v>
      </c>
    </row>
    <row r="1644">
      <c r="A1644" t="s">
        <v>25</v>
      </c>
      <c r="B1644" t="n">
        <v>123</v>
      </c>
      <c r="C1644" t="n">
        <v>2.33</v>
      </c>
      <c r="D1644" t="n">
        <v>2</v>
      </c>
      <c r="E1644" t="n">
        <v>0</v>
      </c>
      <c r="F1644" t="n">
        <v>6</v>
      </c>
    </row>
    <row r="1645">
      <c r="A1645" t="s">
        <v>26</v>
      </c>
      <c r="B1645" t="n">
        <v>126</v>
      </c>
      <c r="C1645" t="n">
        <v>3.78</v>
      </c>
      <c r="D1645" t="n">
        <v>4</v>
      </c>
      <c r="E1645" t="n">
        <v>0</v>
      </c>
      <c r="F1645" t="n">
        <v>11</v>
      </c>
    </row>
    <row r="1646">
      <c r="A1646" t="s">
        <v>27</v>
      </c>
      <c r="B1646" t="n">
        <v>366</v>
      </c>
      <c r="C1646" t="n">
        <v>3.51</v>
      </c>
      <c r="D1646" t="n">
        <v>3</v>
      </c>
      <c r="E1646" t="n">
        <v>0</v>
      </c>
      <c r="F1646" t="n">
        <v>11</v>
      </c>
    </row>
    <row r="1648">
      <c r="A1648" t="s">
        <v>1148</v>
      </c>
    </row>
    <row r="1649">
      <c r="A1649" t="s">
        <v>19</v>
      </c>
      <c r="B1649" t="s">
        <v>20</v>
      </c>
      <c r="C1649" t="s">
        <v>21</v>
      </c>
      <c r="D1649" t="s">
        <v>22</v>
      </c>
      <c r="E1649" t="s">
        <v>23</v>
      </c>
    </row>
    <row r="1650">
      <c r="A1650" t="n">
        <v>366</v>
      </c>
      <c r="B1650" t="n">
        <v>3.51</v>
      </c>
      <c r="C1650" t="n">
        <v>3</v>
      </c>
      <c r="D1650" t="n">
        <v>0</v>
      </c>
      <c r="E1650" t="n">
        <v>11</v>
      </c>
    </row>
    <row r="1652">
      <c r="A1652" t="s">
        <v>1149</v>
      </c>
    </row>
    <row r="1653">
      <c r="A1653" t="s">
        <v>18</v>
      </c>
      <c r="B1653" t="s">
        <v>19</v>
      </c>
      <c r="C1653" t="s">
        <v>1129</v>
      </c>
      <c r="D1653" t="s">
        <v>1130</v>
      </c>
      <c r="E1653" t="s">
        <v>1131</v>
      </c>
      <c r="F1653" t="s">
        <v>1132</v>
      </c>
      <c r="G1653" t="s">
        <v>1133</v>
      </c>
    </row>
    <row r="1654">
      <c r="A1654" t="s">
        <v>24</v>
      </c>
      <c r="B1654" t="n">
        <v>117</v>
      </c>
      <c r="C1654" t="s">
        <v>195</v>
      </c>
      <c r="D1654" t="s">
        <v>194</v>
      </c>
      <c r="E1654" t="s">
        <v>423</v>
      </c>
      <c r="F1654" t="s">
        <v>113</v>
      </c>
      <c r="G1654" t="s">
        <v>41</v>
      </c>
    </row>
    <row r="1655">
      <c r="A1655" t="s">
        <v>25</v>
      </c>
      <c r="B1655" t="n">
        <v>123</v>
      </c>
      <c r="C1655" t="s">
        <v>372</v>
      </c>
      <c r="D1655" t="s">
        <v>41</v>
      </c>
      <c r="E1655" t="s">
        <v>1150</v>
      </c>
      <c r="F1655" t="s">
        <v>203</v>
      </c>
      <c r="G1655" t="s">
        <v>41</v>
      </c>
    </row>
    <row r="1656">
      <c r="A1656" t="s">
        <v>26</v>
      </c>
      <c r="B1656" t="n">
        <v>126</v>
      </c>
      <c r="C1656" t="s">
        <v>334</v>
      </c>
      <c r="D1656" t="s">
        <v>354</v>
      </c>
      <c r="E1656" t="s">
        <v>1137</v>
      </c>
      <c r="F1656" t="s">
        <v>595</v>
      </c>
      <c r="G1656" t="s">
        <v>116</v>
      </c>
    </row>
    <row r="1657">
      <c r="A1657" t="s">
        <v>27</v>
      </c>
      <c r="B1657" t="n">
        <v>366</v>
      </c>
      <c r="C1657" t="s">
        <v>1009</v>
      </c>
      <c r="D1657" t="s">
        <v>211</v>
      </c>
      <c r="E1657" t="s">
        <v>419</v>
      </c>
      <c r="F1657" t="s">
        <v>589</v>
      </c>
      <c r="G1657" t="s">
        <v>207</v>
      </c>
    </row>
    <row r="1659">
      <c r="A1659" t="s">
        <v>1151</v>
      </c>
    </row>
    <row r="1660">
      <c r="A1660" t="s">
        <v>19</v>
      </c>
      <c r="B1660" t="s">
        <v>1133</v>
      </c>
      <c r="C1660" t="s">
        <v>1129</v>
      </c>
      <c r="D1660" t="s">
        <v>1130</v>
      </c>
      <c r="E1660" t="s">
        <v>1131</v>
      </c>
      <c r="F1660" t="s">
        <v>1132</v>
      </c>
    </row>
    <row r="1661">
      <c r="A1661" t="n">
        <v>366</v>
      </c>
      <c r="B1661" t="s">
        <v>207</v>
      </c>
      <c r="C1661" t="s">
        <v>1009</v>
      </c>
      <c r="D1661" t="s">
        <v>211</v>
      </c>
      <c r="E1661" t="s">
        <v>419</v>
      </c>
      <c r="F1661" t="s">
        <v>589</v>
      </c>
    </row>
    <row r="1663">
      <c r="A1663" t="s">
        <v>1152</v>
      </c>
    </row>
    <row r="1664">
      <c r="A1664" t="s">
        <v>18</v>
      </c>
      <c r="B1664" t="s">
        <v>19</v>
      </c>
      <c r="C1664" t="s">
        <v>55</v>
      </c>
      <c r="D1664" t="s">
        <v>156</v>
      </c>
    </row>
    <row r="1665">
      <c r="A1665" t="s">
        <v>24</v>
      </c>
      <c r="B1665" t="n">
        <v>31</v>
      </c>
      <c r="C1665" t="s">
        <v>550</v>
      </c>
      <c r="D1665" t="s">
        <v>1153</v>
      </c>
    </row>
    <row r="1666">
      <c r="A1666" t="s">
        <v>25</v>
      </c>
      <c r="B1666" t="n">
        <v>38</v>
      </c>
      <c r="C1666" t="s">
        <v>553</v>
      </c>
      <c r="D1666" t="s">
        <v>895</v>
      </c>
    </row>
    <row r="1667">
      <c r="A1667" t="s">
        <v>26</v>
      </c>
      <c r="B1667" t="n">
        <v>48</v>
      </c>
      <c r="C1667" t="s">
        <v>106</v>
      </c>
      <c r="D1667" t="s">
        <v>1048</v>
      </c>
    </row>
    <row r="1668">
      <c r="A1668" t="s">
        <v>27</v>
      </c>
      <c r="B1668" t="n">
        <v>117</v>
      </c>
      <c r="C1668" t="s">
        <v>65</v>
      </c>
      <c r="D1668" t="s">
        <v>1039</v>
      </c>
    </row>
    <row r="1670">
      <c r="A1670" t="s">
        <v>1154</v>
      </c>
    </row>
    <row r="1671">
      <c r="A1671" t="s">
        <v>19</v>
      </c>
      <c r="B1671" t="s">
        <v>55</v>
      </c>
      <c r="C1671" t="s">
        <v>156</v>
      </c>
    </row>
    <row r="1672">
      <c r="A1672" t="n">
        <v>117</v>
      </c>
      <c r="B1672" t="s">
        <v>65</v>
      </c>
      <c r="C1672" t="s">
        <v>1039</v>
      </c>
    </row>
    <row r="1674">
      <c r="A1674" t="s">
        <v>1155</v>
      </c>
    </row>
    <row r="1675">
      <c r="A1675" t="s">
        <v>18</v>
      </c>
      <c r="B1675" t="s">
        <v>19</v>
      </c>
      <c r="C1675" t="s">
        <v>55</v>
      </c>
      <c r="D1675" t="s">
        <v>156</v>
      </c>
    </row>
    <row r="1676">
      <c r="A1676" t="s">
        <v>24</v>
      </c>
      <c r="B1676" t="n">
        <v>109</v>
      </c>
      <c r="C1676" t="s">
        <v>80</v>
      </c>
      <c r="D1676" t="s">
        <v>1156</v>
      </c>
    </row>
    <row r="1677">
      <c r="A1677" t="s">
        <v>25</v>
      </c>
      <c r="B1677" t="n">
        <v>115</v>
      </c>
      <c r="C1677" t="s">
        <v>1157</v>
      </c>
      <c r="D1677" t="s">
        <v>1158</v>
      </c>
    </row>
    <row r="1678">
      <c r="A1678" t="s">
        <v>26</v>
      </c>
      <c r="B1678" t="n">
        <v>118</v>
      </c>
      <c r="C1678" t="s">
        <v>727</v>
      </c>
      <c r="D1678" t="s">
        <v>1159</v>
      </c>
    </row>
    <row r="1679">
      <c r="A1679" t="s">
        <v>27</v>
      </c>
      <c r="B1679" t="n">
        <v>342</v>
      </c>
      <c r="C1679" t="s">
        <v>649</v>
      </c>
      <c r="D1679" t="s">
        <v>1160</v>
      </c>
    </row>
    <row r="1681">
      <c r="A1681" t="s">
        <v>1161</v>
      </c>
    </row>
    <row r="1682">
      <c r="A1682" t="s">
        <v>19</v>
      </c>
      <c r="B1682" t="s">
        <v>55</v>
      </c>
      <c r="C1682" t="s">
        <v>156</v>
      </c>
    </row>
    <row r="1683">
      <c r="A1683" t="n">
        <v>342</v>
      </c>
      <c r="B1683" t="s">
        <v>649</v>
      </c>
      <c r="C1683" t="s">
        <v>1160</v>
      </c>
    </row>
    <row r="1685">
      <c r="A1685" t="s">
        <v>1162</v>
      </c>
    </row>
    <row r="1686">
      <c r="A1686" t="s">
        <v>18</v>
      </c>
      <c r="B1686" t="s">
        <v>19</v>
      </c>
      <c r="C1686" t="s">
        <v>20</v>
      </c>
      <c r="D1686" t="s">
        <v>21</v>
      </c>
      <c r="E1686" t="s">
        <v>22</v>
      </c>
      <c r="F1686" t="s">
        <v>23</v>
      </c>
    </row>
    <row r="1687">
      <c r="A1687" t="s">
        <v>24</v>
      </c>
      <c r="B1687" t="n">
        <v>102</v>
      </c>
      <c r="C1687" t="n">
        <v>4.3</v>
      </c>
      <c r="D1687" t="n">
        <v>1</v>
      </c>
      <c r="E1687" t="n">
        <v>0</v>
      </c>
      <c r="F1687" t="n">
        <v>59</v>
      </c>
    </row>
    <row r="1688">
      <c r="A1688" t="s">
        <v>25</v>
      </c>
      <c r="B1688" t="n">
        <v>73</v>
      </c>
      <c r="C1688" t="n">
        <v>3.64</v>
      </c>
      <c r="D1688" t="n">
        <v>2</v>
      </c>
      <c r="E1688" t="n">
        <v>0</v>
      </c>
      <c r="F1688" t="n">
        <v>56</v>
      </c>
    </row>
    <row r="1689">
      <c r="A1689" t="s">
        <v>26</v>
      </c>
      <c r="B1689" t="n">
        <v>60</v>
      </c>
      <c r="C1689" t="n">
        <v>14.47</v>
      </c>
      <c r="D1689" t="n">
        <v>4</v>
      </c>
      <c r="E1689" t="n">
        <v>1</v>
      </c>
      <c r="F1689" t="n">
        <v>58</v>
      </c>
    </row>
    <row r="1690">
      <c r="A1690" t="s">
        <v>27</v>
      </c>
      <c r="B1690" t="n">
        <v>235</v>
      </c>
      <c r="C1690" t="n">
        <v>6.69</v>
      </c>
      <c r="D1690" t="n">
        <v>2</v>
      </c>
      <c r="E1690" t="n">
        <v>0</v>
      </c>
      <c r="F1690" t="n">
        <v>59</v>
      </c>
    </row>
    <row r="1692">
      <c r="A1692" t="s">
        <v>1163</v>
      </c>
    </row>
    <row r="1693">
      <c r="A1693" t="s">
        <v>19</v>
      </c>
      <c r="B1693" t="s">
        <v>20</v>
      </c>
      <c r="C1693" t="s">
        <v>21</v>
      </c>
      <c r="D1693" t="s">
        <v>22</v>
      </c>
      <c r="E1693" t="s">
        <v>23</v>
      </c>
    </row>
    <row r="1694">
      <c r="A1694" t="n">
        <v>235</v>
      </c>
      <c r="B1694" t="n">
        <v>6.69</v>
      </c>
      <c r="C1694" t="n">
        <v>2</v>
      </c>
      <c r="D1694" t="n">
        <v>0</v>
      </c>
      <c r="E1694" t="n">
        <v>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1164</v>
      </c>
    </row>
    <row r="2">
      <c r="A2" t="s">
        <v>1165</v>
      </c>
      <c r="B2" t="s">
        <v>1166</v>
      </c>
      <c r="C2" t="s">
        <v>932</v>
      </c>
    </row>
    <row r="3">
      <c r="A3" t="s">
        <v>1167</v>
      </c>
      <c r="B3" t="s">
        <v>1168</v>
      </c>
      <c r="C3" t="s">
        <v>1168</v>
      </c>
    </row>
    <row r="4">
      <c r="A4" t="s">
        <v>1169</v>
      </c>
      <c r="B4" t="s">
        <v>1168</v>
      </c>
      <c r="C4" t="s">
        <v>1168</v>
      </c>
    </row>
    <row r="5">
      <c r="A5" t="s">
        <v>1170</v>
      </c>
      <c r="B5" t="s">
        <v>1168</v>
      </c>
      <c r="C5" t="s">
        <v>1168</v>
      </c>
    </row>
    <row r="7">
      <c r="A7" t="s">
        <v>1171</v>
      </c>
    </row>
    <row r="8">
      <c r="A8" t="s">
        <v>1172</v>
      </c>
      <c r="B8" t="s">
        <v>1173</v>
      </c>
      <c r="C8" t="s">
        <v>1174</v>
      </c>
      <c r="D8" t="s">
        <v>1175</v>
      </c>
    </row>
    <row r="10">
      <c r="A10" t="s">
        <v>1176</v>
      </c>
    </row>
    <row r="11">
      <c r="A11" t="s">
        <v>1165</v>
      </c>
      <c r="B11" t="s">
        <v>1166</v>
      </c>
      <c r="C11" t="s">
        <v>932</v>
      </c>
    </row>
    <row r="12">
      <c r="A12" t="s">
        <v>1177</v>
      </c>
      <c r="B12" t="s">
        <v>1168</v>
      </c>
      <c r="C12" t="s">
        <v>1168</v>
      </c>
    </row>
    <row r="13">
      <c r="A13" t="s">
        <v>1178</v>
      </c>
      <c r="B13" t="s">
        <v>1168</v>
      </c>
      <c r="C13" t="s">
        <v>1168</v>
      </c>
    </row>
    <row r="14">
      <c r="A14" t="s">
        <v>1179</v>
      </c>
      <c r="B14" t="s">
        <v>1168</v>
      </c>
      <c r="C14" t="s">
        <v>1168</v>
      </c>
    </row>
    <row r="16">
      <c r="A16" t="s">
        <v>1180</v>
      </c>
    </row>
    <row r="17">
      <c r="A17" t="s">
        <v>1181</v>
      </c>
      <c r="B17" t="s">
        <v>1182</v>
      </c>
      <c r="C17" t="s">
        <v>1183</v>
      </c>
      <c r="D17" t="s">
        <v>1184</v>
      </c>
    </row>
    <row r="18">
      <c r="A18" t="s">
        <v>1185</v>
      </c>
      <c r="B18" t="n">
        <v>0</v>
      </c>
      <c r="C18" t="n">
        <v>0</v>
      </c>
      <c r="D18" t="n">
        <v>0</v>
      </c>
    </row>
    <row r="19">
      <c r="A19" t="s">
        <v>1186</v>
      </c>
      <c r="B19" t="n">
        <v>0</v>
      </c>
      <c r="C19" t="n">
        <v>0</v>
      </c>
      <c r="D1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9D634304CDD944BBB6F6B9B96AB5DD" ma:contentTypeVersion="15" ma:contentTypeDescription="Create a new document." ma:contentTypeScope="" ma:versionID="bd01d50eceb60dc3d78575b1d621ffd7">
  <xsd:schema xmlns:xsd="http://www.w3.org/2001/XMLSchema" xmlns:xs="http://www.w3.org/2001/XMLSchema" xmlns:p="http://schemas.microsoft.com/office/2006/metadata/properties" xmlns:ns2="9a9445a5-b38d-4e11-8760-e4c43ce243d7" xmlns:ns3="31f8940e-d1a7-40ad-968f-2c66eb53a90a" targetNamespace="http://schemas.microsoft.com/office/2006/metadata/properties" ma:root="true" ma:fieldsID="8557c186efe597399650bd8228c58222" ns2:_="" ns3:_="">
    <xsd:import namespace="9a9445a5-b38d-4e11-8760-e4c43ce243d7"/>
    <xsd:import namespace="31f8940e-d1a7-40ad-968f-2c66eb53a9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445a5-b38d-4e11-8760-e4c43ce243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d06f0b5-5743-41f2-90d3-b12c8ffc7f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940e-d1a7-40ad-968f-2c66eb53a90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f4e13b-b02f-4eb8-8319-0e177e045c02}" ma:internalName="TaxCatchAll" ma:showField="CatchAllData" ma:web="31f8940e-d1a7-40ad-968f-2c66eb53a9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f8940e-d1a7-40ad-968f-2c66eb53a90a" xsi:nil="true"/>
    <lcf76f155ced4ddcb4097134ff3c332f xmlns="9a9445a5-b38d-4e11-8760-e4c43ce243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3623B4-1DB7-487D-9FDB-B14701496FFB}"/>
</file>

<file path=customXml/itemProps2.xml><?xml version="1.0" encoding="utf-8"?>
<ds:datastoreItem xmlns:ds="http://schemas.openxmlformats.org/officeDocument/2006/customXml" ds:itemID="{7EC091CF-BDA8-4226-82F0-AD41B485C2A3}"/>
</file>

<file path=customXml/itemProps3.xml><?xml version="1.0" encoding="utf-8"?>
<ds:datastoreItem xmlns:ds="http://schemas.openxmlformats.org/officeDocument/2006/customXml" ds:itemID="{CC08C787-47BC-4562-BBBC-12546E6D11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 User</dc:creator>
  <cp:lastModifiedBy>Abraham AZAR</cp:lastModifiedBy>
  <cp:lastPrinted>2021-09-29T17:58:39Z</cp:lastPrinted>
  <dcterms:created xsi:type="dcterms:W3CDTF">2014-05-22T21:28:30Z</dcterms:created>
  <dcterms:modified xsi:type="dcterms:W3CDTF">2024-02-28T13:41:02Z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0x010100FC9D634304CDD944BBB6F6B9B96AB5DD</vt:lpwstr>
  </property>
</Properties>
</file>