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My Desktop\2026\Projects\Ebola Outbreak\Ebola KAP\"/>
    </mc:Choice>
  </mc:AlternateContent>
  <xr:revisionPtr revIDLastSave="0" documentId="8_{4B1773FC-C9F8-48E3-A4D4-F5F6BEFD669D}" xr6:coauthVersionLast="47" xr6:coauthVersionMax="47" xr10:uidLastSave="{00000000-0000-0000-0000-000000000000}"/>
  <bookViews>
    <workbookView xWindow="28680" yWindow="-120" windowWidth="29040" windowHeight="15720" xr2:uid="{00000000-000D-0000-FFFF-FFFF00000000}"/>
  </bookViews>
  <sheets>
    <sheet name="READ_ME" sheetId="9" r:id="rId1"/>
    <sheet name="DAP" sheetId="1" r:id="rId2"/>
    <sheet name="timing" sheetId="6" r:id="rId3"/>
    <sheet name="sampling strategy" sheetId="3" r:id="rId4"/>
    <sheet name="MoE10 + PPS Allocation"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 i="8" l="1"/>
  <c r="R8" i="8"/>
  <c r="R9" i="8"/>
  <c r="G6" i="8"/>
  <c r="G7" i="8"/>
  <c r="G8" i="8"/>
  <c r="G9" i="8"/>
  <c r="G10" i="8"/>
  <c r="G11" i="8"/>
  <c r="I11" i="8"/>
  <c r="G12" i="8"/>
  <c r="I12" i="8"/>
  <c r="G13" i="8"/>
  <c r="G14" i="8"/>
  <c r="G15" i="8"/>
  <c r="G16" i="8"/>
  <c r="G17" i="8"/>
  <c r="G18" i="8"/>
  <c r="G19" i="8"/>
  <c r="E20" i="8"/>
  <c r="F20" i="8"/>
  <c r="E14" i="6"/>
  <c r="E3" i="6"/>
  <c r="D3" i="6"/>
  <c r="D12" i="6"/>
  <c r="D11" i="6"/>
  <c r="D10" i="6"/>
  <c r="D9" i="6"/>
  <c r="D8" i="6"/>
  <c r="D7" i="6"/>
  <c r="D6" i="6"/>
  <c r="D5" i="6"/>
  <c r="D4" i="6"/>
  <c r="D2" i="6"/>
  <c r="L19" i="8" l="1"/>
  <c r="K19" i="8"/>
  <c r="O19" i="8" s="1"/>
  <c r="P19" i="8" s="1"/>
  <c r="J19" i="8"/>
  <c r="L18" i="8"/>
  <c r="K18" i="8"/>
  <c r="O18" i="8" s="1"/>
  <c r="J18" i="8"/>
  <c r="L17" i="8"/>
  <c r="K17" i="8"/>
  <c r="O17" i="8" s="1"/>
  <c r="P17" i="8" s="1"/>
  <c r="J17" i="8"/>
  <c r="L16" i="8"/>
  <c r="K16" i="8"/>
  <c r="O16" i="8" s="1"/>
  <c r="J16" i="8"/>
  <c r="L15" i="8"/>
  <c r="K15" i="8"/>
  <c r="J15" i="8"/>
  <c r="L14" i="8"/>
  <c r="K14" i="8"/>
  <c r="J14" i="8"/>
  <c r="L13" i="8"/>
  <c r="K13" i="8"/>
  <c r="O13" i="8" s="1"/>
  <c r="P13" i="8" s="1"/>
  <c r="J13" i="8"/>
  <c r="L12" i="8"/>
  <c r="K12" i="8"/>
  <c r="O12" i="8" s="1"/>
  <c r="P12" i="8" s="1"/>
  <c r="J12" i="8"/>
  <c r="L11" i="8"/>
  <c r="K11" i="8"/>
  <c r="O11" i="8" s="1"/>
  <c r="P11" i="8" s="1"/>
  <c r="J11" i="8"/>
  <c r="L10" i="8"/>
  <c r="K10" i="8"/>
  <c r="O10" i="8" s="1"/>
  <c r="P10" i="8" s="1"/>
  <c r="J10" i="8"/>
  <c r="L9" i="8"/>
  <c r="K9" i="8"/>
  <c r="J9" i="8"/>
  <c r="L8" i="8"/>
  <c r="K8" i="8"/>
  <c r="O8" i="8" s="1"/>
  <c r="P8" i="8" s="1"/>
  <c r="J8" i="8"/>
  <c r="L7" i="8"/>
  <c r="K7" i="8"/>
  <c r="O7" i="8" s="1"/>
  <c r="J7" i="8"/>
  <c r="L6" i="8"/>
  <c r="K6" i="8"/>
  <c r="J6" i="8"/>
  <c r="H10" i="8"/>
  <c r="I10" i="8"/>
  <c r="M17" i="8"/>
  <c r="I18" i="8"/>
  <c r="H7" i="8"/>
  <c r="P7" i="8"/>
  <c r="H8" i="8"/>
  <c r="I8" i="8"/>
  <c r="H6" i="8"/>
  <c r="H9" i="8"/>
  <c r="I9" i="8"/>
  <c r="I6" i="8"/>
  <c r="H15" i="8"/>
  <c r="I15" i="8"/>
  <c r="H16" i="8"/>
  <c r="I16" i="8"/>
  <c r="H17" i="8"/>
  <c r="I17" i="8"/>
  <c r="H18" i="8"/>
  <c r="P18" i="8"/>
  <c r="H19" i="8"/>
  <c r="I19" i="8"/>
  <c r="M13" i="8"/>
  <c r="M12" i="8"/>
  <c r="H13" i="8"/>
  <c r="I13" i="8"/>
  <c r="M18" i="8"/>
  <c r="M19" i="8"/>
  <c r="G20" i="8"/>
  <c r="H11" i="8"/>
  <c r="M11" i="8"/>
  <c r="H14" i="8"/>
  <c r="I14" i="8"/>
  <c r="I7" i="8"/>
  <c r="H12" i="8"/>
  <c r="E12" i="6"/>
  <c r="E11" i="6"/>
  <c r="E9" i="6"/>
  <c r="E8" i="6"/>
  <c r="E7" i="6"/>
  <c r="E6" i="6"/>
  <c r="E4" i="6"/>
  <c r="E2" i="6"/>
  <c r="E10" i="6"/>
  <c r="E5" i="6"/>
  <c r="M16" i="8" l="1"/>
  <c r="N16" i="8" s="1"/>
  <c r="P16" i="8"/>
  <c r="M7" i="8"/>
  <c r="O6" i="8"/>
  <c r="K20" i="8"/>
  <c r="O15" i="8"/>
  <c r="O9" i="8"/>
  <c r="N17" i="8"/>
  <c r="M8" i="8"/>
  <c r="N18" i="8"/>
  <c r="N13" i="8"/>
  <c r="L20" i="8"/>
  <c r="N11" i="8"/>
  <c r="O14" i="8"/>
  <c r="N12" i="8"/>
  <c r="M10" i="8"/>
  <c r="N19" i="8"/>
  <c r="P6" i="8" l="1"/>
  <c r="M6" i="8"/>
  <c r="O20" i="8"/>
  <c r="P20" i="8" s="1"/>
  <c r="N6" i="8"/>
  <c r="M15" i="8"/>
  <c r="N15" i="8"/>
  <c r="P15" i="8"/>
  <c r="M9" i="8"/>
  <c r="P9" i="8"/>
  <c r="M14" i="8"/>
  <c r="P14" i="8"/>
  <c r="N10" i="8"/>
  <c r="N7" i="8"/>
  <c r="N8" i="8"/>
  <c r="M20" i="8" l="1"/>
  <c r="N9" i="8"/>
  <c r="N14" i="8"/>
  <c r="N20" i="8" l="1"/>
</calcChain>
</file>

<file path=xl/sharedStrings.xml><?xml version="1.0" encoding="utf-8"?>
<sst xmlns="http://schemas.openxmlformats.org/spreadsheetml/2006/main" count="393" uniqueCount="326">
  <si>
    <t>Theme</t>
  </si>
  <si>
    <t>Research questions</t>
  </si>
  <si>
    <t>Indicator</t>
  </si>
  <si>
    <t>question ID</t>
  </si>
  <si>
    <t>Survey question</t>
  </si>
  <si>
    <t>Response options</t>
  </si>
  <si>
    <t>HQ Comments</t>
  </si>
  <si>
    <t>Metadata</t>
  </si>
  <si>
    <t>General information</t>
  </si>
  <si>
    <t>start</t>
  </si>
  <si>
    <t>Start time</t>
  </si>
  <si>
    <t>—</t>
  </si>
  <si>
    <t>end</t>
  </si>
  <si>
    <t>End time</t>
  </si>
  <si>
    <t>today</t>
  </si>
  <si>
    <t>Date of interview</t>
  </si>
  <si>
    <t>deviceid</t>
  </si>
  <si>
    <t>Device ID</t>
  </si>
  <si>
    <t>enumerator_code</t>
  </si>
  <si>
    <t>a.0.1 Enumerator code</t>
  </si>
  <si>
    <t>enumerator_name</t>
  </si>
  <si>
    <t>a.0.2 Is this ${enumerator_code}?</t>
  </si>
  <si>
    <t>region</t>
  </si>
  <si>
    <t>admin1</t>
  </si>
  <si>
    <t>Region</t>
  </si>
  <si>
    <t>district</t>
  </si>
  <si>
    <t>admin2</t>
  </si>
  <si>
    <t>District</t>
  </si>
  <si>
    <t>parish</t>
  </si>
  <si>
    <t>admin3</t>
  </si>
  <si>
    <t>Parish</t>
  </si>
  <si>
    <t>settlement</t>
  </si>
  <si>
    <t>Refugee settlement</t>
  </si>
  <si>
    <t>locality</t>
  </si>
  <si>
    <t>Locality (village or district)</t>
  </si>
  <si>
    <t>CONSENT</t>
  </si>
  <si>
    <t>Consent</t>
  </si>
  <si>
    <t>Verbal informed consent obtained from respondent</t>
  </si>
  <si>
    <t>consent</t>
  </si>
  <si>
    <t>Hello, my name is ${enumerator_code} and I work for REACH, an international NGO specialised in humanitarian research. We are conducting a short assessment to better understand the level of information and measures in place regarding the Ebola epidemic. This interview will take about 10–15 minutes. Your participation is entirely voluntary. You may decline to answer any question or stop at any time. Information shared will remain strictly confidential and analysed anonymously. Do you agree to participate?</t>
  </si>
  <si>
    <t>Yes
No</t>
  </si>
  <si>
    <t>DEMOGRAPHICS</t>
  </si>
  <si>
    <t>Demographics</t>
  </si>
  <si>
    <t>age_respondent</t>
  </si>
  <si>
    <t>Age of respondent</t>
  </si>
  <si>
    <t>integer</t>
  </si>
  <si>
    <t xml:space="preserve">gender_respondent </t>
  </si>
  <si>
    <t>Gender of respondent</t>
  </si>
  <si>
    <t>Male
Female</t>
  </si>
  <si>
    <t>edu_level</t>
  </si>
  <si>
    <t>What is the highest level of education you have attained?</t>
  </si>
  <si>
    <t>None
Primary school
High school
Secondary school diploma
University degree
Technical or vocational school
Refuse</t>
  </si>
  <si>
    <t>income_activity</t>
  </si>
  <si>
    <t>What is the main activity through which you generate the majority of your income?</t>
  </si>
  <si>
    <t>No income activity
Regular employment (paid by someone outside the household)
Casual or irregular employment (paid by someone outside the household)
Own business or self-employment (trade, shop, services, transport, etc.)
Own production (agriculture, livestock, fishing, forestry, food processing, etc.)
Income from assets (rent, savings, investments, bank interest, etc.)
Remittances (from family members or others living elsewhere)
Humanitarian cash assistance (UN agencies, NGOs, Red Cross/Red Crescent, etc.)
Government assistance or social protection (pension, social transfers, public assistance)
Loans, credit or borrowing
Other (specify)
Refuse</t>
  </si>
  <si>
    <t>language</t>
  </si>
  <si>
    <t>In which of the following languages would you prefer to receive information about EVD?</t>
  </si>
  <si>
    <t>English
Kiswahili
Kinyabwisha/Kinyarwanda
Kigegere
Lingala
Arabic
Luganda
Dinka
Kuku
Nuer
Kakwa
Acholi
Other (Specify)</t>
  </si>
  <si>
    <t>religion</t>
  </si>
  <si>
    <t>What is your religion?</t>
  </si>
  <si>
    <t>Protestant
Catholic
Evangelical / Born again
Muslim
Non-believer
Other (specify)
Refuse</t>
  </si>
  <si>
    <t>Cross-border mobility</t>
  </si>
  <si>
    <t>country_origin</t>
  </si>
  <si>
    <t>What is your country of origin?</t>
  </si>
  <si>
    <t>Democratic Republic of Congo
South Sudan
Somalia
Eritrea
Sudan
Burundi
Rwanda
Other</t>
  </si>
  <si>
    <t>date_arrival</t>
  </si>
  <si>
    <t>When did you first arrive in this settlement?</t>
  </si>
  <si>
    <t>Less than 1 month ago 
2-3 months ago 
3–6 months ago
6–12 months ago
1–2 years ago
More than 2 years ago
Refuse</t>
  </si>
  <si>
    <t>mobility_yn</t>
  </si>
  <si>
    <t>In the past 3 months, have you travelled to your country of origin from Uganda, or returned to Uganda from your country of origin, for any reason?</t>
  </si>
  <si>
    <t>Yes
No
Refuse</t>
  </si>
  <si>
    <t>mobility_frequency</t>
  </si>
  <si>
    <t>How often do you cross the border?</t>
  </si>
  <si>
    <t>Daily
Several times a week
Once a week
Once or twice a month
Less than once a month
Refuse</t>
  </si>
  <si>
    <t>mobility_reason</t>
  </si>
  <si>
    <t>What are the main reasons you cross the border? (Do not read,  check all that apply)</t>
  </si>
  <si>
    <t>Visiting family or friends
Business or trade
Selling property or assets
Agricultural activities
Accessing services (health, education, etc.)
Temporary return to place of origin
Other (specify)
Refuse to answer (Do not read)</t>
  </si>
  <si>
    <t>mobility_intention</t>
  </si>
  <si>
    <t>Do you plan to move from this settlement in the next 3 months?</t>
  </si>
  <si>
    <t>Yes, within 1 month
Yes, within 1–3 months
No
Unsure
Refuse</t>
  </si>
  <si>
    <t>mobility_destination</t>
  </si>
  <si>
    <t>If yes, where do you plan to move?</t>
  </si>
  <si>
    <t>Back to country of origin
Another settlement in Uganda
A city or urban area in Uganda
Another country
Unsure
Other (specify)
Refus</t>
  </si>
  <si>
    <t>SOURCES OF HEALTH INFORMATION</t>
  </si>
  <si>
    <t>Sources of health information</t>
  </si>
  <si>
    <t>% who sought health protection info in past week</t>
  </si>
  <si>
    <t>health_info_seeking</t>
  </si>
  <si>
    <t>Over the past week, have you been looking for information on how to protect yourself from infectious diseases?</t>
  </si>
  <si>
    <t>Through which channels do refugee community members access health and disease information, and how does this vary by sex, age and settlement?</t>
  </si>
  <si>
    <t>Primary sources of health information (multi-select)</t>
  </si>
  <si>
    <t>source_health_info</t>
  </si>
  <si>
    <t xml:space="preserve">What is your source of information on health and diseases?
(Do not read answer choices. Check all the answers provided by the participant.) </t>
  </si>
  <si>
    <t>Health worker
Community health volunteer
Traditional healer
Radio
Television
Posters or leaflets
Vehicle-Mounted PA Systems/Sound truck or motorcycle
Facebook
WhatsApp
Twitter
Instagram
Tik-Tok
SMS
Community leader
Place of prayer
Family and friends
At school
Health facility (FOSA)
Word of mouth (Radio Trottoir)
Other
None
Refuse</t>
  </si>
  <si>
    <t>TRUST IN HEALTH INFORMATION</t>
  </si>
  <si>
    <t>Trust in health information</t>
  </si>
  <si>
    <t>To what extent do community members trust different sources of health information, and which sources are perceived as most credible?</t>
  </si>
  <si>
    <t>Trust – health workers (4-pt scale)</t>
  </si>
  <si>
    <t>trust_health_workers</t>
  </si>
  <si>
    <t>How much do you trust health workers for health information?</t>
  </si>
  <si>
    <t>A lot / Moderately / A little / Not at all / No opinion / Don't know / Refuse</t>
  </si>
  <si>
    <t>Trust – CHVs (4-pt scale)</t>
  </si>
  <si>
    <t>trust_CHV</t>
  </si>
  <si>
    <t>How much do you trust community health volunteers?</t>
  </si>
  <si>
    <t>Trust – traditional healers (4-pt scale)</t>
  </si>
  <si>
    <t>trust_traditional_healers</t>
  </si>
  <si>
    <t>How much do you trust traditional healers / lay health practitioners?</t>
  </si>
  <si>
    <t>Trust – radio (4-pt scale)</t>
  </si>
  <si>
    <t>trust_radio</t>
  </si>
  <si>
    <t>How much do you trust radio for health information?</t>
  </si>
  <si>
    <t>Trust – television (4-pt scale)</t>
  </si>
  <si>
    <t>trust_television</t>
  </si>
  <si>
    <t>How much do you trust television for health information?</t>
  </si>
  <si>
    <t>Trust – print materials (4-pt scale)</t>
  </si>
  <si>
    <t>trust_posters</t>
  </si>
  <si>
    <t>How much do you trust posters or leaflets for health information?</t>
  </si>
  <si>
    <t>Trust – social media (4-pt scale)</t>
  </si>
  <si>
    <t>trust_social_media</t>
  </si>
  <si>
    <t>How much do you trust social media (Facebook, WhatsApp, Twitter, Tik-tok, Instagram)?</t>
  </si>
  <si>
    <t>Trust – community leaders (4-pt scale)</t>
  </si>
  <si>
    <t>trust_community_leaders_leaders</t>
  </si>
  <si>
    <t>How much do you trust community leaders for health information?</t>
  </si>
  <si>
    <t>Trust – religious leaders (4-pt scale)</t>
  </si>
  <si>
    <t>trust_religious</t>
  </si>
  <si>
    <t>How much do you trust religious leaders / places of prayer for health information?</t>
  </si>
  <si>
    <t>Trust – family members (4-pt scale)</t>
  </si>
  <si>
    <t>trust_family_members_members</t>
  </si>
  <si>
    <t>How much do you trust family members for health information?</t>
  </si>
  <si>
    <t>Trust – friends (4-pt scale)</t>
  </si>
  <si>
    <t>trust_friends</t>
  </si>
  <si>
    <t>How much do you trust friends for health information?</t>
  </si>
  <si>
    <t>Trust – school (4-pt scale)</t>
  </si>
  <si>
    <t>trust_school</t>
  </si>
  <si>
    <t>How much do you trust school for health information?</t>
  </si>
  <si>
    <t>Trust – word of mouth (4-pt scale)</t>
  </si>
  <si>
    <t>trust_word_of_mouth</t>
  </si>
  <si>
    <t>How much do you trust 'sidewalk radio' (word of mouth)?</t>
  </si>
  <si>
    <t>Trust – health facilities / FOSA (4-pt scale)</t>
  </si>
  <si>
    <t>trust_health_facilities_FOSA</t>
  </si>
  <si>
    <t>How much do you trust health facilities for health information?</t>
  </si>
  <si>
    <t>Trust – SMS (4-pt scale)</t>
  </si>
  <si>
    <t>trust_SMS_mobile_networks</t>
  </si>
  <si>
    <t>How much do you trust SMS messages for health information?</t>
  </si>
  <si>
    <t>KNOWLEDGE OF EVD</t>
  </si>
  <si>
    <t>Knowledge of EVD</t>
  </si>
  <si>
    <t>What is the level of basic EVD awareness among refugee community members in affected settlements?</t>
  </si>
  <si>
    <t>% who have heard of EVD</t>
  </si>
  <si>
    <t>K_EVD_yn</t>
  </si>
  <si>
    <t>Have you ever heard of Ebola Virus Disease (EVD)?</t>
  </si>
  <si>
    <t>Yes
No 
Refuse</t>
  </si>
  <si>
    <t>Community narratives about EVD — thematic coding required (free text)</t>
  </si>
  <si>
    <t>K_EVD_text</t>
  </si>
  <si>
    <t>What have you heard about EVD?</t>
  </si>
  <si>
    <t>text</t>
  </si>
  <si>
    <t>Through which channels are community members receiving EVD-specific information, and do these differ from general health information channels?</t>
  </si>
  <si>
    <t>Last channel of EVD information (multi-select)</t>
  </si>
  <si>
    <t>K_EVD_source</t>
  </si>
  <si>
    <t>From what source did you last see, hear or read about EVD?
(Read all answer choices)</t>
  </si>
  <si>
    <t>Radio
Television
Public announcements
Print (newspapers/leaflets/posters)
Internet (blog/website)
Internet – social media/Facebook
Mobile (SMS/WhatsApp)
Place of prayer
Schools
Don't know
Other
Refuse</t>
  </si>
  <si>
    <t>What proportion of community members believe the EVD outbreak is real?
What causal beliefs  (including rumours and misinformation) do community members hold about the origin of the EVD outbreak?
What factors do community members identify as driving EVD transmission, and how accurate are these perceptions compared to epidemiological evidence?</t>
  </si>
  <si>
    <t>% who believe the EVD outbreak is real</t>
  </si>
  <si>
    <t>K_EVD_real_yn</t>
  </si>
  <si>
    <t xml:space="preserve">Do you think the EVD epidemic 
in your community is real? </t>
  </si>
  <si>
    <t>Yes
No
Don't know
Refuse</t>
  </si>
  <si>
    <t>Perceived causes of EVD outbreak incl. misconceptions (multi-select)</t>
  </si>
  <si>
    <t>outbreak_EVD_real_cause</t>
  </si>
  <si>
    <t>If you think the EVD outbreak is real, what do you think is the cause of the epidemic?</t>
  </si>
  <si>
    <t>A person being near an infected animal, dead or alive 
Introduced by cases imported from outside the community 
Intentionally introduced for profit ["Ebola business"]
Introduced by politicians
Introduced by foreigners
Witchcraft [mystical/magical source]
I don't know 
Other (specify)
Refuses (Do not read)</t>
  </si>
  <si>
    <t>Perceived drivers of EVD spread (multi-select)</t>
  </si>
  <si>
    <t>outbreak_EVD_spread</t>
  </si>
  <si>
    <t>What do you think are the causes of the spread?</t>
  </si>
  <si>
    <t>Lack of information
People taking care of people who are sick with EVD
Touching infected animals
Other
Refuse</t>
  </si>
  <si>
    <t>Reasons for disbelief and distrust of response (multi-select)</t>
  </si>
  <si>
    <t>outbreak_EVD_not_real</t>
  </si>
  <si>
    <t>If you don't believe the EVD outbreak is real, what are the main reasons why you do not believe the Ebola outbreak is real?
(Do NOT read answer choices)</t>
  </si>
  <si>
    <t>Perceived community-level belief in the EVD outbreak</t>
  </si>
  <si>
    <t>outbreak_EVD_community_perception_yn</t>
  </si>
  <si>
    <t>Do most people in your community believe that there is an EVD outbreak in the community right now?</t>
  </si>
  <si>
    <t>Do community members perceive themselves as personally at risk of EVD infection, and what factors  (protective beliefs, fatalism, perceived immunity) underlie low or high risk perception?</t>
  </si>
  <si>
    <t>% who perceive personal risk of EVD infection</t>
  </si>
  <si>
    <t>outbreak_EVD_personal_risk_yn</t>
  </si>
  <si>
    <t>Do you think you can get infected or become sick with EVD?</t>
  </si>
  <si>
    <t>Among those who perceive personal risk, how high do they rate it?</t>
  </si>
  <si>
    <t>Self-assessed EVD infection risk level (5-pt scale)</t>
  </si>
  <si>
    <t>outbreak_EVD_personal_risk_level</t>
  </si>
  <si>
    <t>How high would you say your risk is for getting sick?</t>
  </si>
  <si>
    <t>Very high risk
High risk
Medium risk
Low risk
Very low risk
Refuse</t>
  </si>
  <si>
    <t>EVD TRANSMISSION</t>
  </si>
  <si>
    <t>EVD transmission</t>
  </si>
  <si>
    <t>Do community members correctly understand how EVD is transmitted, and what misconceptions persist that may increase transmission risk?</t>
  </si>
  <si>
    <t>Knowledge of EVD transmission routes (multi-select; correct vs. incorrect coded)</t>
  </si>
  <si>
    <t>transmission_EVD</t>
  </si>
  <si>
    <t>In your opinion, how can EVD be transmitted from person to person?
(Do NOT read answer choices)</t>
  </si>
  <si>
    <t>Contact with body fluids (urine, saliva, sweat, feces, vomit, breast  milk, vaginal secretions and semen) of a person with EVD 
Contact with body fluids of a person who died of EVD 
Contact with objects contaminated with body fluids of a person who is sick or deceased from EVD 
Sexual intercourse with a person infected with EVD 
Sexual intercourse with an EVD survivor 
Shaking hands with people 
By eating wild animals
Airborne transmission 
By a curse or witchcraft 
Other (specify)
I don't know 
Refuse (Do not read)</t>
  </si>
  <si>
    <t>EVD PROTECTIVE MEASURES</t>
  </si>
  <si>
    <t>EVD protective measures</t>
  </si>
  <si>
    <t>Are community members aware of and adopting recommended EVD prevention measures, and what barriers prevent uptake?</t>
  </si>
  <si>
    <t>Awareness of EVD prevention measures (multi-select)</t>
  </si>
  <si>
    <t>protection_EVD_transmission</t>
  </si>
  <si>
    <t>What do you think are the ways to protect against EVD?
(Do NOT read answer choices)</t>
  </si>
  <si>
    <t>Wash your hands regularly with soap.
Get vaccinated with the EVD vaccine.
Do not touch the body of a person who has died from EVD.
Do not attend funerals of people who died from EVD.
Wear gloves before caring for a sick person.
Wear gloves before cleaning vomit or other bodily fluids of a sick person.
Use a condom when having sex with someone infected with EVD.
Use a condom when having sex with someone who has survived EVD.
Avoid going to a clinic, health center, or hospital.
Avoid consulting a traditional healer or lay health practitioner.
Accept disinfection of the house if needed.
It is impossible to protect oneself against EVD.
Other (specify)I don't know.
Refuse to answer (do not read).</t>
  </si>
  <si>
    <t>EVD prevention behaviours adopted (multi-select)</t>
  </si>
  <si>
    <t>protection_EVD_steps</t>
  </si>
  <si>
    <t>What steps have you taken to avoid being infected with EVD?
(Do NOT read answer choices)</t>
  </si>
  <si>
    <t>Nothing / No action needed.
I wash my hands regularly with soap.
I have received the EVD vaccine.
I avoid touching the body of someone who has died from EVD.
I would not attend the funeral of someone who has died from EVD.
I wear gloves when caring for or touching a sick person.
I wear gloves when cleaning vomit or other bodily fluids of a sick person.
I use a condom when having sex with someone infected with EVD.
I use a condom when having sex with someone who has survived EVD.
I avoid going to clinics, health centers, or hospitals.
I avoid consulting traditional healers or lay health practitioners.
I would accept the disinfection of my house if needed.
Other (specify)
I don't know.
Refuse to answer (do not read).</t>
  </si>
  <si>
    <t>SIGNS AND SYMPTOMS OF EVD</t>
  </si>
  <si>
    <t>Signs and symptoms of EVD</t>
  </si>
  <si>
    <t>Can community members correctly identify the signs and symptoms of EVD, and are there beliefs or gaps in knowledge that may delay care-seeking?</t>
  </si>
  <si>
    <t>Knowledge of EVD signs and symptoms (multi-select; correct vs. incorrect coded)</t>
  </si>
  <si>
    <t>symptom_EVD</t>
  </si>
  <si>
    <t>Could you describe the signs that a person may have EVD?
(Do NOT read answer choices — if respondent unaware, inform them)</t>
  </si>
  <si>
    <t>Headaches
Intense fatigue/weakness
Fever
Body/muscle pain
Bleeding/haemorrhage
Vomiting
Diarrhea
Abdominal pain
Loss of appetite
Sore throat
Red eyes/rash
"Ebola does not exist"
Don't know
Refuse
Other</t>
  </si>
  <si>
    <t>note</t>
  </si>
  <si>
    <t>The most common signs and symptoms of Ebola virus disease (EVD) are similar to those of other infectious diseases and include fever, headache or body aches, vomiting, diarrhea, and generalized weakness and fatigue. After several days, they may include bleeding gums or other hemor rhaging. People most at risk of EVD are those who have been close to other people who are sick or have died from EVD or an unknown cause. The next questions will focus on what you would do if you or others show signs of EVD.</t>
  </si>
  <si>
    <t>What actions do community members intend to take if they or a family member show EVD symptoms, and are these consistent with recommended safe practices?</t>
  </si>
  <si>
    <t>Intended care-seeking for self (multi-select; appropriate vs. inappropriate coded)</t>
  </si>
  <si>
    <t>symptom_reaction_EVD</t>
  </si>
  <si>
    <t>What would you do if you had EVD symptoms?
(Do NOT read answer choices)</t>
  </si>
  <si>
    <t>Call the alert hotline
Inform the authorities
Inform the response team
Go to a public health centre
Go to a private health facility
Go to a transit centre
Go to an ETC/CTE (Ebola Treatment Centre/Centre de Traitement Ebola)
Consult a traditional practitioner
Go to a pharmacy
Stay at home
Self-isolate
Continue normal activities
Seek support from a religious leader
Pray
Other (specify)
Don't know</t>
  </si>
  <si>
    <t>Intended community response to EVD death — safe vs. unsafe burial (multi-select)</t>
  </si>
  <si>
    <t>death_reaction_EVD</t>
  </si>
  <si>
    <t>What would you do if a community member died of EVD or an unknown cause?
(Do NOT read answer choices)</t>
  </si>
  <si>
    <t>Do not touch the body
Call the alert hotline
Inform the authorities
Notify the community leader
Notify the religious leader
Notify a traditional practitioner
Notify a health facility
Tell no one
Do not raise alarm
Organize a secret funeral
Other (specify)
Don't know
Refuse to answer</t>
  </si>
  <si>
    <t>PERCEPTIONS OF THE EVD RESPONSE</t>
  </si>
  <si>
    <t>Perceptions of the EVD response</t>
  </si>
  <si>
    <t>How do community members perceive the EVD response, and what factors shape their trust in or cooperation with response teams?</t>
  </si>
  <si>
    <t>% who observed response team presence in the community</t>
  </si>
  <si>
    <t>response_yn</t>
  </si>
  <si>
    <t>Have you seen anyone from the response team in your community during the current outbreak?</t>
  </si>
  <si>
    <t>% satisfied with response team engagement</t>
  </si>
  <si>
    <t>response_satisfaction_yn</t>
  </si>
  <si>
    <t>Are you satisfied with the way the response teams work with community members?</t>
  </si>
  <si>
    <t>Reasons for satisfaction — thematic coding required (free text)</t>
  </si>
  <si>
    <t>response_satisfaction_y_text</t>
  </si>
  <si>
    <t>If satisfied, why are you satisfied?</t>
  </si>
  <si>
    <t>Open-ended (free text)</t>
  </si>
  <si>
    <t>Reasons for dissatisfaction — thematic coding required (free text)</t>
  </si>
  <si>
    <t>response_satisfaction_n_text</t>
  </si>
  <si>
    <t>If not satisfied, why are you dissatisfied?</t>
  </si>
  <si>
    <t>CDC Tool</t>
  </si>
  <si>
    <t>chosen</t>
  </si>
  <si>
    <t>seconds</t>
  </si>
  <si>
    <t>minutes</t>
  </si>
  <si>
    <t>Sources of Health Information</t>
  </si>
  <si>
    <t>Trust in Health Information</t>
  </si>
  <si>
    <t>Main Health Concerns in the Community</t>
  </si>
  <si>
    <t>NONE</t>
  </si>
  <si>
    <t>Knowledge and Concerns about EVD</t>
  </si>
  <si>
    <t>EVD Transmission</t>
  </si>
  <si>
    <t>EVD Protective Measures</t>
  </si>
  <si>
    <t>Signs and Symptoms</t>
  </si>
  <si>
    <t>Community Involvement in the Response</t>
  </si>
  <si>
    <t>ALL</t>
  </si>
  <si>
    <t>Perceptions of Response</t>
  </si>
  <si>
    <t xml:space="preserve">The survey targets the refugee population across 14 settlements in Uganda, all classified as Very High Risk, with a total population of 2,011,234. The primary goal is to produce a nationally representative picture of knowledge, attitudes, and practices (KAP) across all settlements.
A proportional allocation approach is adopted. The total sample of 1,300 interviews was distributed across settlements in proportion to each settlement's share of the total population
Within each settlement, a f/m gender split was applied according to the population in each settlement. This is not a separate stratification for sample size purposes but ensures gender balance in the final dataset, allowing for sex-disaggregated analysis at the national level.
Two settlements: Oruchinga (n=5) and Lobule (n=4), have very small allocations due to their limited population size. 
Participants are selected through systematic random sampling within each settlement, using random extraction of the phone numbers from the UNHCR registry. </t>
  </si>
  <si>
    <t>Uganda Refugee Settlements — Admin2 MoE ≤10% Floor + PPS Top-up Allocation</t>
  </si>
  <si>
    <t>INPUTS</t>
  </si>
  <si>
    <t>Method: (1) Calculate the minimum interviews needed per admin2 to achieve ≤10% MoE at 95% CI [n = ⌈(Z/MoE)² × p×(1−p)⌉, worst-case p=0.5]. (2) Guarantee that floor to every admin2 unit, distributing within each admin2 proportionally to settlement population. (3) Distribute the remaining budget (PPS top-up) proportionally to total settlement population. Change R2 (budget) or R3 (target MoE) — all formulas recalculate automatically.</t>
  </si>
  <si>
    <t>Total budget</t>
  </si>
  <si>
    <t>Target MoE</t>
  </si>
  <si>
    <t>Settlement</t>
  </si>
  <si>
    <t>Admin2</t>
  </si>
  <si>
    <t>Admin1</t>
  </si>
  <si>
    <t>Risk</t>
  </si>
  <si>
    <t>Population</t>
  </si>
  <si>
    <t>% of
Total</t>
  </si>
  <si>
    <t>Admin2
Pop share</t>
  </si>
  <si>
    <t>MoE Floor
(per admin2)</t>
  </si>
  <si>
    <t>Settlement
Floor</t>
  </si>
  <si>
    <t>PPS
Top-up</t>
  </si>
  <si>
    <t>Allocated Interviews</t>
  </si>
  <si>
    <t>Achieved
MoE (95%)</t>
  </si>
  <si>
    <t>Z-score (95% CI)</t>
  </si>
  <si>
    <t>Female</t>
  </si>
  <si>
    <t>Male</t>
  </si>
  <si>
    <t>Total</t>
  </si>
  <si>
    <t>p (worst-case)</t>
  </si>
  <si>
    <t>Adjumani</t>
  </si>
  <si>
    <t>Northern</t>
  </si>
  <si>
    <t>Very High Risk</t>
  </si>
  <si>
    <t>n floor / admin2</t>
  </si>
  <si>
    <t>Imvepi</t>
  </si>
  <si>
    <t>Arua</t>
  </si>
  <si>
    <t>Unique admin2 count</t>
  </si>
  <si>
    <t>Nakivale</t>
  </si>
  <si>
    <t>Isingiro</t>
  </si>
  <si>
    <t>Western</t>
  </si>
  <si>
    <t>Total floor budget</t>
  </si>
  <si>
    <t>Oruchinga</t>
  </si>
  <si>
    <t>PPS remainder</t>
  </si>
  <si>
    <t>Kampala</t>
  </si>
  <si>
    <t>Central</t>
  </si>
  <si>
    <t>Rwamwanja</t>
  </si>
  <si>
    <t>Kamwenge</t>
  </si>
  <si>
    <t>Kyangwali</t>
  </si>
  <si>
    <t>Kikuube</t>
  </si>
  <si>
    <t>Kiryandongo</t>
  </si>
  <si>
    <t>Lobule</t>
  </si>
  <si>
    <t>Koboko</t>
  </si>
  <si>
    <t>Kyaka II</t>
  </si>
  <si>
    <t>Kyegegwa</t>
  </si>
  <si>
    <t>Palabek</t>
  </si>
  <si>
    <t>Lamwo</t>
  </si>
  <si>
    <t>Rhino</t>
  </si>
  <si>
    <t>Madi Okollo</t>
  </si>
  <si>
    <t>Palorinya</t>
  </si>
  <si>
    <t>Obongi</t>
  </si>
  <si>
    <t>Bidibidi</t>
  </si>
  <si>
    <t>Yumbe</t>
  </si>
  <si>
    <t>TOTAL</t>
  </si>
  <si>
    <t>Items</t>
  </si>
  <si>
    <t>Description</t>
  </si>
  <si>
    <t>Project Background</t>
  </si>
  <si>
    <t>Primary data collection time period</t>
  </si>
  <si>
    <t>Geographic Coverage</t>
  </si>
  <si>
    <t xml:space="preserve">Methodology </t>
  </si>
  <si>
    <t>Data Processing and Analysis</t>
  </si>
  <si>
    <t xml:space="preserve">Description of this document </t>
  </si>
  <si>
    <t>Contacts</t>
  </si>
  <si>
    <t xml:space="preserve">This document includes 4 additional tabs:
Data Analysis Plan (DAP) – A collection of questions that form the questionnaire to be used during data collection.
Timing – An estimated amount of time each questions/ section would take during the interview.
Sampling Strategy – The sampling strategy.
MoE10 + PPS Allocation – Population size and sample distribution across different settlements.
</t>
  </si>
  <si>
    <t>Esther Arayo, Assessment Officer, IMPACT Initiatives Uganda (esther.arayo@reach-initiatives.org)
Sarah Studds, Multi Country Representative, IMPACT Initiatives Uganda (sarah.studds@impact-initiatives.org)
Martina VIT, WASH - Data Specialist - Sectors &amp; Thematics Unit, IMPACT Initiatives HQ (martina.vit@impact-initiatives.org)
Hilke GUDEL, Senior Assessment Officer,  IMPACT Initiatives Uganda (hilke.gudel@impact-initiatives.org)</t>
  </si>
  <si>
    <t>The assessment will employ a quantitative approach using a standardized Knowledge, Attitudes and Practices (KAP) questionnaire adapted from the Ebola KAP Survey toolkit developed by the Centre for Disease Control and Prevention (CDC) and RTI International.  The assessment will be designed to generate evidence on community knowledge, perceptions, attitudes, and behaviour related to Ebola Virus Disease (EVD) among refugee populations residing in areas at heightened risk of transmission.
Data collection will primarily be conducted through remote phone interviews administered from a REACH-managed call centre in Kampala. Enumerators will use a structured questionnaire programmed in Kobo and administered on tablets. Phone contacts will be drawn from the UNHCR refugee registry, allowing for the random selection of households within the target population. The remote data collection approach has been selected to ensure timely data collection while minimizing health and safety risks associated with potential Ebola transmission.
The target population comprises refugee households residing in settlements located in areas considered at high risk of Ebola transmission. A stratified random sampling approach will be employed to achieve representativeness at the district (Admin 2) level with a 95% confidence level and a 10% margin of error. Sampling strata will be defined by refugee settlements and their corresponding districts. Within each stratum, households will be randomly selected from the UNHCR refugee registry. Sample sizes will first be allocated to the district level representativeness, after which the remaining surveys from the total target sample of 1,300 households will be distributed proportionally to the population size across the selected settlements, with strata defined by refugee settlement and/or district. Within each stratum, households will be selected randomly, and sample allocation will be proportional to the population size of each settlement based on the most recent UNHCR population figures. The assessment aimed to reach up to 1,300 refugee households. The final sampling targets could not be achieved, which is due to various reasons, such as network issues, high number of disconnected phone numbers etc.</t>
  </si>
  <si>
    <t>This study targets refugee households residing in settlements located in areas identified as being at high risk of Ebola Virus Disease (EVD) transmission in all of Uganda. Therefore, it targets refugee households in the 13 gazetted rural settlements along with Kampala, which serves as the 14th unique urban settlement. The below lists the geographic strata covered. 
- Adjumani (Adjumani District, Northern Region)
- Bidibi (Yumbe District, Northern Region)
- Imvepi (Terego District, Northern Region)
- Lobule (Koboko District, Northern Region)
- Palabek (Lamwo District, Northern Region)
- Palorinya (Obongi District, Northern Region)
- Rhino Camp (Madi Okollo, Northern Region)
- Kiyandongo (Kiryandongo District, Southwest Region)
- Kyaka II (Kyegegwa District, Southwest Region)
- Kyangwali (Kikuube District, Southwest Region)
- Rwamwanja (Kamwenge District, Southwest Region)
- Nakivale (Isingiro District, Southwest Region)
- Oruchinga (Isingiro District, Southwest Region)
- Kampala (Kampala, Central Region)</t>
  </si>
  <si>
    <t>Ebola KAP survey data collection took place between 25/06/2026 - 30/06/2026 (for a week)</t>
  </si>
  <si>
    <t>Uganda continues to experience recurring Ebola Virus Disease (EVD) threats and remains a key hotspot for vial hemorrhagic fever preparedness in the region. In 2022-2023, the country faced an outbreak of Ebola caused by the Sudan ebolavirus strain, which affected multiple districts including central and western Uganda and resulted in 164 cases (142 confirmed and 22 probable), 55 confirmed deaths and 87 recovered patients.  More recently, in 2026, Uganda has continued to report sporadic confirmed Ebola cases linked to cross border transmission with the Democratic Republic of Congo (DRC), highlighting persistent regional transmission risks and the need for sustained preparedness and community level response mechanisms.  As of 6 June 2026, the Democratic Republic of the Congo had reported 515 confirmed Ebola cases, including 91 deaths. During the same period, Uganda recorded 19 confirmed cases, of which two resulted in death.  
The current epidemiological situation is further shaped by ongoing outbreaks in the neighboring countries, particularly the DRC, where transmission of Ebola continues to drive cross border movement of populations into Uganda.  Recent WHO reports indicate that Uganda has confirmed imported and locally detected Ebola cases associated with these regional outbreaks, reinforcing the country’s vulnerability due to its porous borders and high population mobility in border districts.
Uganda hosts one of the largest refugee populations globally and the largest in Africa with over 2 million refugees and asylum seekers as of May 2026, mainly from South Sudan, DRC and Sudan.  The majority of these refugees reside in 13 refugee settlements in the South-West and West Nile regions of the country, while smaller proportion live in urban areas such as Kampala.  The country’s progressive refugee policy allows freedom of movement, access to public services and livelihood opportunities but also increases mobility and interaction between the refugee and host communities, which can heighten epidemic risks in the context of infectious disease outbreak.  
Despite strong national preparedness systems, the evolving nature of displacement, cross border movement and repeated Ebola alerts continue to place pressure on surveillance, risk communication and community engagement systems. At the same time, humanitarian funding constraints and increased service delivery gaps have affected the capacity of partners to sustain consistent community level health messaging and outreach. 
Againt this backdrop, REACH is conducting a Knowledge, Attitudes and Practices (KAP) survey to generate timely evidence on community understanding of Ebola, perceptions of risk, trust in health information and preventive and care seeking behaviour. The finding will support Risk Communication and Community Engagement (RCCE) actors and health authorities to strengthen targeted messaging, improve response strategies and enhance preparedness among high-risk populations, particularly refugees and mobile communities in Uganda.</t>
  </si>
  <si>
    <t xml:space="preserve">Data cleaning will be done throughout data collection to ensure the final dataset was of highest quality. 
For a summary of the types of checks done, please refer to our internal Data Cleaning Minimum Standards Checklist available on this link: 
 https://repository.impact-initiatives.org/document/impact/5d692972/IMPACT_Quant-Data-Cleaning-Guidelines_Annex-Min-Standards-Checklist_V1.2_2023-06.pdf
</t>
  </si>
  <si>
    <t>REACH [UGANDA] | [UGA2602 - Knowledge, Attitudes and Practices Survey, Ebola Outbreak] DATA ANALYSIS PLAN (DAP)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</si>
</sst>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9"/>
      <name val="Arial"/>
      <family val="2"/>
    </font>
    <font>
      <sz val="11"/>
      <color theme="1"/>
      <name val="Calibri"/>
      <family val="2"/>
      <scheme val="minor"/>
    </font>
    <font>
      <b/>
      <sz val="9"/>
      <color rgb="FFFFFFFF"/>
      <name val="Arial"/>
      <family val="2"/>
    </font>
    <font>
      <b/>
      <sz val="9"/>
      <name val="Arial"/>
      <family val="2"/>
    </font>
    <font>
      <sz val="9"/>
      <color theme="1"/>
      <name val="Arial"/>
      <family val="2"/>
    </font>
    <font>
      <sz val="9"/>
      <color rgb="FF000000"/>
      <name val="Arial"/>
      <family val="2"/>
    </font>
    <font>
      <b/>
      <sz val="9"/>
      <color rgb="FF000000"/>
      <name val="Arial"/>
      <family val="2"/>
    </font>
    <font>
      <b/>
      <sz val="11"/>
      <color theme="1"/>
      <name val="Calibri"/>
      <family val="2"/>
      <scheme val="minor"/>
    </font>
    <font>
      <sz val="11"/>
      <color theme="0"/>
      <name val="Calibri"/>
      <family val="2"/>
      <scheme val="minor"/>
    </font>
    <font>
      <sz val="11"/>
      <color theme="1"/>
      <name val="Calibri"/>
      <family val="2"/>
    </font>
    <font>
      <sz val="11"/>
      <color theme="1"/>
      <name val="Calibri"/>
      <family val="2"/>
      <charset val="1"/>
    </font>
    <font>
      <b/>
      <sz val="11"/>
      <color rgb="FFFFFFFF"/>
      <name val="Arial"/>
      <family val="2"/>
    </font>
    <font>
      <b/>
      <sz val="9"/>
      <color rgb="FF1F3864"/>
      <name val="Arial"/>
      <family val="2"/>
    </font>
    <font>
      <i/>
      <sz val="8"/>
      <color rgb="FF595959"/>
      <name val="Arial"/>
      <family val="2"/>
    </font>
    <font>
      <sz val="9"/>
      <color rgb="FF0000FF"/>
      <name val="Arial"/>
      <family val="2"/>
    </font>
    <font>
      <sz val="9"/>
      <color rgb="FF595959"/>
      <name val="Arial"/>
      <family val="2"/>
    </font>
    <font>
      <b/>
      <sz val="9"/>
      <color rgb="FFC55A11"/>
      <name val="Arial"/>
      <family val="2"/>
    </font>
    <font>
      <b/>
      <sz val="9"/>
      <color rgb="FF595959"/>
      <name val="Arial"/>
      <family val="2"/>
    </font>
    <font>
      <b/>
      <sz val="9"/>
      <color rgb="FF0F6E56"/>
      <name val="Arial"/>
      <family val="2"/>
    </font>
    <font>
      <b/>
      <sz val="10"/>
      <color rgb="FFFFFFFF"/>
      <name val="Arial Narrow"/>
      <family val="2"/>
    </font>
    <font>
      <sz val="10"/>
      <color theme="1"/>
      <name val="Arial Narrow"/>
      <family val="2"/>
    </font>
    <font>
      <b/>
      <sz val="10"/>
      <name val="Arial Narrow"/>
      <family val="2"/>
    </font>
    <font>
      <b/>
      <sz val="10"/>
      <color theme="1"/>
      <name val="Arial Narrow"/>
      <family val="2"/>
    </font>
    <font>
      <b/>
      <sz val="18"/>
      <color theme="1"/>
      <name val="Arial Narrow"/>
      <family val="2"/>
    </font>
  </fonts>
  <fills count="39">
    <fill>
      <patternFill patternType="none"/>
    </fill>
    <fill>
      <patternFill patternType="gray125"/>
    </fill>
    <fill>
      <patternFill patternType="solid">
        <fgColor rgb="FF1F4E79"/>
      </patternFill>
    </fill>
    <fill>
      <patternFill patternType="solid">
        <fgColor rgb="FFF2F2F2"/>
      </patternFill>
    </fill>
    <fill>
      <patternFill patternType="solid">
        <fgColor rgb="FF7030A0"/>
      </patternFill>
    </fill>
    <fill>
      <patternFill patternType="solid">
        <fgColor rgb="FFEAD1DC"/>
      </patternFill>
    </fill>
    <fill>
      <patternFill patternType="solid">
        <fgColor rgb="FF2E75B6"/>
      </patternFill>
    </fill>
    <fill>
      <patternFill patternType="solid">
        <fgColor rgb="FFD6E4F0"/>
      </patternFill>
    </fill>
    <fill>
      <patternFill patternType="solid">
        <fgColor rgb="FF0070C0"/>
      </patternFill>
    </fill>
    <fill>
      <patternFill patternType="solid">
        <fgColor rgb="FFDEEAF1"/>
      </patternFill>
    </fill>
    <fill>
      <patternFill patternType="solid">
        <fgColor rgb="FF00B0F0"/>
      </patternFill>
    </fill>
    <fill>
      <patternFill patternType="solid">
        <fgColor rgb="FFE2F0FB"/>
      </patternFill>
    </fill>
    <fill>
      <patternFill patternType="solid">
        <fgColor rgb="FF00B050"/>
      </patternFill>
    </fill>
    <fill>
      <patternFill patternType="solid">
        <fgColor rgb="FFE2EFDA"/>
      </patternFill>
    </fill>
    <fill>
      <patternFill patternType="solid">
        <fgColor rgb="FFFF8C00"/>
      </patternFill>
    </fill>
    <fill>
      <patternFill patternType="solid">
        <fgColor rgb="FFFCE4D6"/>
      </patternFill>
    </fill>
    <fill>
      <patternFill patternType="solid">
        <fgColor rgb="FFFF0000"/>
      </patternFill>
    </fill>
    <fill>
      <patternFill patternType="solid">
        <fgColor rgb="FFFFE7E7"/>
      </patternFill>
    </fill>
    <fill>
      <patternFill patternType="solid">
        <fgColor rgb="FFFFFFCC"/>
      </patternFill>
    </fill>
    <fill>
      <patternFill patternType="solid">
        <fgColor rgb="FFFFFF00"/>
        <bgColor indexed="64"/>
      </patternFill>
    </fill>
    <fill>
      <patternFill patternType="solid">
        <fgColor theme="4" tint="0.79998168889431442"/>
        <bgColor indexed="65"/>
      </patternFill>
    </fill>
    <fill>
      <patternFill patternType="solid">
        <fgColor rgb="FF1F3864"/>
        <bgColor rgb="FF333399"/>
      </patternFill>
    </fill>
    <fill>
      <patternFill patternType="solid">
        <fgColor theme="6"/>
        <bgColor indexed="64"/>
      </patternFill>
    </fill>
    <fill>
      <patternFill patternType="solid">
        <fgColor theme="6" tint="0.79998168889431442"/>
        <bgColor indexed="64"/>
      </patternFill>
    </fill>
    <fill>
      <patternFill patternType="solid">
        <fgColor rgb="FFFF0000"/>
        <bgColor indexed="64"/>
      </patternFill>
    </fill>
    <fill>
      <patternFill patternType="solid">
        <fgColor rgb="FFF2F7FC"/>
        <bgColor rgb="FFFFFFFF"/>
      </patternFill>
    </fill>
    <fill>
      <patternFill patternType="solid">
        <fgColor rgb="FFFFF2CC"/>
        <bgColor rgb="FFFCE4D6"/>
      </patternFill>
    </fill>
    <fill>
      <patternFill patternType="solid">
        <fgColor rgb="FF2E5F9E"/>
        <bgColor rgb="FF0F6E56"/>
      </patternFill>
    </fill>
    <fill>
      <patternFill patternType="solid">
        <fgColor rgb="FFBDD7EE"/>
        <bgColor rgb="FFD6DCE4"/>
      </patternFill>
    </fill>
    <fill>
      <patternFill patternType="solid">
        <fgColor rgb="FFFFFFFF"/>
        <bgColor rgb="FFF2F7FC"/>
      </patternFill>
    </fill>
    <fill>
      <patternFill patternType="solid">
        <fgColor rgb="FFE1F5EE"/>
        <bgColor rgb="FFE2EFDA"/>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EE8E90"/>
        <bgColor indexed="64"/>
      </patternFill>
    </fill>
    <fill>
      <patternFill patternType="solid">
        <fgColor rgb="FFA6A6A6"/>
        <bgColor rgb="FFF8CBAD"/>
      </patternFill>
    </fill>
    <fill>
      <patternFill patternType="solid">
        <fgColor rgb="FFA6A6A6"/>
        <bgColor indexed="64"/>
      </patternFill>
    </fill>
    <fill>
      <patternFill patternType="solid">
        <fgColor rgb="FFD9D9D9"/>
        <bgColor rgb="FFF8CBAD"/>
      </patternFill>
    </fill>
    <fill>
      <patternFill patternType="solid">
        <fgColor rgb="FFA6A6A6"/>
        <bgColor rgb="FFFCE4D6"/>
      </patternFill>
    </fill>
    <fill>
      <patternFill patternType="solid">
        <fgColor rgb="FFD9D9D9"/>
        <bgColor rgb="FFFCE4D6"/>
      </patternFill>
    </fill>
  </fills>
  <borders count="11">
    <border>
      <left/>
      <right/>
      <top/>
      <bottom/>
      <diagonal/>
    </border>
    <border>
      <left style="thin">
        <color rgb="FFCCCCCC"/>
      </left>
      <right style="thin">
        <color rgb="FFCCCCCC"/>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rgb="FFCCCCCC"/>
      </left>
      <right style="thin">
        <color rgb="FFCCCCCC"/>
      </right>
      <top/>
      <bottom/>
      <diagonal/>
    </border>
    <border>
      <left style="thin">
        <color rgb="FFCCCCCC"/>
      </left>
      <right style="thin">
        <color rgb="FFCCCCCC"/>
      </right>
      <top/>
      <bottom style="thin">
        <color rgb="FFCCCCCC"/>
      </bottom>
      <diagonal/>
    </border>
    <border>
      <left style="thin">
        <color rgb="FFB2B2B2"/>
      </left>
      <right style="thin">
        <color rgb="FFB2B2B2"/>
      </right>
      <top style="thin">
        <color rgb="FFB2B2B2"/>
      </top>
      <bottom style="thin">
        <color rgb="FFB2B2B2"/>
      </bottom>
      <diagonal/>
    </border>
    <border>
      <left style="thin">
        <color rgb="FFB8B8B8"/>
      </left>
      <right style="thin">
        <color rgb="FFB8B8B8"/>
      </right>
      <top style="thin">
        <color rgb="FFB8B8B8"/>
      </top>
      <bottom style="thin">
        <color rgb="FFB8B8B8"/>
      </bottom>
      <diagonal/>
    </border>
    <border>
      <left style="medium">
        <color auto="1"/>
      </left>
      <right style="medium">
        <color theme="0"/>
      </right>
      <top style="medium">
        <color theme="0"/>
      </top>
      <bottom style="medium">
        <color theme="0"/>
      </bottom>
      <diagonal/>
    </border>
    <border>
      <left style="medium">
        <color theme="0"/>
      </left>
      <right style="thin">
        <color indexed="64"/>
      </right>
      <top style="medium">
        <color theme="0"/>
      </top>
      <bottom style="medium">
        <color theme="0"/>
      </bottom>
      <diagonal/>
    </border>
  </borders>
  <cellStyleXfs count="4">
    <xf numFmtId="0" fontId="0" fillId="0" borderId="0"/>
    <xf numFmtId="0" fontId="2" fillId="18" borderId="7" applyNumberFormat="0" applyFont="0" applyAlignment="0" applyProtection="0"/>
    <xf numFmtId="0" fontId="2" fillId="20" borderId="0" applyNumberFormat="0" applyBorder="0" applyAlignment="0" applyProtection="0"/>
    <xf numFmtId="0" fontId="11" fillId="0" borderId="0"/>
  </cellStyleXfs>
  <cellXfs count="110">
    <xf numFmtId="0" fontId="0" fillId="0" borderId="0" xfId="0"/>
    <xf numFmtId="0" fontId="1" fillId="13"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4" fillId="7" borderId="6" xfId="0" applyFont="1" applyFill="1" applyBorder="1" applyAlignment="1">
      <alignment horizontal="center" vertical="center" wrapText="1"/>
    </xf>
    <xf numFmtId="0" fontId="1" fillId="7" borderId="2"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11" borderId="1" xfId="0" applyFont="1" applyFill="1" applyBorder="1" applyAlignment="1">
      <alignment horizontal="lef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left" vertical="center" wrapText="1"/>
    </xf>
    <xf numFmtId="0" fontId="1" fillId="17" borderId="1" xfId="0" applyFont="1" applyFill="1" applyBorder="1" applyAlignment="1">
      <alignment horizontal="left" vertical="center" wrapText="1"/>
    </xf>
    <xf numFmtId="0" fontId="5" fillId="18" borderId="7" xfId="1" applyFont="1" applyAlignment="1">
      <alignment horizontal="left" vertical="center"/>
    </xf>
    <xf numFmtId="0" fontId="5" fillId="0" borderId="0" xfId="0" applyFont="1" applyAlignment="1">
      <alignment horizontal="left" vertical="center"/>
    </xf>
    <xf numFmtId="0" fontId="5" fillId="20" borderId="3" xfId="2" applyFont="1" applyBorder="1" applyAlignment="1">
      <alignment horizontal="left" vertical="center" wrapText="1"/>
    </xf>
    <xf numFmtId="0" fontId="5" fillId="0" borderId="0" xfId="0" applyFont="1" applyAlignment="1">
      <alignment horizontal="center" vertical="center"/>
    </xf>
    <xf numFmtId="0" fontId="0" fillId="0" borderId="0" xfId="0" applyAlignment="1">
      <alignment wrapText="1"/>
    </xf>
    <xf numFmtId="0" fontId="8" fillId="0" borderId="0" xfId="0" applyFont="1"/>
    <xf numFmtId="0" fontId="9" fillId="22" borderId="0" xfId="0" applyFont="1" applyFill="1"/>
    <xf numFmtId="0" fontId="0" fillId="23" borderId="0" xfId="0" applyFill="1"/>
    <xf numFmtId="0" fontId="0" fillId="19" borderId="0" xfId="0" applyFill="1"/>
    <xf numFmtId="0" fontId="9" fillId="24" borderId="0" xfId="0" applyFont="1" applyFill="1"/>
    <xf numFmtId="0" fontId="10" fillId="0" borderId="0" xfId="3" applyFont="1"/>
    <xf numFmtId="0" fontId="13" fillId="0" borderId="0" xfId="3" applyFont="1" applyAlignment="1">
      <alignment horizontal="left" vertical="center" wrapText="1"/>
    </xf>
    <xf numFmtId="0" fontId="7" fillId="0" borderId="0" xfId="3" applyFont="1" applyAlignment="1">
      <alignment horizontal="left" vertical="center" wrapText="1"/>
    </xf>
    <xf numFmtId="3" fontId="15" fillId="26" borderId="8" xfId="3" applyNumberFormat="1" applyFont="1" applyFill="1" applyBorder="1" applyAlignment="1">
      <alignment horizontal="center" vertical="center" wrapText="1"/>
    </xf>
    <xf numFmtId="9" fontId="15" fillId="26" borderId="8" xfId="3" applyNumberFormat="1" applyFont="1" applyFill="1" applyBorder="1" applyAlignment="1">
      <alignment horizontal="center" vertical="center" wrapText="1"/>
    </xf>
    <xf numFmtId="0" fontId="3" fillId="21" borderId="8" xfId="3" applyFont="1" applyFill="1" applyBorder="1" applyAlignment="1">
      <alignment horizontal="center" vertical="center" wrapText="1"/>
    </xf>
    <xf numFmtId="2" fontId="16" fillId="26" borderId="8" xfId="3" applyNumberFormat="1" applyFont="1" applyFill="1" applyBorder="1" applyAlignment="1">
      <alignment horizontal="center" vertical="center" wrapText="1"/>
    </xf>
    <xf numFmtId="0" fontId="3" fillId="27" borderId="8" xfId="3" applyFont="1" applyFill="1" applyBorder="1" applyAlignment="1">
      <alignment horizontal="center" vertical="center" wrapText="1"/>
    </xf>
    <xf numFmtId="0" fontId="6" fillId="28" borderId="8" xfId="3" applyFont="1" applyFill="1" applyBorder="1" applyAlignment="1">
      <alignment horizontal="left" vertical="center" wrapText="1"/>
    </xf>
    <xf numFmtId="3" fontId="6" fillId="28" borderId="8" xfId="3" applyNumberFormat="1" applyFont="1" applyFill="1" applyBorder="1" applyAlignment="1">
      <alignment horizontal="center" vertical="center" wrapText="1"/>
    </xf>
    <xf numFmtId="3" fontId="10" fillId="28" borderId="8" xfId="3" applyNumberFormat="1" applyFont="1" applyFill="1" applyBorder="1" applyAlignment="1">
      <alignment horizontal="center" vertical="center" wrapText="1"/>
    </xf>
    <xf numFmtId="10" fontId="10" fillId="28" borderId="8" xfId="3" applyNumberFormat="1" applyFont="1" applyFill="1" applyBorder="1" applyAlignment="1">
      <alignment horizontal="center" vertical="center" wrapText="1"/>
    </xf>
    <xf numFmtId="164" fontId="10" fillId="28" borderId="8" xfId="3" applyNumberFormat="1" applyFont="1" applyFill="1" applyBorder="1" applyAlignment="1">
      <alignment horizontal="center" vertical="center" wrapText="1"/>
    </xf>
    <xf numFmtId="3" fontId="17" fillId="26" borderId="8" xfId="3" applyNumberFormat="1" applyFont="1" applyFill="1" applyBorder="1" applyAlignment="1">
      <alignment horizontal="center" vertical="center" wrapText="1"/>
    </xf>
    <xf numFmtId="0" fontId="6" fillId="29" borderId="8" xfId="3" applyFont="1" applyFill="1" applyBorder="1" applyAlignment="1">
      <alignment horizontal="left" vertical="center" wrapText="1"/>
    </xf>
    <xf numFmtId="3" fontId="6" fillId="29" borderId="8" xfId="3" applyNumberFormat="1" applyFont="1" applyFill="1" applyBorder="1" applyAlignment="1">
      <alignment horizontal="center" vertical="center" wrapText="1"/>
    </xf>
    <xf numFmtId="3" fontId="10" fillId="29" borderId="8" xfId="3" applyNumberFormat="1" applyFont="1" applyFill="1" applyBorder="1" applyAlignment="1">
      <alignment horizontal="center" vertical="center" wrapText="1"/>
    </xf>
    <xf numFmtId="10" fontId="10" fillId="29" borderId="8" xfId="3" applyNumberFormat="1" applyFont="1" applyFill="1" applyBorder="1" applyAlignment="1">
      <alignment horizontal="center" vertical="center" wrapText="1"/>
    </xf>
    <xf numFmtId="164" fontId="10" fillId="29" borderId="8" xfId="3" applyNumberFormat="1" applyFont="1" applyFill="1" applyBorder="1" applyAlignment="1">
      <alignment horizontal="center" vertical="center" wrapText="1"/>
    </xf>
    <xf numFmtId="0" fontId="4" fillId="0" borderId="0" xfId="3" applyFont="1" applyAlignment="1">
      <alignment horizontal="left" vertical="center" wrapText="1"/>
    </xf>
    <xf numFmtId="3" fontId="18" fillId="0" borderId="8" xfId="3" applyNumberFormat="1" applyFont="1" applyBorder="1" applyAlignment="1">
      <alignment horizontal="center" vertical="center" wrapText="1"/>
    </xf>
    <xf numFmtId="3" fontId="19" fillId="30" borderId="8" xfId="3" applyNumberFormat="1" applyFont="1" applyFill="1" applyBorder="1" applyAlignment="1">
      <alignment horizontal="center" vertical="center" wrapText="1"/>
    </xf>
    <xf numFmtId="0" fontId="3" fillId="21" borderId="8" xfId="3" applyFont="1" applyFill="1" applyBorder="1" applyAlignment="1">
      <alignment horizontal="left" vertical="center" wrapText="1"/>
    </xf>
    <xf numFmtId="3" fontId="3" fillId="21" borderId="8" xfId="3" applyNumberFormat="1" applyFont="1" applyFill="1" applyBorder="1" applyAlignment="1">
      <alignment horizontal="center" vertical="center" wrapText="1"/>
    </xf>
    <xf numFmtId="164" fontId="3" fillId="21" borderId="8" xfId="3" applyNumberFormat="1" applyFont="1" applyFill="1" applyBorder="1" applyAlignment="1">
      <alignment horizontal="center" vertical="center" wrapText="1"/>
    </xf>
    <xf numFmtId="0" fontId="1" fillId="31" borderId="1" xfId="0" applyFont="1" applyFill="1" applyBorder="1" applyAlignment="1">
      <alignment horizontal="left" vertical="center" wrapText="1"/>
    </xf>
    <xf numFmtId="0" fontId="1" fillId="32" borderId="1"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4" fillId="9" borderId="4"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10" borderId="1" xfId="0" applyFont="1" applyFill="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3" fillId="4" borderId="1" xfId="0" applyFont="1" applyFill="1" applyBorder="1" applyAlignment="1">
      <alignment horizontal="left" vertical="center"/>
    </xf>
    <xf numFmtId="0" fontId="5" fillId="0" borderId="0" xfId="0" applyFont="1" applyAlignment="1">
      <alignment horizontal="left" vertical="center"/>
    </xf>
    <xf numFmtId="0" fontId="3" fillId="8" borderId="1" xfId="0" applyFont="1" applyFill="1" applyBorder="1" applyAlignment="1">
      <alignment horizontal="left" vertical="center"/>
    </xf>
    <xf numFmtId="0" fontId="4" fillId="11" borderId="4"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3" fillId="12" borderId="1" xfId="0" applyFont="1" applyFill="1" applyBorder="1" applyAlignment="1">
      <alignment horizontal="left" vertical="center"/>
    </xf>
    <xf numFmtId="0" fontId="3" fillId="6" borderId="1" xfId="0" applyFont="1" applyFill="1" applyBorder="1" applyAlignment="1">
      <alignment horizontal="left" vertical="center"/>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1" fillId="11" borderId="4" xfId="0" applyFont="1" applyFill="1" applyBorder="1" applyAlignment="1">
      <alignment horizontal="left" vertical="center" wrapText="1"/>
    </xf>
    <xf numFmtId="0" fontId="1" fillId="11" borderId="5" xfId="0" applyFont="1" applyFill="1" applyBorder="1" applyAlignment="1">
      <alignment horizontal="left" vertical="center" wrapText="1"/>
    </xf>
    <xf numFmtId="0" fontId="1" fillId="11" borderId="6" xfId="0" applyFont="1" applyFill="1" applyBorder="1" applyAlignment="1">
      <alignment horizontal="left" vertical="center" wrapText="1"/>
    </xf>
    <xf numFmtId="0" fontId="1" fillId="13" borderId="4" xfId="0" applyFont="1" applyFill="1" applyBorder="1" applyAlignment="1">
      <alignment horizontal="left" vertical="center" wrapText="1"/>
    </xf>
    <xf numFmtId="0" fontId="1" fillId="13" borderId="6"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7" borderId="4" xfId="0" applyFont="1" applyFill="1" applyBorder="1" applyAlignment="1">
      <alignment horizontal="left" vertical="center" wrapText="1"/>
    </xf>
    <xf numFmtId="0" fontId="1" fillId="17" borderId="6"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6" xfId="0" applyFont="1" applyFill="1" applyBorder="1" applyAlignment="1">
      <alignment horizontal="left" vertical="center" wrapText="1"/>
    </xf>
    <xf numFmtId="0" fontId="3" fillId="16" borderId="1" xfId="0" applyFont="1" applyFill="1" applyBorder="1" applyAlignment="1">
      <alignment horizontal="left" vertical="center"/>
    </xf>
    <xf numFmtId="0" fontId="3" fillId="14" borderId="1" xfId="0" applyFont="1" applyFill="1" applyBorder="1" applyAlignment="1">
      <alignment horizontal="left" vertical="center"/>
    </xf>
    <xf numFmtId="0" fontId="4" fillId="17" borderId="4"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3" fillId="21" borderId="8" xfId="3" applyFont="1" applyFill="1" applyBorder="1" applyAlignment="1">
      <alignment horizontal="center" vertical="center" wrapText="1"/>
    </xf>
    <xf numFmtId="0" fontId="12" fillId="21" borderId="0" xfId="3" applyFont="1" applyFill="1" applyAlignment="1">
      <alignment horizontal="center" vertical="center" wrapText="1"/>
    </xf>
    <xf numFmtId="0" fontId="14" fillId="25" borderId="0" xfId="3" applyFont="1" applyFill="1" applyAlignment="1">
      <alignment vertical="top" wrapText="1"/>
    </xf>
    <xf numFmtId="0" fontId="20" fillId="33" borderId="9" xfId="0" applyFont="1" applyFill="1" applyBorder="1" applyAlignment="1">
      <alignment vertical="top" wrapText="1"/>
    </xf>
    <xf numFmtId="0" fontId="20" fillId="33" borderId="10" xfId="0" applyFont="1" applyFill="1" applyBorder="1" applyAlignment="1">
      <alignment horizontal="left" vertical="top" wrapText="1"/>
    </xf>
    <xf numFmtId="0" fontId="21" fillId="0" borderId="0" xfId="0" applyFont="1"/>
    <xf numFmtId="0" fontId="22" fillId="34" borderId="9" xfId="0" applyFont="1" applyFill="1" applyBorder="1" applyAlignment="1">
      <alignment vertical="top" wrapText="1"/>
    </xf>
    <xf numFmtId="0" fontId="21" fillId="35" borderId="0" xfId="0" applyFont="1" applyFill="1" applyAlignment="1">
      <alignment vertical="top" wrapText="1"/>
    </xf>
    <xf numFmtId="0" fontId="22" fillId="36" borderId="9" xfId="0" applyFont="1" applyFill="1" applyBorder="1" applyAlignment="1">
      <alignment vertical="top" wrapText="1"/>
    </xf>
    <xf numFmtId="0" fontId="21" fillId="36" borderId="10" xfId="0" applyFont="1" applyFill="1" applyBorder="1" applyAlignment="1">
      <alignment vertical="top" wrapText="1"/>
    </xf>
    <xf numFmtId="0" fontId="22" fillId="37" borderId="9" xfId="0" applyFont="1" applyFill="1" applyBorder="1" applyAlignment="1">
      <alignment vertical="top" wrapText="1"/>
    </xf>
    <xf numFmtId="0" fontId="21" fillId="37" borderId="10" xfId="0" applyFont="1" applyFill="1" applyBorder="1" applyAlignment="1">
      <alignment horizontal="left" vertical="top" wrapText="1"/>
    </xf>
    <xf numFmtId="0" fontId="22" fillId="38" borderId="9" xfId="0" applyFont="1" applyFill="1" applyBorder="1" applyAlignment="1">
      <alignment vertical="top" wrapText="1"/>
    </xf>
    <xf numFmtId="0" fontId="23" fillId="36" borderId="10" xfId="0" applyFont="1" applyFill="1" applyBorder="1" applyAlignment="1">
      <alignment vertical="top" wrapText="1"/>
    </xf>
    <xf numFmtId="0" fontId="23" fillId="37" borderId="10" xfId="0" applyFont="1" applyFill="1" applyBorder="1" applyAlignment="1">
      <alignment horizontal="left" vertical="top" wrapText="1"/>
    </xf>
    <xf numFmtId="0" fontId="24" fillId="0" borderId="0" xfId="0" applyFont="1"/>
  </cellXfs>
  <cellStyles count="4">
    <cellStyle name="20% - Accent1" xfId="2" builtinId="30"/>
    <cellStyle name="Normal" xfId="0" builtinId="0"/>
    <cellStyle name="Normal 2" xfId="3" xr:uid="{8C3580A5-0D7D-4B63-8C50-9745C237978F}"/>
    <cellStyle name="Note" xfId="1"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59C45-23B7-43E3-BDB5-F782DBF16E76}">
  <dimension ref="A1:B9"/>
  <sheetViews>
    <sheetView tabSelected="1" workbookViewId="0">
      <selection activeCell="E3" sqref="E3"/>
    </sheetView>
  </sheetViews>
  <sheetFormatPr defaultRowHeight="13" x14ac:dyDescent="0.3"/>
  <cols>
    <col min="1" max="1" width="48.54296875" style="99" customWidth="1"/>
    <col min="2" max="2" width="115.54296875" style="99" customWidth="1"/>
    <col min="3" max="16384" width="8.7265625" style="99"/>
  </cols>
  <sheetData>
    <row r="1" spans="1:2" ht="23" thickBot="1" x14ac:dyDescent="0.5">
      <c r="A1" s="109" t="s">
        <v>325</v>
      </c>
    </row>
    <row r="2" spans="1:2" ht="13.5" thickBot="1" x14ac:dyDescent="0.35">
      <c r="A2" s="97" t="s">
        <v>309</v>
      </c>
      <c r="B2" s="98" t="s">
        <v>310</v>
      </c>
    </row>
    <row r="3" spans="1:2" ht="325.5" thickBot="1" x14ac:dyDescent="0.35">
      <c r="A3" s="100" t="s">
        <v>311</v>
      </c>
      <c r="B3" s="101" t="s">
        <v>323</v>
      </c>
    </row>
    <row r="4" spans="1:2" ht="13.5" thickBot="1" x14ac:dyDescent="0.35">
      <c r="A4" s="102" t="s">
        <v>312</v>
      </c>
      <c r="B4" s="103" t="s">
        <v>322</v>
      </c>
    </row>
    <row r="5" spans="1:2" ht="260.5" thickBot="1" x14ac:dyDescent="0.35">
      <c r="A5" s="104" t="s">
        <v>313</v>
      </c>
      <c r="B5" s="105" t="s">
        <v>321</v>
      </c>
    </row>
    <row r="6" spans="1:2" ht="221.5" thickBot="1" x14ac:dyDescent="0.35">
      <c r="A6" s="106" t="s">
        <v>314</v>
      </c>
      <c r="B6" s="103" t="s">
        <v>320</v>
      </c>
    </row>
    <row r="7" spans="1:2" ht="52.5" thickBot="1" x14ac:dyDescent="0.35">
      <c r="A7" s="104" t="s">
        <v>315</v>
      </c>
      <c r="B7" s="105" t="s">
        <v>324</v>
      </c>
    </row>
    <row r="8" spans="1:2" ht="78.5" thickBot="1" x14ac:dyDescent="0.35">
      <c r="A8" s="107" t="s">
        <v>316</v>
      </c>
      <c r="B8" s="103" t="s">
        <v>318</v>
      </c>
    </row>
    <row r="9" spans="1:2" ht="52.5" thickBot="1" x14ac:dyDescent="0.35">
      <c r="A9" s="108" t="s">
        <v>317</v>
      </c>
      <c r="B9" s="105" t="s">
        <v>319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G73"/>
  <sheetViews>
    <sheetView workbookViewId="0">
      <pane ySplit="1" topLeftCell="A62" activePane="bottomLeft" state="frozen"/>
      <selection pane="bottomLeft" activeCell="C53" sqref="C53"/>
    </sheetView>
  </sheetViews>
  <sheetFormatPr defaultColWidth="9.1796875" defaultRowHeight="11.5" x14ac:dyDescent="0.35"/>
  <cols>
    <col min="1" max="1" width="24" style="18" customWidth="1"/>
    <col min="2" max="2" width="30" style="16" customWidth="1"/>
    <col min="3" max="3" width="17.08984375" style="16" customWidth="1"/>
    <col min="4" max="4" width="22.453125" style="16" customWidth="1"/>
    <col min="5" max="5" width="48" style="16" customWidth="1"/>
    <col min="6" max="6" width="68.81640625" style="16" customWidth="1"/>
    <col min="7" max="7" width="17.7265625" style="15" customWidth="1"/>
    <col min="8" max="16384" width="9.1796875" style="16"/>
  </cols>
  <sheetData>
    <row r="1" spans="1:7" x14ac:dyDescent="0.35">
      <c r="A1" s="2" t="s">
        <v>0</v>
      </c>
      <c r="B1" s="3" t="s">
        <v>1</v>
      </c>
      <c r="C1" s="3" t="s">
        <v>2</v>
      </c>
      <c r="D1" s="3" t="s">
        <v>3</v>
      </c>
      <c r="E1" s="3" t="s">
        <v>4</v>
      </c>
      <c r="F1" s="3" t="s">
        <v>5</v>
      </c>
      <c r="G1" s="15" t="s">
        <v>6</v>
      </c>
    </row>
    <row r="2" spans="1:7" x14ac:dyDescent="0.35">
      <c r="A2" s="52" t="s">
        <v>7</v>
      </c>
      <c r="B2" s="55" t="s">
        <v>8</v>
      </c>
      <c r="C2" s="4" t="s">
        <v>9</v>
      </c>
      <c r="D2" s="4"/>
      <c r="E2" s="4" t="s">
        <v>10</v>
      </c>
      <c r="F2" s="4" t="s">
        <v>11</v>
      </c>
    </row>
    <row r="3" spans="1:7" x14ac:dyDescent="0.35">
      <c r="A3" s="53"/>
      <c r="B3" s="56"/>
      <c r="C3" s="4" t="s">
        <v>12</v>
      </c>
      <c r="D3" s="4"/>
      <c r="E3" s="4" t="s">
        <v>13</v>
      </c>
      <c r="F3" s="4" t="s">
        <v>11</v>
      </c>
    </row>
    <row r="4" spans="1:7" x14ac:dyDescent="0.35">
      <c r="A4" s="53"/>
      <c r="B4" s="56"/>
      <c r="C4" s="4" t="s">
        <v>14</v>
      </c>
      <c r="D4" s="4"/>
      <c r="E4" s="4" t="s">
        <v>15</v>
      </c>
      <c r="F4" s="4" t="s">
        <v>11</v>
      </c>
    </row>
    <row r="5" spans="1:7" x14ac:dyDescent="0.35">
      <c r="A5" s="53"/>
      <c r="B5" s="56"/>
      <c r="C5" s="4" t="s">
        <v>16</v>
      </c>
      <c r="D5" s="4"/>
      <c r="E5" s="4" t="s">
        <v>17</v>
      </c>
      <c r="F5" s="4" t="s">
        <v>11</v>
      </c>
    </row>
    <row r="6" spans="1:7" x14ac:dyDescent="0.35">
      <c r="A6" s="53"/>
      <c r="B6" s="56"/>
      <c r="C6" s="4" t="s">
        <v>18</v>
      </c>
      <c r="D6" s="4"/>
      <c r="E6" s="4" t="s">
        <v>19</v>
      </c>
      <c r="F6" s="4" t="s">
        <v>11</v>
      </c>
    </row>
    <row r="7" spans="1:7" x14ac:dyDescent="0.35">
      <c r="A7" s="53"/>
      <c r="B7" s="56"/>
      <c r="C7" s="4" t="s">
        <v>20</v>
      </c>
      <c r="D7" s="4"/>
      <c r="E7" s="4" t="s">
        <v>21</v>
      </c>
      <c r="F7" s="4" t="s">
        <v>11</v>
      </c>
    </row>
    <row r="8" spans="1:7" x14ac:dyDescent="0.35">
      <c r="A8" s="53"/>
      <c r="B8" s="56"/>
      <c r="C8" s="4" t="s">
        <v>22</v>
      </c>
      <c r="D8" s="51" t="s">
        <v>23</v>
      </c>
      <c r="E8" s="4" t="s">
        <v>24</v>
      </c>
      <c r="F8" s="4" t="s">
        <v>11</v>
      </c>
    </row>
    <row r="9" spans="1:7" x14ac:dyDescent="0.35">
      <c r="A9" s="53"/>
      <c r="B9" s="56"/>
      <c r="C9" s="4" t="s">
        <v>25</v>
      </c>
      <c r="D9" s="51" t="s">
        <v>26</v>
      </c>
      <c r="E9" s="4" t="s">
        <v>27</v>
      </c>
      <c r="F9" s="4" t="s">
        <v>11</v>
      </c>
    </row>
    <row r="10" spans="1:7" x14ac:dyDescent="0.35">
      <c r="A10" s="53"/>
      <c r="B10" s="56"/>
      <c r="C10" s="4" t="s">
        <v>28</v>
      </c>
      <c r="D10" s="51" t="s">
        <v>29</v>
      </c>
      <c r="E10" s="4" t="s">
        <v>30</v>
      </c>
      <c r="F10" s="4" t="s">
        <v>11</v>
      </c>
    </row>
    <row r="11" spans="1:7" x14ac:dyDescent="0.35">
      <c r="A11" s="53"/>
      <c r="B11" s="56"/>
      <c r="C11" s="4" t="s">
        <v>31</v>
      </c>
      <c r="D11" s="4"/>
      <c r="E11" s="4" t="s">
        <v>32</v>
      </c>
      <c r="F11" s="4" t="s">
        <v>11</v>
      </c>
    </row>
    <row r="12" spans="1:7" x14ac:dyDescent="0.35">
      <c r="A12" s="54"/>
      <c r="B12" s="57"/>
      <c r="C12" s="4" t="s">
        <v>33</v>
      </c>
      <c r="D12" s="4"/>
      <c r="E12" s="4" t="s">
        <v>34</v>
      </c>
      <c r="F12" s="4" t="s">
        <v>11</v>
      </c>
    </row>
    <row r="13" spans="1:7" x14ac:dyDescent="0.35">
      <c r="A13" s="66" t="s">
        <v>35</v>
      </c>
      <c r="B13" s="67"/>
      <c r="C13" s="67"/>
      <c r="D13" s="67"/>
      <c r="E13" s="67"/>
      <c r="F13" s="67"/>
    </row>
    <row r="14" spans="1:7" ht="103.5" x14ac:dyDescent="0.35">
      <c r="A14" s="5" t="s">
        <v>36</v>
      </c>
      <c r="B14" s="6" t="s">
        <v>37</v>
      </c>
      <c r="C14" s="6" t="s">
        <v>38</v>
      </c>
      <c r="D14" s="6"/>
      <c r="E14" s="6" t="s">
        <v>39</v>
      </c>
      <c r="F14" s="6" t="s">
        <v>40</v>
      </c>
    </row>
    <row r="15" spans="1:7" x14ac:dyDescent="0.35">
      <c r="A15" s="73" t="s">
        <v>41</v>
      </c>
      <c r="B15" s="64"/>
      <c r="C15" s="64"/>
      <c r="D15" s="64"/>
      <c r="E15" s="64"/>
      <c r="F15" s="65"/>
    </row>
    <row r="16" spans="1:7" x14ac:dyDescent="0.35">
      <c r="A16" s="74" t="s">
        <v>42</v>
      </c>
      <c r="B16" s="7"/>
      <c r="C16" s="7"/>
      <c r="D16" s="7" t="s">
        <v>43</v>
      </c>
      <c r="E16" s="7" t="s">
        <v>44</v>
      </c>
      <c r="F16" s="7" t="s">
        <v>45</v>
      </c>
    </row>
    <row r="17" spans="1:6" ht="23" x14ac:dyDescent="0.35">
      <c r="A17" s="75"/>
      <c r="B17" s="7"/>
      <c r="C17" s="7"/>
      <c r="D17" s="7" t="s">
        <v>46</v>
      </c>
      <c r="E17" s="7" t="s">
        <v>47</v>
      </c>
      <c r="F17" s="7" t="s">
        <v>48</v>
      </c>
    </row>
    <row r="18" spans="1:6" ht="80.5" x14ac:dyDescent="0.35">
      <c r="A18" s="75"/>
      <c r="B18" s="7"/>
      <c r="C18" s="7"/>
      <c r="D18" s="7" t="s">
        <v>49</v>
      </c>
      <c r="E18" s="7" t="s">
        <v>50</v>
      </c>
      <c r="F18" s="7" t="s">
        <v>51</v>
      </c>
    </row>
    <row r="19" spans="1:6" ht="138" x14ac:dyDescent="0.35">
      <c r="A19" s="75"/>
      <c r="B19" s="7"/>
      <c r="C19" s="7"/>
      <c r="D19" s="7" t="s">
        <v>52</v>
      </c>
      <c r="E19" s="7" t="s">
        <v>53</v>
      </c>
      <c r="F19" s="50" t="s">
        <v>54</v>
      </c>
    </row>
    <row r="20" spans="1:6" ht="149.5" x14ac:dyDescent="0.35">
      <c r="A20" s="75"/>
      <c r="B20" s="7"/>
      <c r="C20" s="7"/>
      <c r="D20" s="7" t="s">
        <v>55</v>
      </c>
      <c r="E20" s="7" t="s">
        <v>56</v>
      </c>
      <c r="F20" s="50" t="s">
        <v>57</v>
      </c>
    </row>
    <row r="21" spans="1:6" ht="80.5" x14ac:dyDescent="0.35">
      <c r="A21" s="76"/>
      <c r="B21" s="7"/>
      <c r="C21" s="7"/>
      <c r="D21" s="7" t="s">
        <v>58</v>
      </c>
      <c r="E21" s="7" t="s">
        <v>59</v>
      </c>
      <c r="F21" s="50" t="s">
        <v>60</v>
      </c>
    </row>
    <row r="22" spans="1:6" ht="92" x14ac:dyDescent="0.35">
      <c r="A22" s="74" t="s">
        <v>61</v>
      </c>
      <c r="B22" s="9"/>
      <c r="C22" s="9"/>
      <c r="D22" s="9" t="s">
        <v>62</v>
      </c>
      <c r="E22" s="9" t="s">
        <v>63</v>
      </c>
      <c r="F22" s="17" t="s">
        <v>64</v>
      </c>
    </row>
    <row r="23" spans="1:6" ht="80.5" x14ac:dyDescent="0.35">
      <c r="A23" s="75"/>
      <c r="B23" s="9"/>
      <c r="C23" s="9"/>
      <c r="D23" s="9" t="s">
        <v>65</v>
      </c>
      <c r="E23" s="9" t="s">
        <v>66</v>
      </c>
      <c r="F23" s="17" t="s">
        <v>67</v>
      </c>
    </row>
    <row r="24" spans="1:6" ht="34.5" x14ac:dyDescent="0.35">
      <c r="A24" s="75"/>
      <c r="B24" s="9"/>
      <c r="C24" s="9"/>
      <c r="D24" s="9" t="s">
        <v>68</v>
      </c>
      <c r="E24" s="9" t="s">
        <v>69</v>
      </c>
      <c r="F24" s="10" t="s">
        <v>70</v>
      </c>
    </row>
    <row r="25" spans="1:6" ht="69" x14ac:dyDescent="0.35">
      <c r="A25" s="75"/>
      <c r="B25" s="9"/>
      <c r="C25" s="9"/>
      <c r="D25" s="9" t="s">
        <v>71</v>
      </c>
      <c r="E25" s="9" t="s">
        <v>72</v>
      </c>
      <c r="F25" s="17" t="s">
        <v>73</v>
      </c>
    </row>
    <row r="26" spans="1:6" ht="92" x14ac:dyDescent="0.35">
      <c r="A26" s="76"/>
      <c r="B26" s="9"/>
      <c r="C26" s="9"/>
      <c r="D26" s="9" t="s">
        <v>74</v>
      </c>
      <c r="E26" s="9" t="s">
        <v>75</v>
      </c>
      <c r="F26" s="17" t="s">
        <v>76</v>
      </c>
    </row>
    <row r="27" spans="1:6" ht="57.5" x14ac:dyDescent="0.35">
      <c r="A27" s="8"/>
      <c r="B27" s="9"/>
      <c r="C27" s="9"/>
      <c r="D27" s="9" t="s">
        <v>77</v>
      </c>
      <c r="E27" s="9" t="s">
        <v>78</v>
      </c>
      <c r="F27" s="17" t="s">
        <v>79</v>
      </c>
    </row>
    <row r="28" spans="1:6" ht="80.5" x14ac:dyDescent="0.35">
      <c r="A28" s="8"/>
      <c r="B28" s="9"/>
      <c r="C28" s="9"/>
      <c r="D28" s="9" t="s">
        <v>80</v>
      </c>
      <c r="E28" s="9" t="s">
        <v>81</v>
      </c>
      <c r="F28" s="17" t="s">
        <v>82</v>
      </c>
    </row>
    <row r="29" spans="1:6" x14ac:dyDescent="0.35">
      <c r="A29" s="68" t="s">
        <v>83</v>
      </c>
      <c r="B29" s="64"/>
      <c r="C29" s="64"/>
      <c r="D29" s="64"/>
      <c r="E29" s="64"/>
      <c r="F29" s="65"/>
    </row>
    <row r="30" spans="1:6" ht="34.5" x14ac:dyDescent="0.35">
      <c r="A30" s="58" t="s">
        <v>84</v>
      </c>
      <c r="B30" s="10"/>
      <c r="C30" s="10" t="s">
        <v>85</v>
      </c>
      <c r="D30" s="10" t="s">
        <v>86</v>
      </c>
      <c r="E30" s="10" t="s">
        <v>87</v>
      </c>
      <c r="F30" s="10" t="s">
        <v>70</v>
      </c>
    </row>
    <row r="31" spans="1:6" ht="253" x14ac:dyDescent="0.35">
      <c r="A31" s="59"/>
      <c r="B31" s="10" t="s">
        <v>88</v>
      </c>
      <c r="C31" s="10" t="s">
        <v>89</v>
      </c>
      <c r="D31" s="10" t="s">
        <v>90</v>
      </c>
      <c r="E31" s="10" t="s">
        <v>91</v>
      </c>
      <c r="F31" s="50" t="s">
        <v>92</v>
      </c>
    </row>
    <row r="32" spans="1:6" x14ac:dyDescent="0.35">
      <c r="A32" s="63" t="s">
        <v>93</v>
      </c>
      <c r="B32" s="64"/>
      <c r="C32" s="64"/>
      <c r="D32" s="64"/>
      <c r="E32" s="64"/>
      <c r="F32" s="65"/>
    </row>
    <row r="33" spans="1:6" ht="23" x14ac:dyDescent="0.35">
      <c r="A33" s="69" t="s">
        <v>94</v>
      </c>
      <c r="B33" s="77" t="s">
        <v>95</v>
      </c>
      <c r="C33" s="11" t="s">
        <v>96</v>
      </c>
      <c r="D33" s="11" t="s">
        <v>97</v>
      </c>
      <c r="E33" s="11" t="s">
        <v>98</v>
      </c>
      <c r="F33" s="11" t="s">
        <v>99</v>
      </c>
    </row>
    <row r="34" spans="1:6" ht="23" x14ac:dyDescent="0.35">
      <c r="A34" s="70"/>
      <c r="B34" s="78"/>
      <c r="C34" s="11" t="s">
        <v>100</v>
      </c>
      <c r="D34" s="11" t="s">
        <v>101</v>
      </c>
      <c r="E34" s="11" t="s">
        <v>102</v>
      </c>
      <c r="F34" s="11" t="s">
        <v>99</v>
      </c>
    </row>
    <row r="35" spans="1:6" ht="33" customHeight="1" x14ac:dyDescent="0.35">
      <c r="A35" s="70"/>
      <c r="B35" s="78"/>
      <c r="C35" s="11" t="s">
        <v>103</v>
      </c>
      <c r="D35" s="11" t="s">
        <v>104</v>
      </c>
      <c r="E35" s="11" t="s">
        <v>105</v>
      </c>
      <c r="F35" s="11" t="s">
        <v>99</v>
      </c>
    </row>
    <row r="36" spans="1:6" ht="23" x14ac:dyDescent="0.35">
      <c r="A36" s="70"/>
      <c r="B36" s="78"/>
      <c r="C36" s="11" t="s">
        <v>106</v>
      </c>
      <c r="D36" s="11" t="s">
        <v>107</v>
      </c>
      <c r="E36" s="11" t="s">
        <v>108</v>
      </c>
      <c r="F36" s="11" t="s">
        <v>99</v>
      </c>
    </row>
    <row r="37" spans="1:6" ht="23" x14ac:dyDescent="0.35">
      <c r="A37" s="70"/>
      <c r="B37" s="78"/>
      <c r="C37" s="11" t="s">
        <v>109</v>
      </c>
      <c r="D37" s="11" t="s">
        <v>110</v>
      </c>
      <c r="E37" s="11" t="s">
        <v>111</v>
      </c>
      <c r="F37" s="11" t="s">
        <v>99</v>
      </c>
    </row>
    <row r="38" spans="1:6" ht="23" x14ac:dyDescent="0.35">
      <c r="A38" s="70"/>
      <c r="B38" s="78"/>
      <c r="C38" s="11" t="s">
        <v>112</v>
      </c>
      <c r="D38" s="11" t="s">
        <v>113</v>
      </c>
      <c r="E38" s="11" t="s">
        <v>114</v>
      </c>
      <c r="F38" s="11" t="s">
        <v>99</v>
      </c>
    </row>
    <row r="39" spans="1:6" ht="30" customHeight="1" x14ac:dyDescent="0.35">
      <c r="A39" s="70"/>
      <c r="B39" s="78"/>
      <c r="C39" s="11" t="s">
        <v>115</v>
      </c>
      <c r="D39" s="11" t="s">
        <v>116</v>
      </c>
      <c r="E39" s="11" t="s">
        <v>117</v>
      </c>
      <c r="F39" s="11" t="s">
        <v>99</v>
      </c>
    </row>
    <row r="40" spans="1:6" ht="33.5" customHeight="1" x14ac:dyDescent="0.35">
      <c r="A40" s="70"/>
      <c r="B40" s="78"/>
      <c r="C40" s="11" t="s">
        <v>118</v>
      </c>
      <c r="D40" s="11" t="s">
        <v>119</v>
      </c>
      <c r="E40" s="11" t="s">
        <v>120</v>
      </c>
      <c r="F40" s="11" t="s">
        <v>99</v>
      </c>
    </row>
    <row r="41" spans="1:6" ht="33" customHeight="1" x14ac:dyDescent="0.35">
      <c r="A41" s="70"/>
      <c r="B41" s="78"/>
      <c r="C41" s="11" t="s">
        <v>121</v>
      </c>
      <c r="D41" s="11" t="s">
        <v>122</v>
      </c>
      <c r="E41" s="11" t="s">
        <v>123</v>
      </c>
      <c r="F41" s="11" t="s">
        <v>99</v>
      </c>
    </row>
    <row r="42" spans="1:6" ht="23" x14ac:dyDescent="0.35">
      <c r="A42" s="70"/>
      <c r="B42" s="78"/>
      <c r="C42" s="11" t="s">
        <v>124</v>
      </c>
      <c r="D42" s="11" t="s">
        <v>125</v>
      </c>
      <c r="E42" s="11" t="s">
        <v>126</v>
      </c>
      <c r="F42" s="11" t="s">
        <v>99</v>
      </c>
    </row>
    <row r="43" spans="1:6" ht="23" x14ac:dyDescent="0.35">
      <c r="A43" s="70"/>
      <c r="B43" s="78"/>
      <c r="C43" s="11" t="s">
        <v>127</v>
      </c>
      <c r="D43" s="11" t="s">
        <v>128</v>
      </c>
      <c r="E43" s="11" t="s">
        <v>129</v>
      </c>
      <c r="F43" s="11" t="s">
        <v>99</v>
      </c>
    </row>
    <row r="44" spans="1:6" ht="23" x14ac:dyDescent="0.35">
      <c r="A44" s="70"/>
      <c r="B44" s="78"/>
      <c r="C44" s="11" t="s">
        <v>130</v>
      </c>
      <c r="D44" s="11" t="s">
        <v>131</v>
      </c>
      <c r="E44" s="11" t="s">
        <v>132</v>
      </c>
      <c r="F44" s="11" t="s">
        <v>99</v>
      </c>
    </row>
    <row r="45" spans="1:6" ht="23" x14ac:dyDescent="0.35">
      <c r="A45" s="70"/>
      <c r="B45" s="78"/>
      <c r="C45" s="11" t="s">
        <v>133</v>
      </c>
      <c r="D45" s="11" t="s">
        <v>134</v>
      </c>
      <c r="E45" s="11" t="s">
        <v>135</v>
      </c>
      <c r="F45" s="11" t="s">
        <v>99</v>
      </c>
    </row>
    <row r="46" spans="1:6" ht="34.5" x14ac:dyDescent="0.35">
      <c r="A46" s="70"/>
      <c r="B46" s="78"/>
      <c r="C46" s="11" t="s">
        <v>136</v>
      </c>
      <c r="D46" s="11" t="s">
        <v>137</v>
      </c>
      <c r="E46" s="11" t="s">
        <v>138</v>
      </c>
      <c r="F46" s="11" t="s">
        <v>99</v>
      </c>
    </row>
    <row r="47" spans="1:6" ht="23" x14ac:dyDescent="0.35">
      <c r="A47" s="71"/>
      <c r="B47" s="79"/>
      <c r="C47" s="11" t="s">
        <v>139</v>
      </c>
      <c r="D47" s="11" t="s">
        <v>140</v>
      </c>
      <c r="E47" s="11" t="s">
        <v>141</v>
      </c>
      <c r="F47" s="11" t="s">
        <v>99</v>
      </c>
    </row>
    <row r="48" spans="1:6" x14ac:dyDescent="0.35">
      <c r="A48" s="72" t="s">
        <v>142</v>
      </c>
      <c r="B48" s="64"/>
      <c r="C48" s="64"/>
      <c r="D48" s="64"/>
      <c r="E48" s="64"/>
      <c r="F48" s="65"/>
    </row>
    <row r="49" spans="1:6" ht="34.5" x14ac:dyDescent="0.35">
      <c r="A49" s="60" t="s">
        <v>143</v>
      </c>
      <c r="B49" s="80" t="s">
        <v>144</v>
      </c>
      <c r="C49" s="1" t="s">
        <v>145</v>
      </c>
      <c r="D49" s="1" t="s">
        <v>146</v>
      </c>
      <c r="E49" s="1" t="s">
        <v>147</v>
      </c>
      <c r="F49" s="1" t="s">
        <v>148</v>
      </c>
    </row>
    <row r="50" spans="1:6" ht="46" x14ac:dyDescent="0.35">
      <c r="A50" s="61"/>
      <c r="B50" s="81"/>
      <c r="C50" s="1" t="s">
        <v>149</v>
      </c>
      <c r="D50" s="1" t="s">
        <v>150</v>
      </c>
      <c r="E50" s="1" t="s">
        <v>151</v>
      </c>
      <c r="F50" s="1" t="s">
        <v>152</v>
      </c>
    </row>
    <row r="51" spans="1:6" ht="138" x14ac:dyDescent="0.35">
      <c r="A51" s="61"/>
      <c r="B51" s="1" t="s">
        <v>153</v>
      </c>
      <c r="C51" s="1" t="s">
        <v>154</v>
      </c>
      <c r="D51" s="1" t="s">
        <v>155</v>
      </c>
      <c r="E51" s="1" t="s">
        <v>156</v>
      </c>
      <c r="F51" s="1" t="s">
        <v>157</v>
      </c>
    </row>
    <row r="52" spans="1:6" ht="46" x14ac:dyDescent="0.35">
      <c r="A52" s="61"/>
      <c r="B52" s="80" t="s">
        <v>158</v>
      </c>
      <c r="C52" s="1" t="s">
        <v>159</v>
      </c>
      <c r="D52" s="1" t="s">
        <v>160</v>
      </c>
      <c r="E52" s="1" t="s">
        <v>161</v>
      </c>
      <c r="F52" s="1" t="s">
        <v>162</v>
      </c>
    </row>
    <row r="53" spans="1:6" ht="103.5" x14ac:dyDescent="0.35">
      <c r="A53" s="61"/>
      <c r="B53" s="82"/>
      <c r="C53" s="1" t="s">
        <v>163</v>
      </c>
      <c r="D53" s="1" t="s">
        <v>164</v>
      </c>
      <c r="E53" s="1" t="s">
        <v>165</v>
      </c>
      <c r="F53" s="1" t="s">
        <v>166</v>
      </c>
    </row>
    <row r="54" spans="1:6" ht="57.5" x14ac:dyDescent="0.35">
      <c r="A54" s="61"/>
      <c r="B54" s="82"/>
      <c r="C54" s="1" t="s">
        <v>167</v>
      </c>
      <c r="D54" s="1" t="s">
        <v>168</v>
      </c>
      <c r="E54" s="1" t="s">
        <v>169</v>
      </c>
      <c r="F54" s="1" t="s">
        <v>170</v>
      </c>
    </row>
    <row r="55" spans="1:6" ht="46" x14ac:dyDescent="0.35">
      <c r="A55" s="61"/>
      <c r="B55" s="82"/>
      <c r="C55" s="1" t="s">
        <v>171</v>
      </c>
      <c r="D55" s="1" t="s">
        <v>172</v>
      </c>
      <c r="E55" s="1" t="s">
        <v>173</v>
      </c>
      <c r="F55" s="1" t="s">
        <v>152</v>
      </c>
    </row>
    <row r="56" spans="1:6" ht="46" x14ac:dyDescent="0.35">
      <c r="A56" s="61"/>
      <c r="B56" s="81"/>
      <c r="C56" s="1" t="s">
        <v>174</v>
      </c>
      <c r="D56" s="1" t="s">
        <v>175</v>
      </c>
      <c r="E56" s="1" t="s">
        <v>176</v>
      </c>
      <c r="F56" s="1" t="s">
        <v>162</v>
      </c>
    </row>
    <row r="57" spans="1:6" ht="69" x14ac:dyDescent="0.35">
      <c r="A57" s="61"/>
      <c r="B57" s="1" t="s">
        <v>177</v>
      </c>
      <c r="C57" s="1" t="s">
        <v>178</v>
      </c>
      <c r="D57" s="1" t="s">
        <v>179</v>
      </c>
      <c r="E57" s="1" t="s">
        <v>180</v>
      </c>
      <c r="F57" s="1" t="s">
        <v>162</v>
      </c>
    </row>
    <row r="58" spans="1:6" ht="69" x14ac:dyDescent="0.35">
      <c r="A58" s="62"/>
      <c r="B58" s="1" t="s">
        <v>181</v>
      </c>
      <c r="C58" s="1" t="s">
        <v>182</v>
      </c>
      <c r="D58" s="1" t="s">
        <v>183</v>
      </c>
      <c r="E58" s="1" t="s">
        <v>184</v>
      </c>
      <c r="F58" s="1" t="s">
        <v>185</v>
      </c>
    </row>
    <row r="59" spans="1:6" x14ac:dyDescent="0.35">
      <c r="A59" s="88" t="s">
        <v>186</v>
      </c>
      <c r="B59" s="64"/>
      <c r="C59" s="64"/>
      <c r="D59" s="64"/>
      <c r="E59" s="64"/>
      <c r="F59" s="65"/>
    </row>
    <row r="60" spans="1:6" ht="161" x14ac:dyDescent="0.35">
      <c r="A60" s="12" t="s">
        <v>187</v>
      </c>
      <c r="B60" s="13" t="s">
        <v>188</v>
      </c>
      <c r="C60" s="13" t="s">
        <v>189</v>
      </c>
      <c r="D60" s="13" t="s">
        <v>190</v>
      </c>
      <c r="E60" s="13" t="s">
        <v>191</v>
      </c>
      <c r="F60" s="13" t="s">
        <v>192</v>
      </c>
    </row>
    <row r="61" spans="1:6" x14ac:dyDescent="0.35">
      <c r="A61" s="87" t="s">
        <v>193</v>
      </c>
      <c r="B61" s="64"/>
      <c r="C61" s="64"/>
      <c r="D61" s="64"/>
      <c r="E61" s="64"/>
      <c r="F61" s="65"/>
    </row>
    <row r="62" spans="1:6" ht="161" x14ac:dyDescent="0.35">
      <c r="A62" s="89" t="s">
        <v>194</v>
      </c>
      <c r="B62" s="83" t="s">
        <v>195</v>
      </c>
      <c r="C62" s="14" t="s">
        <v>196</v>
      </c>
      <c r="D62" s="14" t="s">
        <v>197</v>
      </c>
      <c r="E62" s="14" t="s">
        <v>198</v>
      </c>
      <c r="F62" s="14" t="s">
        <v>199</v>
      </c>
    </row>
    <row r="63" spans="1:6" ht="172.5" x14ac:dyDescent="0.35">
      <c r="A63" s="90"/>
      <c r="B63" s="84"/>
      <c r="C63" s="14" t="s">
        <v>200</v>
      </c>
      <c r="D63" s="14" t="s">
        <v>201</v>
      </c>
      <c r="E63" s="14" t="s">
        <v>202</v>
      </c>
      <c r="F63" s="14" t="s">
        <v>203</v>
      </c>
    </row>
    <row r="64" spans="1:6" x14ac:dyDescent="0.35">
      <c r="A64" s="66" t="s">
        <v>204</v>
      </c>
      <c r="B64" s="64"/>
      <c r="C64" s="64"/>
      <c r="D64" s="64"/>
      <c r="E64" s="64"/>
      <c r="F64" s="65"/>
    </row>
    <row r="65" spans="1:6" ht="172.5" x14ac:dyDescent="0.35">
      <c r="A65" s="91" t="s">
        <v>205</v>
      </c>
      <c r="B65" s="6" t="s">
        <v>206</v>
      </c>
      <c r="C65" s="6" t="s">
        <v>207</v>
      </c>
      <c r="D65" s="6" t="s">
        <v>208</v>
      </c>
      <c r="E65" s="6" t="s">
        <v>209</v>
      </c>
      <c r="F65" s="6" t="s">
        <v>210</v>
      </c>
    </row>
    <row r="66" spans="1:6" ht="103.5" x14ac:dyDescent="0.35">
      <c r="A66" s="92"/>
      <c r="B66" s="6"/>
      <c r="C66" s="6"/>
      <c r="D66" s="6" t="s">
        <v>211</v>
      </c>
      <c r="E66" s="6" t="s">
        <v>212</v>
      </c>
      <c r="F66" s="6" t="s">
        <v>211</v>
      </c>
    </row>
    <row r="67" spans="1:6" ht="184" x14ac:dyDescent="0.35">
      <c r="A67" s="92"/>
      <c r="B67" s="85" t="s">
        <v>213</v>
      </c>
      <c r="C67" s="6" t="s">
        <v>214</v>
      </c>
      <c r="D67" s="6" t="s">
        <v>215</v>
      </c>
      <c r="E67" s="6" t="s">
        <v>216</v>
      </c>
      <c r="F67" s="6" t="s">
        <v>217</v>
      </c>
    </row>
    <row r="68" spans="1:6" ht="149.5" x14ac:dyDescent="0.35">
      <c r="A68" s="93"/>
      <c r="B68" s="86"/>
      <c r="C68" s="6" t="s">
        <v>218</v>
      </c>
      <c r="D68" s="6" t="s">
        <v>219</v>
      </c>
      <c r="E68" s="6" t="s">
        <v>220</v>
      </c>
      <c r="F68" s="6" t="s">
        <v>221</v>
      </c>
    </row>
    <row r="69" spans="1:6" x14ac:dyDescent="0.35">
      <c r="A69" s="72" t="s">
        <v>222</v>
      </c>
      <c r="B69" s="64"/>
      <c r="C69" s="64"/>
      <c r="D69" s="64"/>
      <c r="E69" s="64"/>
      <c r="F69" s="65"/>
    </row>
    <row r="70" spans="1:6" ht="46" x14ac:dyDescent="0.35">
      <c r="A70" s="60" t="s">
        <v>223</v>
      </c>
      <c r="B70" s="80" t="s">
        <v>224</v>
      </c>
      <c r="C70" s="1" t="s">
        <v>225</v>
      </c>
      <c r="D70" s="1" t="s">
        <v>226</v>
      </c>
      <c r="E70" s="1" t="s">
        <v>227</v>
      </c>
      <c r="F70" s="1" t="s">
        <v>162</v>
      </c>
    </row>
    <row r="71" spans="1:6" ht="46" x14ac:dyDescent="0.35">
      <c r="A71" s="61"/>
      <c r="B71" s="82"/>
      <c r="C71" s="1" t="s">
        <v>228</v>
      </c>
      <c r="D71" s="1" t="s">
        <v>229</v>
      </c>
      <c r="E71" s="1" t="s">
        <v>230</v>
      </c>
      <c r="F71" s="1" t="s">
        <v>162</v>
      </c>
    </row>
    <row r="72" spans="1:6" ht="46" x14ac:dyDescent="0.35">
      <c r="A72" s="61"/>
      <c r="B72" s="82"/>
      <c r="C72" s="1" t="s">
        <v>231</v>
      </c>
      <c r="D72" s="1" t="s">
        <v>232</v>
      </c>
      <c r="E72" s="1" t="s">
        <v>233</v>
      </c>
      <c r="F72" s="1" t="s">
        <v>234</v>
      </c>
    </row>
    <row r="73" spans="1:6" ht="46" x14ac:dyDescent="0.35">
      <c r="A73" s="62"/>
      <c r="B73" s="81"/>
      <c r="C73" s="1" t="s">
        <v>235</v>
      </c>
      <c r="D73" s="1" t="s">
        <v>236</v>
      </c>
      <c r="E73" s="1" t="s">
        <v>237</v>
      </c>
      <c r="F73" s="1" t="s">
        <v>234</v>
      </c>
    </row>
  </sheetData>
  <mergeCells count="25">
    <mergeCell ref="A70:A73"/>
    <mergeCell ref="B33:B47"/>
    <mergeCell ref="B49:B50"/>
    <mergeCell ref="B52:B56"/>
    <mergeCell ref="B62:B63"/>
    <mergeCell ref="B67:B68"/>
    <mergeCell ref="B70:B73"/>
    <mergeCell ref="A61:F61"/>
    <mergeCell ref="A59:F59"/>
    <mergeCell ref="A69:F69"/>
    <mergeCell ref="A64:F64"/>
    <mergeCell ref="A62:A63"/>
    <mergeCell ref="A65:A68"/>
    <mergeCell ref="A2:A12"/>
    <mergeCell ref="B2:B12"/>
    <mergeCell ref="A30:A31"/>
    <mergeCell ref="A49:A58"/>
    <mergeCell ref="A32:F32"/>
    <mergeCell ref="A13:F13"/>
    <mergeCell ref="A29:F29"/>
    <mergeCell ref="A33:A47"/>
    <mergeCell ref="A48:F48"/>
    <mergeCell ref="A15:F15"/>
    <mergeCell ref="A16:A21"/>
    <mergeCell ref="A22:A2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6FAD4-EAF0-4D62-B1A7-9AB0B3529F31}">
  <dimension ref="A1:F14"/>
  <sheetViews>
    <sheetView workbookViewId="0">
      <selection activeCell="A29" sqref="A29"/>
    </sheetView>
  </sheetViews>
  <sheetFormatPr defaultRowHeight="14.5" x14ac:dyDescent="0.35"/>
  <cols>
    <col min="1" max="1" width="42.7265625" customWidth="1"/>
    <col min="2" max="5" width="11.1796875" customWidth="1"/>
  </cols>
  <sheetData>
    <row r="1" spans="1:6" x14ac:dyDescent="0.35">
      <c r="A1" s="20" t="s">
        <v>238</v>
      </c>
      <c r="B1" s="20" t="s">
        <v>239</v>
      </c>
      <c r="C1" s="20"/>
      <c r="D1" s="20" t="s">
        <v>240</v>
      </c>
      <c r="E1" s="20" t="s">
        <v>241</v>
      </c>
    </row>
    <row r="2" spans="1:6" x14ac:dyDescent="0.35">
      <c r="A2" s="21" t="s">
        <v>42</v>
      </c>
      <c r="B2" s="21">
        <v>6</v>
      </c>
      <c r="C2" s="21"/>
      <c r="D2" s="21">
        <f>B2*30</f>
        <v>180</v>
      </c>
      <c r="E2" s="21">
        <f t="shared" ref="E2:E12" si="0">D2/60</f>
        <v>3</v>
      </c>
    </row>
    <row r="3" spans="1:6" x14ac:dyDescent="0.35">
      <c r="A3" s="21" t="s">
        <v>61</v>
      </c>
      <c r="B3" s="21">
        <v>7</v>
      </c>
      <c r="C3" s="21"/>
      <c r="D3" s="21">
        <f>B3*30</f>
        <v>210</v>
      </c>
      <c r="E3" s="21">
        <f>D3/60</f>
        <v>3.5</v>
      </c>
    </row>
    <row r="4" spans="1:6" x14ac:dyDescent="0.35">
      <c r="A4" s="21" t="s">
        <v>242</v>
      </c>
      <c r="B4" s="21">
        <v>2</v>
      </c>
      <c r="C4" s="21"/>
      <c r="D4" s="21">
        <f>B4*30</f>
        <v>60</v>
      </c>
      <c r="E4" s="21">
        <f t="shared" si="0"/>
        <v>1</v>
      </c>
    </row>
    <row r="5" spans="1:6" x14ac:dyDescent="0.35">
      <c r="A5" s="22" t="s">
        <v>243</v>
      </c>
      <c r="B5" s="22">
        <v>15</v>
      </c>
      <c r="C5" s="22"/>
      <c r="D5" s="22">
        <f>B5*15</f>
        <v>225</v>
      </c>
      <c r="E5" s="22">
        <f t="shared" si="0"/>
        <v>3.75</v>
      </c>
    </row>
    <row r="6" spans="1:6" x14ac:dyDescent="0.35">
      <c r="A6" s="23" t="s">
        <v>244</v>
      </c>
      <c r="B6" s="23">
        <v>0</v>
      </c>
      <c r="C6" s="23" t="s">
        <v>245</v>
      </c>
      <c r="D6" s="23">
        <f t="shared" ref="D6:D12" si="1">B6*30</f>
        <v>0</v>
      </c>
      <c r="E6" s="23">
        <f t="shared" si="0"/>
        <v>0</v>
      </c>
    </row>
    <row r="7" spans="1:6" x14ac:dyDescent="0.35">
      <c r="A7" s="23" t="s">
        <v>246</v>
      </c>
      <c r="B7" s="23">
        <v>10</v>
      </c>
      <c r="C7" s="23"/>
      <c r="D7" s="23">
        <f t="shared" si="1"/>
        <v>300</v>
      </c>
      <c r="E7" s="23">
        <f t="shared" si="0"/>
        <v>5</v>
      </c>
    </row>
    <row r="8" spans="1:6" x14ac:dyDescent="0.35">
      <c r="A8" s="23" t="s">
        <v>247</v>
      </c>
      <c r="B8" s="23">
        <v>1</v>
      </c>
      <c r="C8" s="23"/>
      <c r="D8" s="23">
        <f t="shared" si="1"/>
        <v>30</v>
      </c>
      <c r="E8" s="23">
        <f t="shared" si="0"/>
        <v>0.5</v>
      </c>
    </row>
    <row r="9" spans="1:6" x14ac:dyDescent="0.35">
      <c r="A9" s="23" t="s">
        <v>248</v>
      </c>
      <c r="B9" s="23">
        <v>2</v>
      </c>
      <c r="C9" s="23"/>
      <c r="D9" s="23">
        <f t="shared" si="1"/>
        <v>60</v>
      </c>
      <c r="E9" s="23">
        <f t="shared" si="0"/>
        <v>1</v>
      </c>
    </row>
    <row r="10" spans="1:6" x14ac:dyDescent="0.35">
      <c r="A10" s="23" t="s">
        <v>249</v>
      </c>
      <c r="B10" s="23">
        <v>3</v>
      </c>
      <c r="C10" s="23"/>
      <c r="D10" s="23">
        <f t="shared" si="1"/>
        <v>90</v>
      </c>
      <c r="E10" s="23">
        <f t="shared" si="0"/>
        <v>1.5</v>
      </c>
    </row>
    <row r="11" spans="1:6" x14ac:dyDescent="0.35">
      <c r="A11" s="24" t="s">
        <v>250</v>
      </c>
      <c r="B11" s="24">
        <v>0</v>
      </c>
      <c r="C11" s="24" t="s">
        <v>251</v>
      </c>
      <c r="D11" s="24">
        <f t="shared" si="1"/>
        <v>0</v>
      </c>
      <c r="E11" s="24">
        <f t="shared" si="0"/>
        <v>0</v>
      </c>
    </row>
    <row r="12" spans="1:6" x14ac:dyDescent="0.35">
      <c r="A12" s="21" t="s">
        <v>252</v>
      </c>
      <c r="B12" s="21">
        <v>4</v>
      </c>
      <c r="C12" s="21" t="s">
        <v>251</v>
      </c>
      <c r="D12" s="21">
        <f t="shared" si="1"/>
        <v>120</v>
      </c>
      <c r="E12" s="21">
        <f t="shared" si="0"/>
        <v>2</v>
      </c>
    </row>
    <row r="14" spans="1:6" x14ac:dyDescent="0.35">
      <c r="E14">
        <f>SUM(E2:E12)</f>
        <v>21.25</v>
      </c>
      <c r="F14" t="s">
        <v>241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5ABAB-E6A9-49D3-8BED-56BE00BA184F}">
  <dimension ref="A1"/>
  <sheetViews>
    <sheetView workbookViewId="0">
      <selection activeCell="A2" sqref="A2"/>
    </sheetView>
  </sheetViews>
  <sheetFormatPr defaultRowHeight="14.5" x14ac:dyDescent="0.35"/>
  <cols>
    <col min="1" max="1" width="122.81640625" customWidth="1"/>
  </cols>
  <sheetData>
    <row r="1" spans="1:1" ht="145" x14ac:dyDescent="0.35">
      <c r="A1" s="19" t="s">
        <v>253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B987D-66EB-4EF5-A9C3-38B9058D5B43}">
  <sheetPr>
    <tabColor rgb="FF1D9E75"/>
  </sheetPr>
  <dimension ref="A1:R20"/>
  <sheetViews>
    <sheetView workbookViewId="0">
      <selection activeCell="Q12" sqref="Q12"/>
    </sheetView>
  </sheetViews>
  <sheetFormatPr defaultColWidth="9.1796875" defaultRowHeight="14.5" x14ac:dyDescent="0.35"/>
  <cols>
    <col min="1" max="2" width="10" style="25" bestFit="1" customWidth="1"/>
    <col min="3" max="3" width="7.1796875" style="25" bestFit="1" customWidth="1"/>
    <col min="4" max="4" width="11.54296875" style="25" bestFit="1" customWidth="1"/>
    <col min="5" max="5" width="8.1796875" style="25" bestFit="1" customWidth="1"/>
    <col min="6" max="6" width="7.54296875" style="25" customWidth="1"/>
    <col min="7" max="7" width="8.1796875" style="25" bestFit="1" customWidth="1"/>
    <col min="8" max="8" width="6.81640625" style="25" bestFit="1" customWidth="1"/>
    <col min="9" max="10" width="8.81640625" style="25" bestFit="1" customWidth="1"/>
    <col min="11" max="11" width="9.54296875" style="25" bestFit="1" customWidth="1"/>
    <col min="12" max="12" width="6.453125" style="25" bestFit="1" customWidth="1"/>
    <col min="13" max="13" width="6.7265625" style="25" bestFit="1" customWidth="1"/>
    <col min="14" max="14" width="4.54296875" style="25" bestFit="1" customWidth="1"/>
    <col min="15" max="15" width="4.81640625" style="25" bestFit="1" customWidth="1"/>
    <col min="16" max="16" width="9.1796875" style="25" bestFit="1" customWidth="1"/>
    <col min="17" max="17" width="17.81640625" style="25" bestFit="1" customWidth="1"/>
    <col min="18" max="18" width="6.90625" style="25" customWidth="1"/>
    <col min="19" max="16384" width="9.1796875" style="25"/>
  </cols>
  <sheetData>
    <row r="1" spans="1:18" x14ac:dyDescent="0.35">
      <c r="A1" s="95" t="s">
        <v>254</v>
      </c>
      <c r="B1" s="95"/>
      <c r="C1" s="95"/>
      <c r="D1" s="95"/>
      <c r="E1" s="95"/>
      <c r="F1" s="95"/>
      <c r="G1" s="95"/>
      <c r="H1" s="95"/>
      <c r="I1" s="95"/>
      <c r="J1" s="95"/>
      <c r="K1" s="95"/>
      <c r="L1" s="95"/>
      <c r="M1" s="95"/>
      <c r="N1" s="95"/>
      <c r="O1" s="95"/>
      <c r="P1" s="95"/>
      <c r="Q1" s="26" t="s">
        <v>255</v>
      </c>
    </row>
    <row r="2" spans="1:18" x14ac:dyDescent="0.35">
      <c r="A2" s="96" t="s">
        <v>256</v>
      </c>
      <c r="B2" s="96"/>
      <c r="C2" s="96"/>
      <c r="D2" s="96"/>
      <c r="E2" s="96"/>
      <c r="F2" s="96"/>
      <c r="G2" s="96"/>
      <c r="H2" s="96"/>
      <c r="I2" s="96"/>
      <c r="J2" s="96"/>
      <c r="K2" s="96"/>
      <c r="L2" s="96"/>
      <c r="M2" s="96"/>
      <c r="N2" s="96"/>
      <c r="O2" s="96"/>
      <c r="P2" s="96"/>
      <c r="Q2" s="27" t="s">
        <v>257</v>
      </c>
      <c r="R2" s="28">
        <v>1300</v>
      </c>
    </row>
    <row r="3" spans="1:18" x14ac:dyDescent="0.35">
      <c r="A3" s="96"/>
      <c r="B3" s="96"/>
      <c r="C3" s="96"/>
      <c r="D3" s="96"/>
      <c r="E3" s="96"/>
      <c r="F3" s="96"/>
      <c r="G3" s="96"/>
      <c r="H3" s="96"/>
      <c r="I3" s="96"/>
      <c r="J3" s="96"/>
      <c r="K3" s="96"/>
      <c r="L3" s="96"/>
      <c r="M3" s="96"/>
      <c r="N3" s="96"/>
      <c r="O3" s="96"/>
      <c r="P3" s="96"/>
      <c r="Q3" s="27" t="s">
        <v>258</v>
      </c>
      <c r="R3" s="29">
        <v>0.1</v>
      </c>
    </row>
    <row r="4" spans="1:18" ht="24" customHeight="1" x14ac:dyDescent="0.35">
      <c r="A4" s="94" t="s">
        <v>259</v>
      </c>
      <c r="B4" s="94" t="s">
        <v>260</v>
      </c>
      <c r="C4" s="94" t="s">
        <v>261</v>
      </c>
      <c r="D4" s="94" t="s">
        <v>262</v>
      </c>
      <c r="E4" s="94" t="s">
        <v>263</v>
      </c>
      <c r="F4" s="94"/>
      <c r="G4" s="94"/>
      <c r="H4" s="94" t="s">
        <v>264</v>
      </c>
      <c r="I4" s="94" t="s">
        <v>265</v>
      </c>
      <c r="J4" s="94" t="s">
        <v>266</v>
      </c>
      <c r="K4" s="94" t="s">
        <v>267</v>
      </c>
      <c r="L4" s="94" t="s">
        <v>268</v>
      </c>
      <c r="M4" s="94" t="s">
        <v>269</v>
      </c>
      <c r="N4" s="94"/>
      <c r="O4" s="94"/>
      <c r="P4" s="94" t="s">
        <v>270</v>
      </c>
      <c r="Q4" s="27" t="s">
        <v>271</v>
      </c>
      <c r="R4" s="31">
        <v>1.96</v>
      </c>
    </row>
    <row r="5" spans="1:18" ht="24" customHeight="1" x14ac:dyDescent="0.35">
      <c r="A5" s="94"/>
      <c r="B5" s="94"/>
      <c r="C5" s="94"/>
      <c r="D5" s="94"/>
      <c r="E5" s="32" t="s">
        <v>272</v>
      </c>
      <c r="F5" s="32" t="s">
        <v>273</v>
      </c>
      <c r="G5" s="32" t="s">
        <v>274</v>
      </c>
      <c r="H5" s="94"/>
      <c r="I5" s="94"/>
      <c r="J5" s="94"/>
      <c r="K5" s="94"/>
      <c r="L5" s="94"/>
      <c r="M5" s="32" t="s">
        <v>272</v>
      </c>
      <c r="N5" s="32" t="s">
        <v>273</v>
      </c>
      <c r="O5" s="32" t="s">
        <v>274</v>
      </c>
      <c r="P5" s="94"/>
      <c r="Q5" s="27" t="s">
        <v>275</v>
      </c>
      <c r="R5" s="31">
        <v>0.5</v>
      </c>
    </row>
    <row r="6" spans="1:18" ht="24" customHeight="1" x14ac:dyDescent="0.35">
      <c r="A6" s="33" t="s">
        <v>276</v>
      </c>
      <c r="B6" s="33" t="s">
        <v>276</v>
      </c>
      <c r="C6" s="33" t="s">
        <v>277</v>
      </c>
      <c r="D6" s="33" t="s">
        <v>278</v>
      </c>
      <c r="E6" s="34">
        <v>125403</v>
      </c>
      <c r="F6" s="34">
        <v>109685</v>
      </c>
      <c r="G6" s="35">
        <f t="shared" ref="G6:G19" si="0">E6+F6</f>
        <v>235088</v>
      </c>
      <c r="H6" s="36">
        <f t="shared" ref="H6:H19" si="1">G6/SUM($G$6:$G$19)</f>
        <v>0.1168874432313694</v>
      </c>
      <c r="I6" s="36">
        <f t="shared" ref="I6:I19" si="2">SUMIF($B$6:$B$19,B6,$G$6:$G$19)/SUM($G$6:$G$19)</f>
        <v>0.1168874432313694</v>
      </c>
      <c r="J6" s="35">
        <f t="shared" ref="J6:J19" si="3">$R$6</f>
        <v>97</v>
      </c>
      <c r="K6" s="35">
        <f t="shared" ref="K6:K19" si="4">ROUND($R$6*(G6/SUMIF($B$6:$B$19,B6,$G$6:$G$19)),0)</f>
        <v>97</v>
      </c>
      <c r="L6" s="35">
        <f t="shared" ref="L6:L19" si="5">ROUND($R$9*(G6/SUM($G$6:$G$19)),0)</f>
        <v>5</v>
      </c>
      <c r="M6" s="35">
        <f t="shared" ref="M6:M19" si="6">ROUND(O6*(E6/G6),0)</f>
        <v>54</v>
      </c>
      <c r="N6" s="35">
        <f t="shared" ref="N6:N19" si="7">O6-M6</f>
        <v>48</v>
      </c>
      <c r="O6" s="35">
        <f t="shared" ref="O6:O19" si="8">K6+L6</f>
        <v>102</v>
      </c>
      <c r="P6" s="37">
        <f t="shared" ref="P6:P19" si="9">IF(O6&gt;0,1.96*SQRT(0.25/O6)*100,"N/A")</f>
        <v>9.7034459211714079</v>
      </c>
      <c r="Q6" s="27" t="s">
        <v>279</v>
      </c>
      <c r="R6" s="38">
        <f>CEILING((R4/R3)^2*R5*(1-R5),1)</f>
        <v>97</v>
      </c>
    </row>
    <row r="7" spans="1:18" ht="24" customHeight="1" x14ac:dyDescent="0.35">
      <c r="A7" s="39" t="s">
        <v>280</v>
      </c>
      <c r="B7" s="39" t="s">
        <v>281</v>
      </c>
      <c r="C7" s="39" t="s">
        <v>277</v>
      </c>
      <c r="D7" s="39" t="s">
        <v>278</v>
      </c>
      <c r="E7" s="40">
        <v>42405</v>
      </c>
      <c r="F7" s="40">
        <v>37427</v>
      </c>
      <c r="G7" s="41">
        <f t="shared" si="0"/>
        <v>79832</v>
      </c>
      <c r="H7" s="42">
        <f t="shared" si="1"/>
        <v>3.9693044170892096E-2</v>
      </c>
      <c r="I7" s="42">
        <f t="shared" si="2"/>
        <v>3.9693044170892096E-2</v>
      </c>
      <c r="J7" s="41">
        <f t="shared" si="3"/>
        <v>97</v>
      </c>
      <c r="K7" s="41">
        <f t="shared" si="4"/>
        <v>97</v>
      </c>
      <c r="L7" s="41">
        <f t="shared" si="5"/>
        <v>2</v>
      </c>
      <c r="M7" s="41">
        <f t="shared" si="6"/>
        <v>53</v>
      </c>
      <c r="N7" s="41">
        <f t="shared" si="7"/>
        <v>46</v>
      </c>
      <c r="O7" s="41">
        <f t="shared" si="8"/>
        <v>99</v>
      </c>
      <c r="P7" s="43">
        <f t="shared" si="9"/>
        <v>9.8493705895402783</v>
      </c>
      <c r="Q7" s="44" t="s">
        <v>282</v>
      </c>
      <c r="R7" s="45">
        <v>13</v>
      </c>
    </row>
    <row r="8" spans="1:18" ht="24" customHeight="1" x14ac:dyDescent="0.35">
      <c r="A8" s="33" t="s">
        <v>283</v>
      </c>
      <c r="B8" s="33" t="s">
        <v>284</v>
      </c>
      <c r="C8" s="33" t="s">
        <v>285</v>
      </c>
      <c r="D8" s="33" t="s">
        <v>278</v>
      </c>
      <c r="E8" s="34">
        <v>141120</v>
      </c>
      <c r="F8" s="34">
        <v>140237</v>
      </c>
      <c r="G8" s="35">
        <f t="shared" si="0"/>
        <v>281357</v>
      </c>
      <c r="H8" s="36">
        <f t="shared" si="1"/>
        <v>0.13989272257728341</v>
      </c>
      <c r="I8" s="36">
        <f t="shared" si="2"/>
        <v>0.14398871538567865</v>
      </c>
      <c r="J8" s="35">
        <f t="shared" si="3"/>
        <v>97</v>
      </c>
      <c r="K8" s="35">
        <f t="shared" si="4"/>
        <v>94</v>
      </c>
      <c r="L8" s="35">
        <f t="shared" si="5"/>
        <v>5</v>
      </c>
      <c r="M8" s="35">
        <f t="shared" si="6"/>
        <v>50</v>
      </c>
      <c r="N8" s="35">
        <f t="shared" si="7"/>
        <v>49</v>
      </c>
      <c r="O8" s="35">
        <f t="shared" si="8"/>
        <v>99</v>
      </c>
      <c r="P8" s="37">
        <f t="shared" si="9"/>
        <v>9.8493705895402783</v>
      </c>
      <c r="Q8" s="44" t="s">
        <v>286</v>
      </c>
      <c r="R8" s="38">
        <f>R6*R7</f>
        <v>1261</v>
      </c>
    </row>
    <row r="9" spans="1:18" ht="24" customHeight="1" x14ac:dyDescent="0.35">
      <c r="A9" s="39" t="s">
        <v>287</v>
      </c>
      <c r="B9" s="39" t="s">
        <v>284</v>
      </c>
      <c r="C9" s="39" t="s">
        <v>285</v>
      </c>
      <c r="D9" s="39" t="s">
        <v>278</v>
      </c>
      <c r="E9" s="40">
        <v>4232</v>
      </c>
      <c r="F9" s="40">
        <v>4006</v>
      </c>
      <c r="G9" s="41">
        <f t="shared" si="0"/>
        <v>8238</v>
      </c>
      <c r="H9" s="42">
        <f t="shared" si="1"/>
        <v>4.0959928083952437E-3</v>
      </c>
      <c r="I9" s="42">
        <f t="shared" si="2"/>
        <v>0.14398871538567865</v>
      </c>
      <c r="J9" s="41">
        <f t="shared" si="3"/>
        <v>97</v>
      </c>
      <c r="K9" s="41">
        <f t="shared" si="4"/>
        <v>3</v>
      </c>
      <c r="L9" s="41">
        <f t="shared" si="5"/>
        <v>0</v>
      </c>
      <c r="M9" s="41">
        <f t="shared" si="6"/>
        <v>2</v>
      </c>
      <c r="N9" s="41">
        <f t="shared" si="7"/>
        <v>1</v>
      </c>
      <c r="O9" s="41">
        <f t="shared" si="8"/>
        <v>3</v>
      </c>
      <c r="P9" s="43">
        <f t="shared" si="9"/>
        <v>56.580326380583323</v>
      </c>
      <c r="Q9" s="44" t="s">
        <v>288</v>
      </c>
      <c r="R9" s="46">
        <f>MAX(R2-R8,0)</f>
        <v>39</v>
      </c>
    </row>
    <row r="10" spans="1:18" ht="24" customHeight="1" x14ac:dyDescent="0.35">
      <c r="A10" s="33" t="s">
        <v>289</v>
      </c>
      <c r="B10" s="33" t="s">
        <v>289</v>
      </c>
      <c r="C10" s="33" t="s">
        <v>290</v>
      </c>
      <c r="D10" s="33" t="s">
        <v>278</v>
      </c>
      <c r="E10" s="34">
        <v>77050</v>
      </c>
      <c r="F10" s="34">
        <v>93424</v>
      </c>
      <c r="G10" s="35">
        <f t="shared" si="0"/>
        <v>170474</v>
      </c>
      <c r="H10" s="36">
        <f t="shared" si="1"/>
        <v>8.4760898035733293E-2</v>
      </c>
      <c r="I10" s="36">
        <f t="shared" si="2"/>
        <v>8.4760898035733293E-2</v>
      </c>
      <c r="J10" s="35">
        <f t="shared" si="3"/>
        <v>97</v>
      </c>
      <c r="K10" s="35">
        <f t="shared" si="4"/>
        <v>97</v>
      </c>
      <c r="L10" s="35">
        <f t="shared" si="5"/>
        <v>3</v>
      </c>
      <c r="M10" s="35">
        <f t="shared" si="6"/>
        <v>45</v>
      </c>
      <c r="N10" s="35">
        <f t="shared" si="7"/>
        <v>55</v>
      </c>
      <c r="O10" s="35">
        <f t="shared" si="8"/>
        <v>100</v>
      </c>
      <c r="P10" s="37">
        <f t="shared" si="9"/>
        <v>9.8000000000000007</v>
      </c>
    </row>
    <row r="11" spans="1:18" ht="24" customHeight="1" x14ac:dyDescent="0.35">
      <c r="A11" s="39" t="s">
        <v>291</v>
      </c>
      <c r="B11" s="39" t="s">
        <v>292</v>
      </c>
      <c r="C11" s="39" t="s">
        <v>285</v>
      </c>
      <c r="D11" s="39" t="s">
        <v>278</v>
      </c>
      <c r="E11" s="40">
        <v>55755</v>
      </c>
      <c r="F11" s="40">
        <v>53044</v>
      </c>
      <c r="G11" s="41">
        <f t="shared" si="0"/>
        <v>108799</v>
      </c>
      <c r="H11" s="42">
        <f t="shared" si="1"/>
        <v>5.4095644763364183E-2</v>
      </c>
      <c r="I11" s="42">
        <f t="shared" si="2"/>
        <v>5.4095644763364183E-2</v>
      </c>
      <c r="J11" s="41">
        <f t="shared" si="3"/>
        <v>97</v>
      </c>
      <c r="K11" s="41">
        <f t="shared" si="4"/>
        <v>97</v>
      </c>
      <c r="L11" s="41">
        <f t="shared" si="5"/>
        <v>2</v>
      </c>
      <c r="M11" s="41">
        <f t="shared" si="6"/>
        <v>51</v>
      </c>
      <c r="N11" s="41">
        <f t="shared" si="7"/>
        <v>48</v>
      </c>
      <c r="O11" s="41">
        <f t="shared" si="8"/>
        <v>99</v>
      </c>
      <c r="P11" s="43">
        <f t="shared" si="9"/>
        <v>9.8493705895402783</v>
      </c>
    </row>
    <row r="12" spans="1:18" ht="24" customHeight="1" x14ac:dyDescent="0.35">
      <c r="A12" s="33" t="s">
        <v>293</v>
      </c>
      <c r="B12" s="33" t="s">
        <v>294</v>
      </c>
      <c r="C12" s="33" t="s">
        <v>285</v>
      </c>
      <c r="D12" s="33" t="s">
        <v>278</v>
      </c>
      <c r="E12" s="34">
        <v>83731</v>
      </c>
      <c r="F12" s="34">
        <v>74260</v>
      </c>
      <c r="G12" s="35">
        <f t="shared" si="0"/>
        <v>157991</v>
      </c>
      <c r="H12" s="36">
        <f t="shared" si="1"/>
        <v>7.8554260717549521E-2</v>
      </c>
      <c r="I12" s="36">
        <f t="shared" si="2"/>
        <v>7.8554260717549521E-2</v>
      </c>
      <c r="J12" s="35">
        <f t="shared" si="3"/>
        <v>97</v>
      </c>
      <c r="K12" s="35">
        <f t="shared" si="4"/>
        <v>97</v>
      </c>
      <c r="L12" s="35">
        <f t="shared" si="5"/>
        <v>3</v>
      </c>
      <c r="M12" s="35">
        <f t="shared" si="6"/>
        <v>53</v>
      </c>
      <c r="N12" s="35">
        <f t="shared" si="7"/>
        <v>47</v>
      </c>
      <c r="O12" s="35">
        <f t="shared" si="8"/>
        <v>100</v>
      </c>
      <c r="P12" s="37">
        <f t="shared" si="9"/>
        <v>9.8000000000000007</v>
      </c>
    </row>
    <row r="13" spans="1:18" ht="24" customHeight="1" x14ac:dyDescent="0.35">
      <c r="A13" s="39" t="s">
        <v>295</v>
      </c>
      <c r="B13" s="39" t="s">
        <v>295</v>
      </c>
      <c r="C13" s="39" t="s">
        <v>285</v>
      </c>
      <c r="D13" s="39" t="s">
        <v>278</v>
      </c>
      <c r="E13" s="40">
        <v>84497</v>
      </c>
      <c r="F13" s="40">
        <v>82410</v>
      </c>
      <c r="G13" s="41">
        <f t="shared" si="0"/>
        <v>166907</v>
      </c>
      <c r="H13" s="42">
        <f t="shared" si="1"/>
        <v>8.2987359998886262E-2</v>
      </c>
      <c r="I13" s="42">
        <f t="shared" si="2"/>
        <v>8.2987359998886262E-2</v>
      </c>
      <c r="J13" s="41">
        <f t="shared" si="3"/>
        <v>97</v>
      </c>
      <c r="K13" s="41">
        <f t="shared" si="4"/>
        <v>97</v>
      </c>
      <c r="L13" s="41">
        <f t="shared" si="5"/>
        <v>3</v>
      </c>
      <c r="M13" s="41">
        <f t="shared" si="6"/>
        <v>51</v>
      </c>
      <c r="N13" s="41">
        <f t="shared" si="7"/>
        <v>49</v>
      </c>
      <c r="O13" s="41">
        <f t="shared" si="8"/>
        <v>100</v>
      </c>
      <c r="P13" s="43">
        <f t="shared" si="9"/>
        <v>9.8000000000000007</v>
      </c>
    </row>
    <row r="14" spans="1:18" ht="24" customHeight="1" x14ac:dyDescent="0.35">
      <c r="A14" s="33" t="s">
        <v>296</v>
      </c>
      <c r="B14" s="33" t="s">
        <v>297</v>
      </c>
      <c r="C14" s="33" t="s">
        <v>277</v>
      </c>
      <c r="D14" s="33" t="s">
        <v>278</v>
      </c>
      <c r="E14" s="34">
        <v>3425</v>
      </c>
      <c r="F14" s="34">
        <v>3103</v>
      </c>
      <c r="G14" s="35">
        <f t="shared" si="0"/>
        <v>6528</v>
      </c>
      <c r="H14" s="36">
        <f t="shared" si="1"/>
        <v>3.2457685182330849E-3</v>
      </c>
      <c r="I14" s="36">
        <f t="shared" si="2"/>
        <v>3.2457685182330849E-3</v>
      </c>
      <c r="J14" s="35">
        <f t="shared" si="3"/>
        <v>97</v>
      </c>
      <c r="K14" s="35">
        <f t="shared" si="4"/>
        <v>97</v>
      </c>
      <c r="L14" s="35">
        <f t="shared" si="5"/>
        <v>0</v>
      </c>
      <c r="M14" s="35">
        <f t="shared" si="6"/>
        <v>51</v>
      </c>
      <c r="N14" s="35">
        <f t="shared" si="7"/>
        <v>46</v>
      </c>
      <c r="O14" s="35">
        <f t="shared" si="8"/>
        <v>97</v>
      </c>
      <c r="P14" s="37">
        <f t="shared" si="9"/>
        <v>9.9503924183094661</v>
      </c>
    </row>
    <row r="15" spans="1:18" ht="24" customHeight="1" x14ac:dyDescent="0.35">
      <c r="A15" s="39" t="s">
        <v>298</v>
      </c>
      <c r="B15" s="39" t="s">
        <v>299</v>
      </c>
      <c r="C15" s="39" t="s">
        <v>285</v>
      </c>
      <c r="D15" s="39" t="s">
        <v>278</v>
      </c>
      <c r="E15" s="40">
        <v>70533</v>
      </c>
      <c r="F15" s="40">
        <v>68090</v>
      </c>
      <c r="G15" s="41">
        <f t="shared" si="0"/>
        <v>138623</v>
      </c>
      <c r="H15" s="42">
        <f t="shared" si="1"/>
        <v>6.8924351915291809E-2</v>
      </c>
      <c r="I15" s="42">
        <f t="shared" si="2"/>
        <v>6.8924351915291809E-2</v>
      </c>
      <c r="J15" s="41">
        <f t="shared" si="3"/>
        <v>97</v>
      </c>
      <c r="K15" s="41">
        <f t="shared" si="4"/>
        <v>97</v>
      </c>
      <c r="L15" s="41">
        <f t="shared" si="5"/>
        <v>3</v>
      </c>
      <c r="M15" s="41">
        <f t="shared" si="6"/>
        <v>51</v>
      </c>
      <c r="N15" s="41">
        <f t="shared" si="7"/>
        <v>49</v>
      </c>
      <c r="O15" s="41">
        <f t="shared" si="8"/>
        <v>100</v>
      </c>
      <c r="P15" s="43">
        <f t="shared" si="9"/>
        <v>9.8000000000000007</v>
      </c>
    </row>
    <row r="16" spans="1:18" ht="24" customHeight="1" x14ac:dyDescent="0.35">
      <c r="A16" s="33" t="s">
        <v>300</v>
      </c>
      <c r="B16" s="33" t="s">
        <v>301</v>
      </c>
      <c r="C16" s="33" t="s">
        <v>277</v>
      </c>
      <c r="D16" s="33" t="s">
        <v>278</v>
      </c>
      <c r="E16" s="34">
        <v>49912</v>
      </c>
      <c r="F16" s="34">
        <v>48970</v>
      </c>
      <c r="G16" s="35">
        <f t="shared" si="0"/>
        <v>98882</v>
      </c>
      <c r="H16" s="36">
        <f t="shared" si="1"/>
        <v>4.9164841087610892E-2</v>
      </c>
      <c r="I16" s="36">
        <f t="shared" si="2"/>
        <v>4.9164841087610892E-2</v>
      </c>
      <c r="J16" s="35">
        <f t="shared" si="3"/>
        <v>97</v>
      </c>
      <c r="K16" s="35">
        <f t="shared" si="4"/>
        <v>97</v>
      </c>
      <c r="L16" s="35">
        <f t="shared" si="5"/>
        <v>2</v>
      </c>
      <c r="M16" s="35">
        <f t="shared" si="6"/>
        <v>50</v>
      </c>
      <c r="N16" s="35">
        <f t="shared" si="7"/>
        <v>49</v>
      </c>
      <c r="O16" s="35">
        <f t="shared" si="8"/>
        <v>99</v>
      </c>
      <c r="P16" s="37">
        <f t="shared" si="9"/>
        <v>9.8493705895402783</v>
      </c>
    </row>
    <row r="17" spans="1:16" ht="24" customHeight="1" x14ac:dyDescent="0.35">
      <c r="A17" s="39" t="s">
        <v>302</v>
      </c>
      <c r="B17" s="39" t="s">
        <v>303</v>
      </c>
      <c r="C17" s="39" t="s">
        <v>277</v>
      </c>
      <c r="D17" s="39" t="s">
        <v>278</v>
      </c>
      <c r="E17" s="40">
        <v>103723</v>
      </c>
      <c r="F17" s="40">
        <v>100534</v>
      </c>
      <c r="G17" s="41">
        <f t="shared" si="0"/>
        <v>204257</v>
      </c>
      <c r="H17" s="42">
        <f t="shared" si="1"/>
        <v>0.10155804844190183</v>
      </c>
      <c r="I17" s="42">
        <f t="shared" si="2"/>
        <v>0.10155804844190183</v>
      </c>
      <c r="J17" s="41">
        <f t="shared" si="3"/>
        <v>97</v>
      </c>
      <c r="K17" s="41">
        <f t="shared" si="4"/>
        <v>97</v>
      </c>
      <c r="L17" s="41">
        <f t="shared" si="5"/>
        <v>4</v>
      </c>
      <c r="M17" s="41">
        <f t="shared" si="6"/>
        <v>51</v>
      </c>
      <c r="N17" s="41">
        <f t="shared" si="7"/>
        <v>50</v>
      </c>
      <c r="O17" s="41">
        <f t="shared" si="8"/>
        <v>101</v>
      </c>
      <c r="P17" s="43">
        <f t="shared" si="9"/>
        <v>9.7513644640578931</v>
      </c>
    </row>
    <row r="18" spans="1:16" ht="24" customHeight="1" x14ac:dyDescent="0.35">
      <c r="A18" s="33" t="s">
        <v>304</v>
      </c>
      <c r="B18" s="33" t="s">
        <v>305</v>
      </c>
      <c r="C18" s="33" t="s">
        <v>277</v>
      </c>
      <c r="D18" s="33" t="s">
        <v>278</v>
      </c>
      <c r="E18" s="34">
        <v>75789</v>
      </c>
      <c r="F18" s="34">
        <v>68541</v>
      </c>
      <c r="G18" s="35">
        <f t="shared" si="0"/>
        <v>144330</v>
      </c>
      <c r="H18" s="36">
        <f t="shared" si="1"/>
        <v>7.176191333280961E-2</v>
      </c>
      <c r="I18" s="36">
        <f t="shared" si="2"/>
        <v>7.176191333280961E-2</v>
      </c>
      <c r="J18" s="35">
        <f t="shared" si="3"/>
        <v>97</v>
      </c>
      <c r="K18" s="35">
        <f t="shared" si="4"/>
        <v>97</v>
      </c>
      <c r="L18" s="35">
        <f t="shared" si="5"/>
        <v>3</v>
      </c>
      <c r="M18" s="35">
        <f t="shared" si="6"/>
        <v>53</v>
      </c>
      <c r="N18" s="35">
        <f t="shared" si="7"/>
        <v>47</v>
      </c>
      <c r="O18" s="35">
        <f t="shared" si="8"/>
        <v>100</v>
      </c>
      <c r="P18" s="37">
        <f t="shared" si="9"/>
        <v>9.8000000000000007</v>
      </c>
    </row>
    <row r="19" spans="1:16" ht="24" customHeight="1" x14ac:dyDescent="0.35">
      <c r="A19" s="39" t="s">
        <v>306</v>
      </c>
      <c r="B19" s="39" t="s">
        <v>307</v>
      </c>
      <c r="C19" s="39" t="s">
        <v>277</v>
      </c>
      <c r="D19" s="39" t="s">
        <v>278</v>
      </c>
      <c r="E19" s="40">
        <v>109971</v>
      </c>
      <c r="F19" s="40">
        <v>99957</v>
      </c>
      <c r="G19" s="41">
        <f t="shared" si="0"/>
        <v>209928</v>
      </c>
      <c r="H19" s="42">
        <f t="shared" si="1"/>
        <v>0.10437771040067938</v>
      </c>
      <c r="I19" s="42">
        <f t="shared" si="2"/>
        <v>0.10437771040067938</v>
      </c>
      <c r="J19" s="41">
        <f t="shared" si="3"/>
        <v>97</v>
      </c>
      <c r="K19" s="41">
        <f t="shared" si="4"/>
        <v>97</v>
      </c>
      <c r="L19" s="41">
        <f t="shared" si="5"/>
        <v>4</v>
      </c>
      <c r="M19" s="41">
        <f t="shared" si="6"/>
        <v>53</v>
      </c>
      <c r="N19" s="41">
        <f t="shared" si="7"/>
        <v>48</v>
      </c>
      <c r="O19" s="41">
        <f t="shared" si="8"/>
        <v>101</v>
      </c>
      <c r="P19" s="43">
        <f t="shared" si="9"/>
        <v>9.7513644640578931</v>
      </c>
    </row>
    <row r="20" spans="1:16" ht="24" customHeight="1" x14ac:dyDescent="0.35">
      <c r="A20" s="47" t="s">
        <v>308</v>
      </c>
      <c r="B20" s="30"/>
      <c r="C20" s="30"/>
      <c r="D20" s="30"/>
      <c r="E20" s="48">
        <f>SUM(E6:E19)</f>
        <v>1027546</v>
      </c>
      <c r="F20" s="48">
        <f>SUM(F6:F19)</f>
        <v>983688</v>
      </c>
      <c r="G20" s="48">
        <f>SUM(G6:G19)</f>
        <v>2011234</v>
      </c>
      <c r="H20" s="30"/>
      <c r="I20" s="30"/>
      <c r="J20" s="30"/>
      <c r="K20" s="48">
        <f>SUM(K6:K19)</f>
        <v>1261</v>
      </c>
      <c r="L20" s="48">
        <f>SUM(L6:L19)</f>
        <v>39</v>
      </c>
      <c r="M20" s="48">
        <f>SUM(M6:M19)</f>
        <v>668</v>
      </c>
      <c r="N20" s="48">
        <f>SUM(N6:N19)</f>
        <v>632</v>
      </c>
      <c r="O20" s="48">
        <f>SUM(O6:O19)</f>
        <v>1300</v>
      </c>
      <c r="P20" s="49">
        <f>1.96*SQRT(0.25/O20)*100</f>
        <v>2.7180309615036227</v>
      </c>
    </row>
  </sheetData>
  <mergeCells count="14">
    <mergeCell ref="K4:K5"/>
    <mergeCell ref="L4:L5"/>
    <mergeCell ref="M4:O4"/>
    <mergeCell ref="P4:P5"/>
    <mergeCell ref="A1:P1"/>
    <mergeCell ref="A2:P3"/>
    <mergeCell ref="A4:A5"/>
    <mergeCell ref="B4:B5"/>
    <mergeCell ref="C4:C5"/>
    <mergeCell ref="D4:D5"/>
    <mergeCell ref="E4:G4"/>
    <mergeCell ref="H4:H5"/>
    <mergeCell ref="I4:I5"/>
    <mergeCell ref="J4:J5"/>
  </mergeCells>
  <pageMargins left="0.75" right="0.75" top="1" bottom="1"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F2D220D542F44BB9689C5DF61E112F" ma:contentTypeVersion="18" ma:contentTypeDescription="Create a new document." ma:contentTypeScope="" ma:versionID="20a5c62ba3226c8675e982fd481197f1">
  <xsd:schema xmlns:xsd="http://www.w3.org/2001/XMLSchema" xmlns:xs="http://www.w3.org/2001/XMLSchema" xmlns:p="http://schemas.microsoft.com/office/2006/metadata/properties" xmlns:ns1="http://schemas.microsoft.com/sharepoint/v3" xmlns:ns2="b68fa2f7-5bc9-4d26-a705-46bbde7c6251" xmlns:ns3="a9c1af38-b247-4961-91b4-be0537060b00" targetNamespace="http://schemas.microsoft.com/office/2006/metadata/properties" ma:root="true" ma:fieldsID="1f64f6d6b80ac22f7eee5e7e07cda197" ns1:_="" ns2:_="" ns3:_="">
    <xsd:import namespace="http://schemas.microsoft.com/sharepoint/v3"/>
    <xsd:import namespace="b68fa2f7-5bc9-4d26-a705-46bbde7c6251"/>
    <xsd:import namespace="a9c1af38-b247-4961-91b4-be0537060b0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fa2f7-5bc9-4d26-a705-46bbde7c62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c1af38-b247-4961-91b4-be0537060b0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d69bf01-978c-4462-9dd2-b131ed1ec73f}" ma:internalName="TaxCatchAll" ma:showField="CatchAllData" ma:web="a9c1af38-b247-4961-91b4-be0537060b0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68fa2f7-5bc9-4d26-a705-46bbde7c6251">
      <Terms xmlns="http://schemas.microsoft.com/office/infopath/2007/PartnerControls"/>
    </lcf76f155ced4ddcb4097134ff3c332f>
    <_ip_UnifiedCompliancePolicyProperties xmlns="http://schemas.microsoft.com/sharepoint/v3" xsi:nil="true"/>
    <TaxCatchAll xmlns="a9c1af38-b247-4961-91b4-be0537060b0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C1CFAD-44E3-4C0C-A433-AEC7F80E18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8fa2f7-5bc9-4d26-a705-46bbde7c6251"/>
    <ds:schemaRef ds:uri="a9c1af38-b247-4961-91b4-be0537060b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1EAF9F-AE4B-4F47-A346-1E963E50167F}">
  <ds:schemaRefs>
    <ds:schemaRef ds:uri="http://schemas.microsoft.com/office/2006/metadata/properties"/>
    <ds:schemaRef ds:uri="http://schemas.microsoft.com/office/infopath/2007/PartnerControls"/>
    <ds:schemaRef ds:uri="http://schemas.microsoft.com/sharepoint/v3"/>
    <ds:schemaRef ds:uri="b68fa2f7-5bc9-4d26-a705-46bbde7c6251"/>
    <ds:schemaRef ds:uri="a9c1af38-b247-4961-91b4-be0537060b00"/>
  </ds:schemaRefs>
</ds:datastoreItem>
</file>

<file path=customXml/itemProps3.xml><?xml version="1.0" encoding="utf-8"?>
<ds:datastoreItem xmlns:ds="http://schemas.openxmlformats.org/officeDocument/2006/customXml" ds:itemID="{74E78293-9C7A-4134-9B7C-5A07AFF8C9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READ_ME</vt:lpstr>
      <vt:lpstr>DAP</vt:lpstr>
      <vt:lpstr>timing</vt:lpstr>
      <vt:lpstr>sampling strategy</vt:lpstr>
      <vt:lpstr>MoE10 + PPS Allocation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Esther ARAYO</cp:lastModifiedBy>
  <cp:revision/>
  <dcterms:created xsi:type="dcterms:W3CDTF">2026-06-01T07:41:49Z</dcterms:created>
  <dcterms:modified xsi:type="dcterms:W3CDTF">2026-07-08T13:04:26Z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0x0101009EF2D220D542F44BB9689C5DF61E112F</vt:lpwstr>
  </property>
  <property fmtid="{D5CDD505-2E9C-101B-9397-08002B2CF9AE}" pid="3" name="MediaServiceImageTags">
    <vt:lpwstr/>
  </property>
</Properties>
</file>