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joanna.jaworska\OneDrive\TP\"/>
    </mc:Choice>
  </mc:AlternateContent>
  <xr:revisionPtr revIDLastSave="0" documentId="13_ncr:1_{2A7A4B81-A794-4A63-9820-62D176855682}" xr6:coauthVersionLast="47" xr6:coauthVersionMax="47" xr10:uidLastSave="{00000000-0000-0000-0000-000000000000}"/>
  <bookViews>
    <workbookView xWindow="28680" yWindow="-120" windowWidth="29040" windowHeight="15840" xr2:uid="{00000000-000D-0000-FFFF-FFFF00000000}"/>
  </bookViews>
  <sheets>
    <sheet name="READ_ME" sheetId="3" r:id="rId1"/>
    <sheet name="Table_of_content" sheetId="1" r:id="rId2"/>
    <sheet name="Data" sheetId="2" r:id="rId3"/>
  </sheet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7" i="1" l="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<sst xmlns="http://schemas.openxmlformats.org/spreadsheetml/2006/main" count="5680" uniqueCount="755">
  <si>
    <t>Table of Content</t>
  </si>
  <si>
    <t>age_strata</t>
  </si>
  <si>
    <t>strata</t>
  </si>
  <si>
    <t>num_samples</t>
  </si>
  <si>
    <t>mean</t>
  </si>
  <si>
    <t>median</t>
  </si>
  <si>
    <t>min</t>
  </si>
  <si>
    <t>max</t>
  </si>
  <si>
    <t>Bălți</t>
  </si>
  <si>
    <t>Cahul</t>
  </si>
  <si>
    <t>Chișinău</t>
  </si>
  <si>
    <t>UTA Găgăuzia</t>
  </si>
  <si>
    <t>overall</t>
  </si>
  <si>
    <t>applied_month_strata</t>
  </si>
  <si>
    <t>03-2023</t>
  </si>
  <si>
    <t>04-2023</t>
  </si>
  <si>
    <t>05-2023</t>
  </si>
  <si>
    <t>06-2023</t>
  </si>
  <si>
    <t>07-2023</t>
  </si>
  <si>
    <t>08-2023</t>
  </si>
  <si>
    <t>09-2023</t>
  </si>
  <si>
    <t>10-2023</t>
  </si>
  <si>
    <t>2.4%</t>
  </si>
  <si>
    <t>14.6%</t>
  </si>
  <si>
    <t>41.5%</t>
  </si>
  <si>
    <t>17.1%</t>
  </si>
  <si>
    <t>9.8%</t>
  </si>
  <si>
    <t>4.9%</t>
  </si>
  <si>
    <t>7.3%</t>
  </si>
  <si>
    <t>2.3%</t>
  </si>
  <si>
    <t>25.0%</t>
  </si>
  <si>
    <t>45.5%</t>
  </si>
  <si>
    <t>13.6%</t>
  </si>
  <si>
    <t>4.5%</t>
  </si>
  <si>
    <t>5.1%</t>
  </si>
  <si>
    <t>41.0%</t>
  </si>
  <si>
    <t>12.8%</t>
  </si>
  <si>
    <t>20.5%</t>
  </si>
  <si>
    <t>2.6%</t>
  </si>
  <si>
    <t>0.0%</t>
  </si>
  <si>
    <t>20.0%</t>
  </si>
  <si>
    <t>12.5%</t>
  </si>
  <si>
    <t>15.0%</t>
  </si>
  <si>
    <t>17.5%</t>
  </si>
  <si>
    <t>36.0%</t>
  </si>
  <si>
    <t>15.2%</t>
  </si>
  <si>
    <t>9.1%</t>
  </si>
  <si>
    <t>3.7%</t>
  </si>
  <si>
    <t>1.2%</t>
  </si>
  <si>
    <t>arrival_month_strata</t>
  </si>
  <si>
    <t>01-2023</t>
  </si>
  <si>
    <t>02-2022</t>
  </si>
  <si>
    <t>03-2022</t>
  </si>
  <si>
    <t>04-2022</t>
  </si>
  <si>
    <t>05-2022</t>
  </si>
  <si>
    <t>06-2022</t>
  </si>
  <si>
    <t>07-2022</t>
  </si>
  <si>
    <t>08-2022</t>
  </si>
  <si>
    <t>09-2022</t>
  </si>
  <si>
    <t>12-2022</t>
  </si>
  <si>
    <t>02-2023</t>
  </si>
  <si>
    <t>10-2022</t>
  </si>
  <si>
    <t>11-2022</t>
  </si>
  <si>
    <t>24.4%</t>
  </si>
  <si>
    <t>19.5%</t>
  </si>
  <si>
    <t>34.1%</t>
  </si>
  <si>
    <t>22.7%</t>
  </si>
  <si>
    <t>6.8%</t>
  </si>
  <si>
    <t>7.7%</t>
  </si>
  <si>
    <t>7.5%</t>
  </si>
  <si>
    <t>5.0%</t>
  </si>
  <si>
    <t>2.5%</t>
  </si>
  <si>
    <t>7.9%</t>
  </si>
  <si>
    <t>17.7%</t>
  </si>
  <si>
    <t>6.1%</t>
  </si>
  <si>
    <t>5.5%</t>
  </si>
  <si>
    <t>1.8%</t>
  </si>
  <si>
    <t>4.3%</t>
  </si>
  <si>
    <t>0.6%</t>
  </si>
  <si>
    <t>attempted_enrollment_strata</t>
  </si>
  <si>
    <t>15.4%</t>
  </si>
  <si>
    <t>46.2%</t>
  </si>
  <si>
    <t>38.5%</t>
  </si>
  <si>
    <t>5.3%</t>
  </si>
  <si>
    <t>78.9%</t>
  </si>
  <si>
    <t>15.8%</t>
  </si>
  <si>
    <t>40.0%</t>
  </si>
  <si>
    <t>22.2%</t>
  </si>
  <si>
    <t>55.6%</t>
  </si>
  <si>
    <t>11.1%</t>
  </si>
  <si>
    <t>13.7%</t>
  </si>
  <si>
    <t>54.9%</t>
  </si>
  <si>
    <t>21.6%</t>
  </si>
  <si>
    <t>7.8%</t>
  </si>
  <si>
    <t>2.0%</t>
  </si>
  <si>
    <t>card_obtained_strata</t>
  </si>
  <si>
    <t>Yes</t>
  </si>
  <si>
    <t>100.0%</t>
  </si>
  <si>
    <t>Other</t>
  </si>
  <si>
    <t>Prefer not to answer</t>
  </si>
  <si>
    <t>97.6%</t>
  </si>
  <si>
    <t>edu_accessed_post_strata</t>
  </si>
  <si>
    <t>Yes, all of them</t>
  </si>
  <si>
    <t>No, none of them</t>
  </si>
  <si>
    <t>94.7%</t>
  </si>
  <si>
    <t>98.0%</t>
  </si>
  <si>
    <t>edu_accessed_prior_strata</t>
  </si>
  <si>
    <t>10.0%</t>
  </si>
  <si>
    <t>90.0%</t>
  </si>
  <si>
    <t>92.9%</t>
  </si>
  <si>
    <t>7.1%</t>
  </si>
  <si>
    <t>95.3%</t>
  </si>
  <si>
    <t>edu_aok_accessed_post_strata</t>
  </si>
  <si>
    <t>Yes, most of them</t>
  </si>
  <si>
    <t>77.8%</t>
  </si>
  <si>
    <t>edu_aok_accessed_prior_strata</t>
  </si>
  <si>
    <t>Yes, some of them</t>
  </si>
  <si>
    <t>50.0%</t>
  </si>
  <si>
    <t>33.3%</t>
  </si>
  <si>
    <t>66.7%</t>
  </si>
  <si>
    <t>edu_aok_attempted_post_strata</t>
  </si>
  <si>
    <t>Do not know</t>
  </si>
  <si>
    <t>27.3%</t>
  </si>
  <si>
    <t>edu_aok_attempted_post_tp_strata</t>
  </si>
  <si>
    <t>Yes, partially (there were other factors that significantly influenced my actions)</t>
  </si>
  <si>
    <t>No, not at all (my actions were based on other factors)</t>
  </si>
  <si>
    <t>Yes (it was the most significant factor that influenced my actions)</t>
  </si>
  <si>
    <t>edu_aok_attempted_prior_strata</t>
  </si>
  <si>
    <t>36.4%</t>
  </si>
  <si>
    <t>edu_aok_barriers_post_strata</t>
  </si>
  <si>
    <t>None</t>
  </si>
  <si>
    <t>Did not have enough information about enrolment procedure</t>
  </si>
  <si>
    <t>Lack of available spaces in schools</t>
  </si>
  <si>
    <t>Language barrier</t>
  </si>
  <si>
    <t>Discrimination based on ethnicity</t>
  </si>
  <si>
    <t>Refused access for no clear reason</t>
  </si>
  <si>
    <t>Distance to school too far or lack of transportation</t>
  </si>
  <si>
    <t>Children lack documentation needed to enrol</t>
  </si>
  <si>
    <t>Financial issues (fees or other school-related costs too expensive)</t>
  </si>
  <si>
    <t>44.4%</t>
  </si>
  <si>
    <t>edu_aok_barriers_prior_strata</t>
  </si>
  <si>
    <t>edu_aok_docs_post_strata</t>
  </si>
  <si>
    <t>TP card or certificate</t>
  </si>
  <si>
    <t>Proof of residence</t>
  </si>
  <si>
    <t>National passport or ID of the parent</t>
  </si>
  <si>
    <t>National passport or ID of the child</t>
  </si>
  <si>
    <t>Birth certificate</t>
  </si>
  <si>
    <t>IDNP number</t>
  </si>
  <si>
    <t>Other legal status confirmation</t>
  </si>
  <si>
    <t>Confirmatory documents for the child studies (school certificates or records)</t>
  </si>
  <si>
    <t>Child's medical records</t>
  </si>
  <si>
    <t>88.9%</t>
  </si>
  <si>
    <t>edu_aok_docs_prior_strata</t>
  </si>
  <si>
    <t>Legal status confirmation</t>
  </si>
  <si>
    <t>75.0%</t>
  </si>
  <si>
    <t>80.0%</t>
  </si>
  <si>
    <t>60.0%</t>
  </si>
  <si>
    <t>70.0%</t>
  </si>
  <si>
    <t>edu_aok_paid_post_strata</t>
  </si>
  <si>
    <t>No, never</t>
  </si>
  <si>
    <t>Yes, sometimes</t>
  </si>
  <si>
    <t>edu_aok_paid_prior_strata</t>
  </si>
  <si>
    <t>Yes, always</t>
  </si>
  <si>
    <t>edu_attempted_post_strata</t>
  </si>
  <si>
    <t>Only some of them</t>
  </si>
  <si>
    <t>48.3%</t>
  </si>
  <si>
    <t>6.9%</t>
  </si>
  <si>
    <t>44.8%</t>
  </si>
  <si>
    <t>42.4%</t>
  </si>
  <si>
    <t>57.6%</t>
  </si>
  <si>
    <t>54.5%</t>
  </si>
  <si>
    <t>57.1%</t>
  </si>
  <si>
    <t>38.1%</t>
  </si>
  <si>
    <t>4.8%</t>
  </si>
  <si>
    <t>49.5%</t>
  </si>
  <si>
    <t>1.9%</t>
  </si>
  <si>
    <t>47.6%</t>
  </si>
  <si>
    <t>1.0%</t>
  </si>
  <si>
    <t>edu_attempted_post_tp_strata</t>
  </si>
  <si>
    <t>61.5%</t>
  </si>
  <si>
    <t>23.1%</t>
  </si>
  <si>
    <t>68.4%</t>
  </si>
  <si>
    <t>10.5%</t>
  </si>
  <si>
    <t>47.1%</t>
  </si>
  <si>
    <t>31.4%</t>
  </si>
  <si>
    <t>17.6%</t>
  </si>
  <si>
    <t>edu_attempted_prior_strata</t>
  </si>
  <si>
    <t>63.3%</t>
  </si>
  <si>
    <t>3.3%</t>
  </si>
  <si>
    <t>39.4%</t>
  </si>
  <si>
    <t>3.0%</t>
  </si>
  <si>
    <t>61.9%</t>
  </si>
  <si>
    <t>58.5%</t>
  </si>
  <si>
    <t>0.9%</t>
  </si>
  <si>
    <t>38.7%</t>
  </si>
  <si>
    <t>edu_auditors_post_strata</t>
  </si>
  <si>
    <t>edu_auditors_prior_strata</t>
  </si>
  <si>
    <t>edu_barriers_post_strata</t>
  </si>
  <si>
    <t>63.2%</t>
  </si>
  <si>
    <t>26.3%</t>
  </si>
  <si>
    <t>30.0%</t>
  </si>
  <si>
    <t>5.9%</t>
  </si>
  <si>
    <t>11.8%</t>
  </si>
  <si>
    <t>23.5%</t>
  </si>
  <si>
    <t>3.9%</t>
  </si>
  <si>
    <t>edu_barriers_prior_strata</t>
  </si>
  <si>
    <t>18.2%</t>
  </si>
  <si>
    <t>67.4%</t>
  </si>
  <si>
    <t>14.0%</t>
  </si>
  <si>
    <t>7.0%</t>
  </si>
  <si>
    <t>18.6%</t>
  </si>
  <si>
    <t>4.7%</t>
  </si>
  <si>
    <t>9.3%</t>
  </si>
  <si>
    <t>edu_child_tp_strata</t>
  </si>
  <si>
    <t>96.7%</t>
  </si>
  <si>
    <t>99.1%</t>
  </si>
  <si>
    <t>edu_docs_post_strata</t>
  </si>
  <si>
    <t>53.8%</t>
  </si>
  <si>
    <t>30.8%</t>
  </si>
  <si>
    <t>42.1%</t>
  </si>
  <si>
    <t>52.6%</t>
  </si>
  <si>
    <t>84.2%</t>
  </si>
  <si>
    <t>86.3%</t>
  </si>
  <si>
    <t>51.0%</t>
  </si>
  <si>
    <t>76.5%</t>
  </si>
  <si>
    <t>edu_docs_prior_strata</t>
  </si>
  <si>
    <t>78.6%</t>
  </si>
  <si>
    <t>21.4%</t>
  </si>
  <si>
    <t>71.4%</t>
  </si>
  <si>
    <t>85.7%</t>
  </si>
  <si>
    <t>81.8%</t>
  </si>
  <si>
    <t>72.7%</t>
  </si>
  <si>
    <t>62.5%</t>
  </si>
  <si>
    <t>27.9%</t>
  </si>
  <si>
    <t>79.1%</t>
  </si>
  <si>
    <t>34.9%</t>
  </si>
  <si>
    <t>51.2%</t>
  </si>
  <si>
    <t>55.8%</t>
  </si>
  <si>
    <t>58.1%</t>
  </si>
  <si>
    <t>edu_facilitate_strata</t>
  </si>
  <si>
    <t>1 = Did not facilitate</t>
  </si>
  <si>
    <t>2 = Slightly facilitated</t>
  </si>
  <si>
    <t>3 = Moderately facilitated</t>
  </si>
  <si>
    <t>4 = Rather facilitated</t>
  </si>
  <si>
    <t>5 = Significantly facilitated</t>
  </si>
  <si>
    <t>6.7%</t>
  </si>
  <si>
    <t>12.1%</t>
  </si>
  <si>
    <t>19.0%</t>
  </si>
  <si>
    <t>14.3%</t>
  </si>
  <si>
    <t>28.6%</t>
  </si>
  <si>
    <t>5.7%</t>
  </si>
  <si>
    <t>2.8%</t>
  </si>
  <si>
    <t>12.3%</t>
  </si>
  <si>
    <t>19.8%</t>
  </si>
  <si>
    <t>16.0%</t>
  </si>
  <si>
    <t>39.6%</t>
  </si>
  <si>
    <t>3.8%</t>
  </si>
  <si>
    <t>edu_paid_post_strata</t>
  </si>
  <si>
    <t>92.3%</t>
  </si>
  <si>
    <t>90.2%</t>
  </si>
  <si>
    <t>edu_paid_prior_strata</t>
  </si>
  <si>
    <t>83.7%</t>
  </si>
  <si>
    <t>11.6%</t>
  </si>
  <si>
    <t>edu_students_post_strata</t>
  </si>
  <si>
    <t>edu_students_prior_strata</t>
  </si>
  <si>
    <t>gender_strata</t>
  </si>
  <si>
    <t>Female</t>
  </si>
  <si>
    <t>Male</t>
  </si>
  <si>
    <t>78.0%</t>
  </si>
  <si>
    <t>22.0%</t>
  </si>
  <si>
    <t>95.5%</t>
  </si>
  <si>
    <t>76.9%</t>
  </si>
  <si>
    <t>85.0%</t>
  </si>
  <si>
    <t>84.1%</t>
  </si>
  <si>
    <t>15.9%</t>
  </si>
  <si>
    <t>granted_month_strata</t>
  </si>
  <si>
    <t>29.3%</t>
  </si>
  <si>
    <t>11.4%</t>
  </si>
  <si>
    <t>28.2%</t>
  </si>
  <si>
    <t>31.7%</t>
  </si>
  <si>
    <t>23.8%</t>
  </si>
  <si>
    <t>health_accessed_post_strata</t>
  </si>
  <si>
    <t>Primary healthcare (internist)</t>
  </si>
  <si>
    <t>Pre-hospital emergency assistance</t>
  </si>
  <si>
    <t>Hospital emergency assistance</t>
  </si>
  <si>
    <t>Specialized healthcare (outpatient dialysis services)</t>
  </si>
  <si>
    <t>Emergency dental care</t>
  </si>
  <si>
    <t>Vaccines</t>
  </si>
  <si>
    <t>83.9%</t>
  </si>
  <si>
    <t>22.6%</t>
  </si>
  <si>
    <t>9.7%</t>
  </si>
  <si>
    <t>19.4%</t>
  </si>
  <si>
    <t>3.2%</t>
  </si>
  <si>
    <t>85.2%</t>
  </si>
  <si>
    <t>7.4%</t>
  </si>
  <si>
    <t>21.1%</t>
  </si>
  <si>
    <t>65.4%</t>
  </si>
  <si>
    <t>19.2%</t>
  </si>
  <si>
    <t>11.5%</t>
  </si>
  <si>
    <t>12.6%</t>
  </si>
  <si>
    <t>10.7%</t>
  </si>
  <si>
    <t>health_accessed_prior_strata</t>
  </si>
  <si>
    <t>3.1%</t>
  </si>
  <si>
    <t>78.1%</t>
  </si>
  <si>
    <t>37.5%</t>
  </si>
  <si>
    <t>18.8%</t>
  </si>
  <si>
    <t>21.9%</t>
  </si>
  <si>
    <t>78.8%</t>
  </si>
  <si>
    <t>73.1%</t>
  </si>
  <si>
    <t>57.7%</t>
  </si>
  <si>
    <t>26.9%</t>
  </si>
  <si>
    <t>72.6%</t>
  </si>
  <si>
    <t>24.8%</t>
  </si>
  <si>
    <t>16.2%</t>
  </si>
  <si>
    <t>6.0%</t>
  </si>
  <si>
    <t>health_aok_accessed_post_strata</t>
  </si>
  <si>
    <t>16.7%</t>
  </si>
  <si>
    <t>83.3%</t>
  </si>
  <si>
    <t>9.5%</t>
  </si>
  <si>
    <t>health_aok_accessed_prior_strata</t>
  </si>
  <si>
    <t>42.9%</t>
  </si>
  <si>
    <t>health_aok_barriers_post_strata</t>
  </si>
  <si>
    <t>Was not able to register with a family doctor (primary healthcare)</t>
  </si>
  <si>
    <t>Specific medicines and treatment unavailable</t>
  </si>
  <si>
    <t>Specific healthcare service needed unavailable</t>
  </si>
  <si>
    <t>No adequately trained staff at health facility</t>
  </si>
  <si>
    <t>Not enough staff at health facility</t>
  </si>
  <si>
    <t>Long waiting time for the service</t>
  </si>
  <si>
    <t>Could not take time off work or caring for children</t>
  </si>
  <si>
    <t>Could not afford cost of consultation</t>
  </si>
  <si>
    <t>Could not afford cost of treatment</t>
  </si>
  <si>
    <t>Could not afford the cost of medicines</t>
  </si>
  <si>
    <t>Could not afford transportation to the health facility</t>
  </si>
  <si>
    <t>Health facility is too far away</t>
  </si>
  <si>
    <t>Disability prevents access to the health facility</t>
  </si>
  <si>
    <t>Discrimination based on gender</t>
  </si>
  <si>
    <t>Lack of required documentation</t>
  </si>
  <si>
    <t>Lack of information</t>
  </si>
  <si>
    <t>Language barriers or issues with communication</t>
  </si>
  <si>
    <t>Fear or mistrust in healthcare workers, examination or treatment</t>
  </si>
  <si>
    <t>Lack of female staff at facility</t>
  </si>
  <si>
    <t>38.9%</t>
  </si>
  <si>
    <t>5.6%</t>
  </si>
  <si>
    <t>27.8%</t>
  </si>
  <si>
    <t>health_aok_barriers_prior_strata</t>
  </si>
  <si>
    <t>health_aok_docs_post_strata</t>
  </si>
  <si>
    <t>National passport or ID</t>
  </si>
  <si>
    <t>Certificate of insurance</t>
  </si>
  <si>
    <t>health_aok_docs_prior_strata</t>
  </si>
  <si>
    <t>94.4%</t>
  </si>
  <si>
    <t>health_aok_frequency_strata</t>
  </si>
  <si>
    <t>No</t>
  </si>
  <si>
    <t>health_aok_frequency_tp_strata</t>
  </si>
  <si>
    <t>health_aok_gaps_strata</t>
  </si>
  <si>
    <t>Lack of access to medicines</t>
  </si>
  <si>
    <t>Lack of access to specialist doctors</t>
  </si>
  <si>
    <t>Lack of access to physiotherapy</t>
  </si>
  <si>
    <t>Lack of access to psychological services</t>
  </si>
  <si>
    <t>Lack of chronic disease treatment</t>
  </si>
  <si>
    <t>Lack of acute disease treatment</t>
  </si>
  <si>
    <t>Lack of access to profilactic dental treatment</t>
  </si>
  <si>
    <t>Lack of access to pregnancy and neonatal care</t>
  </si>
  <si>
    <t>Lack of access to drugs for acute illness (fever, diarrhea, cough, etc.)</t>
  </si>
  <si>
    <t>Lack of access to drugs for chronic illness (diabetes, hypertension, etc.)</t>
  </si>
  <si>
    <t>Lack of access to elective non-life saving surgery</t>
  </si>
  <si>
    <t>Lack of access to laboratory services</t>
  </si>
  <si>
    <t>Lack of access to GBV services</t>
  </si>
  <si>
    <t>Lack of access to vaccination services</t>
  </si>
  <si>
    <t>health_aok_paid_post_strata</t>
  </si>
  <si>
    <t>health_aok_paid_prior_strata</t>
  </si>
  <si>
    <t>health_attempted_post_strata</t>
  </si>
  <si>
    <t>65.9%</t>
  </si>
  <si>
    <t>52.3%</t>
  </si>
  <si>
    <t>51.3%</t>
  </si>
  <si>
    <t>10.3%</t>
  </si>
  <si>
    <t>35.0%</t>
  </si>
  <si>
    <t>42.5%</t>
  </si>
  <si>
    <t>36.6%</t>
  </si>
  <si>
    <t>50.6%</t>
  </si>
  <si>
    <t>health_attempted_prior_strata</t>
  </si>
  <si>
    <t>61.0%</t>
  </si>
  <si>
    <t>59.1%</t>
  </si>
  <si>
    <t>32.5%</t>
  </si>
  <si>
    <t>28.0%</t>
  </si>
  <si>
    <t>53.7%</t>
  </si>
  <si>
    <t>18.9%</t>
  </si>
  <si>
    <t>12.2%</t>
  </si>
  <si>
    <t>11.0%</t>
  </si>
  <si>
    <t>health_barriers_post_strata</t>
  </si>
  <si>
    <t>48.4%</t>
  </si>
  <si>
    <t>6.5%</t>
  </si>
  <si>
    <t>12.9%</t>
  </si>
  <si>
    <t>25.8%</t>
  </si>
  <si>
    <t>74.1%</t>
  </si>
  <si>
    <t>57.9%</t>
  </si>
  <si>
    <t>31.6%</t>
  </si>
  <si>
    <t>60.2%</t>
  </si>
  <si>
    <t>5.8%</t>
  </si>
  <si>
    <t>2.9%</t>
  </si>
  <si>
    <t>health_barriers_prior_strata</t>
  </si>
  <si>
    <t>40.6%</t>
  </si>
  <si>
    <t>28.1%</t>
  </si>
  <si>
    <t>9.4%</t>
  </si>
  <si>
    <t>6.2%</t>
  </si>
  <si>
    <t>75.8%</t>
  </si>
  <si>
    <t>42.3%</t>
  </si>
  <si>
    <t>34.6%</t>
  </si>
  <si>
    <t>45.3%</t>
  </si>
  <si>
    <t>17.9%</t>
  </si>
  <si>
    <t>8.5%</t>
  </si>
  <si>
    <t>1.7%</t>
  </si>
  <si>
    <t>3.4%</t>
  </si>
  <si>
    <t>health_docs_post_ed_strata</t>
  </si>
  <si>
    <t>health_docs_post_he_strata</t>
  </si>
  <si>
    <t>63.6%</t>
  </si>
  <si>
    <t>health_docs_post_ph_strata</t>
  </si>
  <si>
    <t>84.6%</t>
  </si>
  <si>
    <t>health_docs_post_pr_strata</t>
  </si>
  <si>
    <t>92.6%</t>
  </si>
  <si>
    <t>18.5%</t>
  </si>
  <si>
    <t>91.3%</t>
  </si>
  <si>
    <t>8.7%</t>
  </si>
  <si>
    <t>87.5%</t>
  </si>
  <si>
    <t>88.2%</t>
  </si>
  <si>
    <t>58.8%</t>
  </si>
  <si>
    <t>3.6%</t>
  </si>
  <si>
    <t>90.4%</t>
  </si>
  <si>
    <t>9.6%</t>
  </si>
  <si>
    <t>10.8%</t>
  </si>
  <si>
    <t>health_docs_post_sh_strata</t>
  </si>
  <si>
    <t>health_docs_prior_ed_strata</t>
  </si>
  <si>
    <t>health_docs_prior_he_strata</t>
  </si>
  <si>
    <t>45.0%</t>
  </si>
  <si>
    <t>health_docs_prior_ph_strata</t>
  </si>
  <si>
    <t>87.1%</t>
  </si>
  <si>
    <t>29.0%</t>
  </si>
  <si>
    <t>54.8%</t>
  </si>
  <si>
    <t>health_docs_prior_pr_strata</t>
  </si>
  <si>
    <t>96.0%</t>
  </si>
  <si>
    <t>44.0%</t>
  </si>
  <si>
    <t>88.5%</t>
  </si>
  <si>
    <t>81.2%</t>
  </si>
  <si>
    <t>31.2%</t>
  </si>
  <si>
    <t>92.0%</t>
  </si>
  <si>
    <t>48.9%</t>
  </si>
  <si>
    <t>8.0%</t>
  </si>
  <si>
    <t>1.1%</t>
  </si>
  <si>
    <t>health_docs_prior_sh_strata</t>
  </si>
  <si>
    <t>health_facilitate_strata</t>
  </si>
  <si>
    <t>26.8%</t>
  </si>
  <si>
    <t>31.1%</t>
  </si>
  <si>
    <t>health_frequency_strata</t>
  </si>
  <si>
    <t>87.8%</t>
  </si>
  <si>
    <t>81.1%</t>
  </si>
  <si>
    <t>health_frequency_tp_strata</t>
  </si>
  <si>
    <t>health_gaps_strata</t>
  </si>
  <si>
    <t>86.4%</t>
  </si>
  <si>
    <t>77.9%</t>
  </si>
  <si>
    <t>10.4%</t>
  </si>
  <si>
    <t>health_paid_post_ed_strata</t>
  </si>
  <si>
    <t>health_paid_post_he_strata</t>
  </si>
  <si>
    <t>90.9%</t>
  </si>
  <si>
    <t>health_paid_post_ph_strata</t>
  </si>
  <si>
    <t>health_paid_post_pr_strata</t>
  </si>
  <si>
    <t>13.3%</t>
  </si>
  <si>
    <t>82.4%</t>
  </si>
  <si>
    <t>81.5%</t>
  </si>
  <si>
    <t>health_paid_post_sh_strata</t>
  </si>
  <si>
    <t>health_paid_prior_ed_strata</t>
  </si>
  <si>
    <t>health_paid_prior_he_strata</t>
  </si>
  <si>
    <t>health_paid_prior_ph_strata</t>
  </si>
  <si>
    <t>91.7%</t>
  </si>
  <si>
    <t>8.3%</t>
  </si>
  <si>
    <t>82.8%</t>
  </si>
  <si>
    <t>health_paid_prior_pr_strata</t>
  </si>
  <si>
    <t>52.0%</t>
  </si>
  <si>
    <t>4.0%</t>
  </si>
  <si>
    <t>36.8%</t>
  </si>
  <si>
    <t>46.7%</t>
  </si>
  <si>
    <t>63.5%</t>
  </si>
  <si>
    <t>30.6%</t>
  </si>
  <si>
    <t>health_paid_prior_sh_strata</t>
  </si>
  <si>
    <t>hh_adults_strata</t>
  </si>
  <si>
    <t>hh_card_obtained_strata</t>
  </si>
  <si>
    <t>97.7%</t>
  </si>
  <si>
    <t>94.9%</t>
  </si>
  <si>
    <t>hh_children_strata</t>
  </si>
  <si>
    <t>hh_obtained_strata</t>
  </si>
  <si>
    <t>2.7%</t>
  </si>
  <si>
    <t>97.3%</t>
  </si>
  <si>
    <t>93.9%</t>
  </si>
  <si>
    <t>2.1%</t>
  </si>
  <si>
    <t>97.9%</t>
  </si>
  <si>
    <t>hh_size_strata</t>
  </si>
  <si>
    <t>info_add_strata</t>
  </si>
  <si>
    <t>None (no more information needed)</t>
  </si>
  <si>
    <t>Rights (access to services) provided by the Temporary Protection status</t>
  </si>
  <si>
    <t>Obligations related to the Temporary Protection status</t>
  </si>
  <si>
    <t>Limitations and expiry of TP</t>
  </si>
  <si>
    <t>Statuses available after March 2024</t>
  </si>
  <si>
    <t>39.0%</t>
  </si>
  <si>
    <t>43.9%</t>
  </si>
  <si>
    <t>29.5%</t>
  </si>
  <si>
    <t>48.7%</t>
  </si>
  <si>
    <t>64.1%</t>
  </si>
  <si>
    <t>14.1%</t>
  </si>
  <si>
    <t>52.1%</t>
  </si>
  <si>
    <t>8.6%</t>
  </si>
  <si>
    <t>info_obligations_strata</t>
  </si>
  <si>
    <t>Respect the law of the Republic of Moldova</t>
  </si>
  <si>
    <t>Respond to requests of the state authorities</t>
  </si>
  <si>
    <t>Inform the General Inspectorate of Migration in case of voluntary return to Ukraine</t>
  </si>
  <si>
    <t>Inform the General Inspectorate of Migration of obtaining another form of protection in another country</t>
  </si>
  <si>
    <t>Inform the General Inspectorate of Migration about any change of legal status or civil status in the Republic of Moldova</t>
  </si>
  <si>
    <t>Inform the General Inspectorate of Migration about a change of residence in the Republic of Moldova</t>
  </si>
  <si>
    <t>Inform the General Inspectorate of Migration of loss or damage of the temporary protection ID document</t>
  </si>
  <si>
    <t>92.7%</t>
  </si>
  <si>
    <t>46.3%</t>
  </si>
  <si>
    <t>93.2%</t>
  </si>
  <si>
    <t>61.4%</t>
  </si>
  <si>
    <t>56.8%</t>
  </si>
  <si>
    <t>70.5%</t>
  </si>
  <si>
    <t>43.6%</t>
  </si>
  <si>
    <t>93.3%</t>
  </si>
  <si>
    <t>47.0%</t>
  </si>
  <si>
    <t>54.3%</t>
  </si>
  <si>
    <t>23.2%</t>
  </si>
  <si>
    <t>28.7%</t>
  </si>
  <si>
    <t>29.9%</t>
  </si>
  <si>
    <t>info_rights_strata</t>
  </si>
  <si>
    <t>Remain on the territory of the Republic of Moldova for a limited period of time (until 01.03.2024)</t>
  </si>
  <si>
    <t>Work</t>
  </si>
  <si>
    <t>Accommodation in the Temporary placement centres for persons in need</t>
  </si>
  <si>
    <t>Primary and emergency healthcare</t>
  </si>
  <si>
    <t>Education for children</t>
  </si>
  <si>
    <t>Social assistance services</t>
  </si>
  <si>
    <t>63.4%</t>
  </si>
  <si>
    <t>48.8%</t>
  </si>
  <si>
    <t>88.6%</t>
  </si>
  <si>
    <t>82.1%</t>
  </si>
  <si>
    <t>71.8%</t>
  </si>
  <si>
    <t>59.0%</t>
  </si>
  <si>
    <t>82.5%</t>
  </si>
  <si>
    <t>52.5%</t>
  </si>
  <si>
    <t>87.2%</t>
  </si>
  <si>
    <t>71.3%</t>
  </si>
  <si>
    <t>62.8%</t>
  </si>
  <si>
    <t>45.7%</t>
  </si>
  <si>
    <t>info_satisfaction_strata</t>
  </si>
  <si>
    <t>3 = Slightly satisfied</t>
  </si>
  <si>
    <t>4 = Mostly satisfied</t>
  </si>
  <si>
    <t>5 = Fully satisfied</t>
  </si>
  <si>
    <t>67.5%</t>
  </si>
  <si>
    <t>16.5%</t>
  </si>
  <si>
    <t>76.2%</t>
  </si>
  <si>
    <t>info_sources_prefer_strata</t>
  </si>
  <si>
    <t>Website</t>
  </si>
  <si>
    <t>Social media</t>
  </si>
  <si>
    <t>In person</t>
  </si>
  <si>
    <t>Hotline or phone call</t>
  </si>
  <si>
    <t>SMS</t>
  </si>
  <si>
    <t>TV</t>
  </si>
  <si>
    <t>Radio</t>
  </si>
  <si>
    <t>Billboards or posters</t>
  </si>
  <si>
    <t>Leaflets or booklets</t>
  </si>
  <si>
    <t>32.0%</t>
  </si>
  <si>
    <t>64.0%</t>
  </si>
  <si>
    <t>12.0%</t>
  </si>
  <si>
    <t>24.0%</t>
  </si>
  <si>
    <t>31.0%</t>
  </si>
  <si>
    <t>41.4%</t>
  </si>
  <si>
    <t>58.6%</t>
  </si>
  <si>
    <t>13.8%</t>
  </si>
  <si>
    <t>58.3%</t>
  </si>
  <si>
    <t>41.7%</t>
  </si>
  <si>
    <t>4.2%</t>
  </si>
  <si>
    <t>61.3%</t>
  </si>
  <si>
    <t>45.2%</t>
  </si>
  <si>
    <t>16.1%</t>
  </si>
  <si>
    <t>26.6%</t>
  </si>
  <si>
    <t>27.5%</t>
  </si>
  <si>
    <t>50.5%</t>
  </si>
  <si>
    <t>10.1%</t>
  </si>
  <si>
    <t>15.6%</t>
  </si>
  <si>
    <t>info_sources_strata</t>
  </si>
  <si>
    <t>None (we did not access any information about Temporary Protection)</t>
  </si>
  <si>
    <t>Government or UNHCR websites</t>
  </si>
  <si>
    <t>Government or UNHCR hotlines</t>
  </si>
  <si>
    <t>In person at registration centres</t>
  </si>
  <si>
    <t>Other websites</t>
  </si>
  <si>
    <t>Friends or relatives</t>
  </si>
  <si>
    <t>Lawyer</t>
  </si>
  <si>
    <t>NGOs</t>
  </si>
  <si>
    <t>38.6%</t>
  </si>
  <si>
    <t>31.8%</t>
  </si>
  <si>
    <t>47.7%</t>
  </si>
  <si>
    <t>35.9%</t>
  </si>
  <si>
    <t>56.4%</t>
  </si>
  <si>
    <t>22.5%</t>
  </si>
  <si>
    <t>42.7%</t>
  </si>
  <si>
    <t>43.3%</t>
  </si>
  <si>
    <t>56.1%</t>
  </si>
  <si>
    <t>20.1%</t>
  </si>
  <si>
    <t>40.2%</t>
  </si>
  <si>
    <t>info_unsatisfied_strata</t>
  </si>
  <si>
    <t>Lack of relevant information on eligibility criteria</t>
  </si>
  <si>
    <t>Lack of relevant information on registration process</t>
  </si>
  <si>
    <t>Lack of relevant information on rights and obligations</t>
  </si>
  <si>
    <t>Incomplete or unclear information</t>
  </si>
  <si>
    <t>Lack of timely updates (information not up to date)</t>
  </si>
  <si>
    <t>Difficulty to access information</t>
  </si>
  <si>
    <t>56.2%</t>
  </si>
  <si>
    <t>job_aok_change_plan_how_strata</t>
  </si>
  <si>
    <t>Employed full-time</t>
  </si>
  <si>
    <t>Employed part-time</t>
  </si>
  <si>
    <t>Employed seasonally</t>
  </si>
  <si>
    <t>Undertaking ad hoc job tasks</t>
  </si>
  <si>
    <t>Working remotely for a foreign employer (employer based in Ukraine or elsewhere)</t>
  </si>
  <si>
    <t>Self-employed</t>
  </si>
  <si>
    <t>Unemployed</t>
  </si>
  <si>
    <t>Retired</t>
  </si>
  <si>
    <t>Student</t>
  </si>
  <si>
    <t>job_aok_change_plan_strata</t>
  </si>
  <si>
    <t>job_aok_change_strata</t>
  </si>
  <si>
    <t>job_aok_change_tp_strata</t>
  </si>
  <si>
    <t>job_aok_contract_post_strata</t>
  </si>
  <si>
    <t>job_aok_contract_prior_strata</t>
  </si>
  <si>
    <t>job_aok_status_post_strata</t>
  </si>
  <si>
    <t>job_aok_status_prior_strata</t>
  </si>
  <si>
    <t>job_change_plan_how_strata</t>
  </si>
  <si>
    <t>52.4%</t>
  </si>
  <si>
    <t>job_change_plan_strata</t>
  </si>
  <si>
    <t>73.8%</t>
  </si>
  <si>
    <t>1.5%</t>
  </si>
  <si>
    <t>18.3%</t>
  </si>
  <si>
    <t>12.7%</t>
  </si>
  <si>
    <t>81.7%</t>
  </si>
  <si>
    <t>32.2%</t>
  </si>
  <si>
    <t>62.7%</t>
  </si>
  <si>
    <t>19.6%</t>
  </si>
  <si>
    <t>70.2%</t>
  </si>
  <si>
    <t>8.2%</t>
  </si>
  <si>
    <t>job_change_strata</t>
  </si>
  <si>
    <t>78.5%</t>
  </si>
  <si>
    <t>4.6%</t>
  </si>
  <si>
    <t>16.9%</t>
  </si>
  <si>
    <t>95.0%</t>
  </si>
  <si>
    <t>93.0%</t>
  </si>
  <si>
    <t>1.4%</t>
  </si>
  <si>
    <t>83.1%</t>
  </si>
  <si>
    <t>0.4%</t>
  </si>
  <si>
    <t>job_change_tp_strata</t>
  </si>
  <si>
    <t>job_contract_post_strata</t>
  </si>
  <si>
    <t>job_contract_prior_strata</t>
  </si>
  <si>
    <t>46.4%</t>
  </si>
  <si>
    <t>53.6%</t>
  </si>
  <si>
    <t>77.3%</t>
  </si>
  <si>
    <t>48.2%</t>
  </si>
  <si>
    <t>50.9%</t>
  </si>
  <si>
    <t>job_facilitate_strata</t>
  </si>
  <si>
    <t>25.6%</t>
  </si>
  <si>
    <t>32.3%</t>
  </si>
  <si>
    <t>job_status_current_strata</t>
  </si>
  <si>
    <t>Maternity leave</t>
  </si>
  <si>
    <t>29.2%</t>
  </si>
  <si>
    <t>24.6%</t>
  </si>
  <si>
    <t>11.7%</t>
  </si>
  <si>
    <t>51.7%</t>
  </si>
  <si>
    <t>25.4%</t>
  </si>
  <si>
    <t>9.9%</t>
  </si>
  <si>
    <t>23.7%</t>
  </si>
  <si>
    <t>10.2%</t>
  </si>
  <si>
    <t>14.9%</t>
  </si>
  <si>
    <t>34.5%</t>
  </si>
  <si>
    <t>3.5%</t>
  </si>
  <si>
    <t>job_status_prior_strata</t>
  </si>
  <si>
    <t>26.2%</t>
  </si>
  <si>
    <t>27.7%</t>
  </si>
  <si>
    <t>33.8%</t>
  </si>
  <si>
    <t>32.4%</t>
  </si>
  <si>
    <t>11.9%</t>
  </si>
  <si>
    <t>38.0%</t>
  </si>
  <si>
    <t>6.3%</t>
  </si>
  <si>
    <t>move_change_overall_strata</t>
  </si>
  <si>
    <t>70.7%</t>
  </si>
  <si>
    <t>21.3%</t>
  </si>
  <si>
    <t>move_change_strata</t>
  </si>
  <si>
    <t>25.7%</t>
  </si>
  <si>
    <t>move_days_strata</t>
  </si>
  <si>
    <t>Maybe</t>
  </si>
  <si>
    <t>47.5%</t>
  </si>
  <si>
    <t>61.6%</t>
  </si>
  <si>
    <t>move_int_post_strata</t>
  </si>
  <si>
    <t>Remain in Moldova</t>
  </si>
  <si>
    <t>Move onwards (to a country other than Moldova or Ukraine)</t>
  </si>
  <si>
    <t>move_int_prior_strata</t>
  </si>
  <si>
    <t>Return to Ukraine</t>
  </si>
  <si>
    <t>34.8%</t>
  </si>
  <si>
    <t>move_reapply_strata</t>
  </si>
  <si>
    <t>pro_denied_post_strata</t>
  </si>
  <si>
    <t>No, because we experienced other barriers to access</t>
  </si>
  <si>
    <t>No, because we haven't tried to access</t>
  </si>
  <si>
    <t>No, we haven't been denied access</t>
  </si>
  <si>
    <t>85.4%</t>
  </si>
  <si>
    <t>57.5%</t>
  </si>
  <si>
    <t>pro_denied_prior_strata</t>
  </si>
  <si>
    <t>pro_discrimination_post_strata</t>
  </si>
  <si>
    <t>Healthcare</t>
  </si>
  <si>
    <t>Education</t>
  </si>
  <si>
    <t>Employment</t>
  </si>
  <si>
    <t>Accommodation</t>
  </si>
  <si>
    <t>Legal aid</t>
  </si>
  <si>
    <t>Protective services (incl. police)</t>
  </si>
  <si>
    <t>Humanitarian aid</t>
  </si>
  <si>
    <t>Shopping</t>
  </si>
  <si>
    <t>Banking</t>
  </si>
  <si>
    <t>pro_discrimination_prior_strata</t>
  </si>
  <si>
    <t>raion_overall</t>
  </si>
  <si>
    <t>Temporary Protection Assessment
Key Informant Interviews - Qualitative Dataset</t>
  </si>
  <si>
    <t>Items</t>
  </si>
  <si>
    <t>Description</t>
  </si>
  <si>
    <t>Project Background</t>
  </si>
  <si>
    <t>Primary Data Collection Time Period</t>
  </si>
  <si>
    <t>Geographic Coverage:</t>
  </si>
  <si>
    <t>Four districts in Moldova with the highest number of refugees registered for Temporary Protection: Chisinau, Balti, Cahul, UTA Gagauzia.</t>
  </si>
  <si>
    <t>Methodology</t>
  </si>
  <si>
    <t>Contacts</t>
  </si>
  <si>
    <t>Joanna Jaworska (AO), joanna.jaworska@impact-initiatives.org</t>
  </si>
  <si>
    <t>Sheets</t>
  </si>
  <si>
    <t>References</t>
  </si>
  <si>
    <t>Links</t>
  </si>
  <si>
    <t>[1]</t>
  </si>
  <si>
    <t>UNHCR, Refugee Coordination Forum, Daily Trends Dashboard, Republic of Moldova, https://data.unhcr.org/en/dataviz/248</t>
  </si>
  <si>
    <t>[2]</t>
  </si>
  <si>
    <t>Platzforma,  public declaration on the revision of the decision of the Commission for Exceptional Situations, no 68 from 10 May 2023 regarding the Ukrainian refugees, May 2023</t>
  </si>
  <si>
    <t>[3]</t>
  </si>
  <si>
    <t>NRC. Uncertain Stay - Temporary Protection Analysis in Moldova, May 2023 (not published)</t>
  </si>
  <si>
    <t>[4]</t>
  </si>
  <si>
    <t>European Commission - Temporary protection</t>
  </si>
  <si>
    <t>[5]</t>
  </si>
  <si>
    <t>PWG comments on Temporary Protection implementation, June 2023 (not published)</t>
  </si>
  <si>
    <t>[6]</t>
  </si>
  <si>
    <t>UNHCR, temporary protection in Moldova</t>
  </si>
  <si>
    <t>[7]</t>
  </si>
  <si>
    <t xml:space="preserve">Data of the General Inspectorate for Migration in Moldova, published on 18.09.2023, https://igm.gov.md/ro/content/statistica-s%C4%83pt%C4%83m%C3%A2nal%C4%83-igm-7 </t>
  </si>
  <si>
    <t>[8]</t>
  </si>
  <si>
    <t>REACH, Moldova: Area-Based Assessment (ABA): Chisinau and Stefan Voda, January 2023</t>
  </si>
  <si>
    <t>October 2023</t>
  </si>
  <si>
    <t>Ross McDonald (CC), ross.mcdonald@impact-initiatives.org</t>
  </si>
  <si>
    <t>Table_of_content</t>
  </si>
  <si>
    <t>Data</t>
  </si>
  <si>
    <t>Table of content, allows to go directly to the chosen section</t>
  </si>
  <si>
    <t>Data analysis, disaggregated by district</t>
  </si>
  <si>
    <t>The escalation of the conflict in Ukraine since February 2022 resulted in a high-scale loss of life and forced displacement.  Over six million people escaped the war-torn country to seek refuge abroad, including in neighbouring countries, with a significant number finding shelter in Moldova. As of September, 13th, 2023, 108,918 Ukrainian refugees remain in Moldova, representing the highest number of individuals displaced from Ukraine per capita [1].  
On 1 March 2023, Moldova made available the Temporary Protection (TP) status for Ukrainians and eligible Third-country Nationals (TCN), granting them the right to regularly remain on its territory [2].  While refugees also have the option to regularise their stay by applying for asylum, with an already strained asylum system, the government has strongly encouraged registration for the TP status [3].  Aligning with other European countries’ policies, this measure ensures that refugees' rights and access to essential services are closely tied to their legal residence status [4].  A 90-day enrolment window was set by the government, commencing on May 14, putting those who had not applied by 13 August at risk of falling into irregularity and losing access to basic services [5].   Although the deadline has passed, as of September 2023 Ukrainian refugees are still able to apply for TP. The status and access to services of those who fail to register remain unclear.
The TP status grants its holders [6]:   
•	The right to remain in Moldova until 01.03.2024.  
•	The right to employment without a work permit.  
•	Access to education, healthcare and social assistance services .  
•	Accommodation in the temporary placement centres for persons in need.  
As of 18th of September, 2023, a total of 22,230 people submitted pre-registered applications for temporary protection in Moldova, and 16,635 identity documents were issued for temporary protection beneficiaries. Out of the latter, 5,478 were children [7].  
As concerted efforts are dedicated to encouraging refugees to register, concerns also emerge regarding the ability of government institutions to effectively accommodate the potential increase in demand for services provided under Temporary Protection. A 2022 Area-based Assessment conducted by REACH in Chisinau and Stefan Voda districts bears this out by shedding light on the significant strain faced by service providers since the arrival of refugees and their limited capacity to absorb additional demand [8]. 
Existing research has predominantly focused on the Temporary Protection’s enrollment process and refugees' intentions to enroll. However, there is a need to start assessing the impact of this scheme on the lives of refugees and on service providers. To bridge the existing gaps in knowledge, REACH conducted an assessment aiming at exploring the impact of temporary protection on refugees’ conditions and access to basic services (healthcare and education) and employment. Finally, the research investigates as well refugees’ protection-related environment, movement intentions, and access to information on and awareness of their rights and obligations concerning temporary protection.
This comprehensive assessment on refugee access to basic services holds the potential to inform policymakers and shape the course of refugee policy, by providing a first understanding of how the TP status impacts (if at all) refugees’ living situation and access to services. By examining key aspects such as healthcare, education, and employment, this research can highlight gaps and disparities in service provision. By shedding light on response capacity gaps, the assessment provides insights into the challenges and opportunities for improving the lives of the Ukrainian refugees in Moldova in the upcoming year. Policymakers can use this data to design policies that address the specific needs of refugees, allocate resources more efficiently, and promote social inclusion. The findings can also feed into supporting advocacy efforts targeted towards safeguarding refugees’ rights.</t>
  </si>
  <si>
    <r>
      <rPr>
        <b/>
        <sz val="11"/>
        <color theme="1"/>
        <rFont val="Helvetica"/>
      </rPr>
      <t>The mixed method approach</t>
    </r>
    <r>
      <rPr>
        <sz val="11"/>
        <color theme="1"/>
        <rFont val="Helvetica"/>
        <family val="2"/>
      </rPr>
      <t xml:space="preserve"> was selected in this assessment, as combining quantitative and qualitative methods allowed to obtain the most comprehensive and in-depth understanding of the examined issues. All the results gathered in the context of this assessment are indicative.
</t>
    </r>
    <r>
      <rPr>
        <b/>
        <sz val="11"/>
        <color theme="1"/>
        <rFont val="Helvetica"/>
      </rPr>
      <t xml:space="preserve">The quantitative component </t>
    </r>
    <r>
      <rPr>
        <sz val="11"/>
        <color theme="1"/>
        <rFont val="Helvetica"/>
        <family val="2"/>
      </rPr>
      <t xml:space="preserve">consisted of a total of 164 household surveys that were conducted in October 2023, in 4 districts of Moldova: Chisinau, Balti, Cahul, and ATU Gagauzia. The sampling was purposive, to include the refugees granted temporary protection, who had experience with accessing basic services before and/or after Temporary Protection provision. The results are indicative.
The household survey was designed to analyse access to basic services (including healthcare and education) and employment before and after registering for Temporary Protection and find potential changes and developments in the refugee access to basic services. Moreover, the household survey enabled an assessment of the potential impact of Temporary Protection on refugees’ protection-related environment (protection incidents, i.e., discrimination incidents, were explored), as well as their access to information and level of awareness concerning Temporary Protection and related rights and obligations. Additionally, refugees’ movement intentions (plans to remain in Moldova or move abroad) were analyzed through the survey. The household survey allowed to collect personal experiences and perceptions of the refugees concerning their own situation (i.e., the situation of their household). 
Additionally, the household survey contained an Area of Knowledge (AOK) component per three sets of questions (i.e., related to access to healthcare, access to education, and access to employment). The AOK method consists of asking the respondent questions that concern their close community. In this case, the community of a respondent consisted of other Ukrainian refugees that they have been interacting with in their location in Moldova. Refugees often keep in touch with each other and rely on the information circulated across their community, thus they are likely to have good knowledge of their peers’ experiences. The AOK parts of the survey asked similar questions to those posed on an individual level, instead asking about the relevant experiences of the respondents’ community members that the respondent had knowledge of. In the first place, the respondent was asked whether they knew about a specific thematic area within their community (e.g., access to basic services, access to information, basic needs, etc.). If they confirmed that they did have that knowledge, they were subsequently asked similar questions that they have addressed for their household, but this time regarding their community. This approach intended to provide a broader perspective on the experiences of a larger share of refugee population while maintaining the presumed sample size. The data collected within AOK sections was analysed separately from the individual parts of the survey (i.e., individual experiences and experiences of community members were not merged for data analysis).
</t>
    </r>
    <r>
      <rPr>
        <sz val="11"/>
        <rFont val="Helvetica"/>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</si>
</sst>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rgb="FF000000"/>
      <name val="Calibri"/>
      <family val="2"/>
      <scheme val="minor"/>
    </font>
    <font>
      <sz val="11"/>
      <color theme="1"/>
      <name val="Calibri"/>
      <family val="2"/>
      <scheme val="minor"/>
    </font>
    <font>
      <u/>
      <sz val="11"/>
      <color theme="10"/>
      <name val="Calibri"/>
    </font>
    <font>
      <u/>
      <sz val="11"/>
      <color theme="10"/>
      <name val="Calibri"/>
      <family val="2"/>
      <scheme val="minor"/>
    </font>
    <font>
      <sz val="11"/>
      <color theme="1"/>
      <name val="Arial"/>
      <family val="2"/>
    </font>
    <font>
      <b/>
      <sz val="14"/>
      <color rgb="FF000000"/>
      <name val="Arial Narrow"/>
      <family val="2"/>
    </font>
    <font>
      <b/>
      <sz val="11"/>
      <name val="Arial Narrow"/>
      <family val="2"/>
    </font>
    <font>
      <b/>
      <sz val="11"/>
      <color theme="1"/>
      <name val="Helvetica"/>
      <family val="2"/>
    </font>
    <font>
      <sz val="11"/>
      <name val="Helvetica"/>
    </font>
    <font>
      <sz val="11"/>
      <color theme="1"/>
      <name val="Helvetica"/>
      <family val="2"/>
    </font>
    <font>
      <sz val="11"/>
      <color theme="1"/>
      <name val="Helvetica"/>
    </font>
    <font>
      <b/>
      <sz val="11"/>
      <color theme="1"/>
      <name val="Helvetica"/>
    </font>
    <font>
      <sz val="11"/>
      <color theme="1"/>
      <name val="Helvetica"/>
      <charset val="238"/>
    </font>
    <font>
      <b/>
      <sz val="11"/>
      <color theme="1"/>
      <name val="Arial"/>
      <family val="2"/>
    </font>
  </fonts>
  <fills count="6">
    <fill>
      <patternFill patternType="none"/>
    </fill>
    <fill>
      <patternFill patternType="gray125"/>
    </fill>
    <fill>
      <patternFill patternType="solid">
        <fgColor rgb="FFEE585A"/>
        <bgColor rgb="FF000000"/>
      </patternFill>
    </fill>
    <fill>
      <patternFill patternType="solid">
        <fgColor theme="0" tint="-0.14999847407452621"/>
        <bgColor rgb="FFFFC7CE"/>
      </patternFill>
    </fill>
    <fill>
      <patternFill patternType="solid">
        <fgColor rgb="FFFFFFFF"/>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3" fillId="0" borderId="0" applyNumberFormat="0" applyFill="0" applyBorder="0" applyAlignment="0" applyProtection="0"/>
    <xf numFmtId="0" fontId="4" fillId="0" borderId="0"/>
    <xf numFmtId="0" fontId="1" fillId="0" borderId="0"/>
  </cellStyleXfs>
  <cellXfs count="26">
    <xf numFmtId="0" fontId="0" fillId="0" borderId="0" xfId="0"/>
    <xf numFmtId="0" fontId="2" fillId="0" borderId="0" xfId="0" applyFont="1"/>
    <xf numFmtId="164" fontId="6" fillId="3" borderId="1" xfId="3" applyNumberFormat="1" applyFont="1" applyFill="1" applyBorder="1" applyAlignment="1">
      <alignment horizontal="left" vertical="top" wrapText="1"/>
    </xf>
    <xf numFmtId="0" fontId="7" fillId="5" borderId="1" xfId="2" applyFont="1" applyFill="1" applyBorder="1" applyAlignment="1">
      <alignment vertical="top"/>
    </xf>
    <xf numFmtId="0" fontId="7" fillId="0" borderId="1" xfId="2" applyFont="1" applyBorder="1" applyAlignment="1">
      <alignment vertical="top"/>
    </xf>
    <xf numFmtId="0" fontId="9" fillId="0" borderId="1" xfId="2" applyFont="1" applyBorder="1" applyAlignment="1">
      <alignment vertical="top" wrapText="1"/>
    </xf>
    <xf numFmtId="0" fontId="7" fillId="5" borderId="2" xfId="2" applyFont="1" applyFill="1" applyBorder="1" applyAlignment="1">
      <alignment vertical="top"/>
    </xf>
    <xf numFmtId="0" fontId="10" fillId="4" borderId="2" xfId="2" applyFont="1" applyFill="1" applyBorder="1" applyAlignment="1">
      <alignment horizontal="left" vertical="top" wrapText="1"/>
    </xf>
    <xf numFmtId="0" fontId="4" fillId="0" borderId="0" xfId="2" applyAlignment="1">
      <alignment vertical="top"/>
    </xf>
    <xf numFmtId="0" fontId="3" fillId="0" borderId="1" xfId="1" applyFill="1" applyBorder="1" applyAlignment="1">
      <alignment horizontal="right" vertical="top" wrapText="1"/>
    </xf>
    <xf numFmtId="0" fontId="12" fillId="0" borderId="1" xfId="2" applyFont="1" applyBorder="1" applyAlignment="1">
      <alignment vertical="top"/>
    </xf>
    <xf numFmtId="0" fontId="3" fillId="0" borderId="0" xfId="1" applyAlignment="1">
      <alignment horizontal="right" wrapText="1"/>
    </xf>
    <xf numFmtId="0" fontId="13" fillId="0" borderId="1" xfId="2" applyFont="1" applyBorder="1" applyAlignment="1">
      <alignment horizontal="right" vertical="center"/>
    </xf>
    <xf numFmtId="0" fontId="3" fillId="0" borderId="1" xfId="1" applyBorder="1" applyAlignment="1">
      <alignment vertical="top" wrapText="1"/>
    </xf>
    <xf numFmtId="0" fontId="3" fillId="0" borderId="1" xfId="1" applyBorder="1" applyAlignment="1">
      <alignment wrapText="1"/>
    </xf>
    <xf numFmtId="0" fontId="3" fillId="0" borderId="1" xfId="1" applyBorder="1" applyAlignment="1">
      <alignment horizontal="justify" vertical="center"/>
    </xf>
    <xf numFmtId="0" fontId="3" fillId="0" borderId="1" xfId="1" applyBorder="1" applyAlignment="1">
      <alignment vertical="top"/>
    </xf>
    <xf numFmtId="0" fontId="3" fillId="0" borderId="1" xfId="1" applyBorder="1"/>
    <xf numFmtId="49" fontId="9" fillId="5" borderId="1" xfId="2" applyNumberFormat="1" applyFont="1" applyFill="1" applyBorder="1" applyAlignment="1">
      <alignment vertical="top" wrapText="1"/>
    </xf>
    <xf numFmtId="0" fontId="5" fillId="2" borderId="1" xfId="2" applyFont="1" applyFill="1" applyBorder="1" applyAlignment="1">
      <alignment horizontal="left" vertical="center" wrapText="1"/>
    </xf>
    <xf numFmtId="0" fontId="5" fillId="2" borderId="1" xfId="2" applyFont="1" applyFill="1" applyBorder="1" applyAlignment="1">
      <alignment horizontal="left" vertical="center"/>
    </xf>
    <xf numFmtId="0" fontId="7" fillId="0" borderId="2" xfId="2" applyFont="1" applyBorder="1" applyAlignment="1">
      <alignment horizontal="left" vertical="top"/>
    </xf>
    <xf numFmtId="0" fontId="7" fillId="0" borderId="3" xfId="2" applyFont="1" applyBorder="1" applyAlignment="1">
      <alignment horizontal="left" vertical="top"/>
    </xf>
    <xf numFmtId="0" fontId="8" fillId="4" borderId="2" xfId="2" applyFont="1" applyFill="1" applyBorder="1" applyAlignment="1">
      <alignment horizontal="left" vertical="top" wrapText="1"/>
    </xf>
    <xf numFmtId="0" fontId="8" fillId="4" borderId="3" xfId="2" applyFont="1" applyFill="1" applyBorder="1" applyAlignment="1">
      <alignment horizontal="left" vertical="top" wrapText="1"/>
    </xf>
    <xf numFmtId="0" fontId="7" fillId="0" borderId="1" xfId="2" applyFont="1" applyBorder="1" applyAlignment="1">
      <alignment horizontal="left" vertical="center"/>
    </xf>
  </cellXfs>
  <cellStyles count="4">
    <cellStyle name="Hyperlink" xfId="1" builtinId="8"/>
    <cellStyle name="Normal" xfId="0" builtinId="0"/>
    <cellStyle name="Normal 2" xfId="3" xr:uid="{F6D432E7-3590-4F36-8875-197C4AFC6C2E}"/>
    <cellStyle name="Normal 3" xfId="2" xr:uid="{1C985740-AAFD-4280-8251-1DEEDF9F5C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help.unhcr.org/moldova/temporary-protection/" TargetMode="External"/><Relationship Id="rId2" Type="http://schemas.openxmlformats.org/officeDocument/2006/relationships/hyperlink" Target="https://home-affairs.ec.europa.eu/policies/migration-and-asylum/common-european-asylum-system/temporary-protection_en" TargetMode="External"/><Relationship Id="rId1" Type="http://schemas.openxmlformats.org/officeDocument/2006/relationships/hyperlink" Target="https://platzforma.md/arhive/392606" TargetMode="External"/><Relationship Id="rId5" Type="http://schemas.openxmlformats.org/officeDocument/2006/relationships/hyperlink" Target="https://reliefweb.int/report/moldova/moldova-area-based-assessment-aba-chisinau-and-stefan-voda-january-2023" TargetMode="External"/><Relationship Id="rId4" Type="http://schemas.openxmlformats.org/officeDocument/2006/relationships/hyperlink" Target="https://igm.gov.md/ro/content/statistica-s%C4%83pt%C4%83m%C3%A2nal%C4%83-igm-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AB04A-9DB3-4771-97F0-97E0CE887010}">
  <dimension ref="A1:B21"/>
  <sheetViews>
    <sheetView tabSelected="1" topLeftCell="A4" workbookViewId="0">
      <selection activeCell="H7" sqref="H7"/>
    </sheetView>
  </sheetViews>
  <sheetFormatPr defaultRowHeight="14.5" x14ac:dyDescent="0.35"/>
  <cols>
    <col min="1" max="1" width="38.453125" bestFit="1" customWidth="1"/>
    <col min="2" max="2" width="126.453125" customWidth="1"/>
  </cols>
  <sheetData>
    <row r="1" spans="1:2" ht="18" x14ac:dyDescent="0.35">
      <c r="A1" s="19" t="s">
        <v>718</v>
      </c>
      <c r="B1" s="20"/>
    </row>
    <row r="2" spans="1:2" x14ac:dyDescent="0.35">
      <c r="A2" s="2" t="s">
        <v>719</v>
      </c>
      <c r="B2" s="2" t="s">
        <v>720</v>
      </c>
    </row>
    <row r="3" spans="1:2" ht="178.5" customHeight="1" x14ac:dyDescent="0.35">
      <c r="A3" s="21" t="s">
        <v>721</v>
      </c>
      <c r="B3" s="23" t="s">
        <v>753</v>
      </c>
    </row>
    <row r="4" spans="1:2" ht="355.5" customHeight="1" x14ac:dyDescent="0.35">
      <c r="A4" s="22"/>
      <c r="B4" s="24"/>
    </row>
    <row r="5" spans="1:2" x14ac:dyDescent="0.35">
      <c r="A5" s="3" t="s">
        <v>722</v>
      </c>
      <c r="B5" s="18" t="s">
        <v>747</v>
      </c>
    </row>
    <row r="6" spans="1:2" x14ac:dyDescent="0.35">
      <c r="A6" s="4" t="s">
        <v>723</v>
      </c>
      <c r="B6" s="5" t="s">
        <v>724</v>
      </c>
    </row>
    <row r="7" spans="1:2" ht="354.5" customHeight="1" x14ac:dyDescent="0.35">
      <c r="A7" s="6" t="s">
        <v>725</v>
      </c>
      <c r="B7" s="7" t="s">
        <v>754</v>
      </c>
    </row>
    <row r="8" spans="1:2" x14ac:dyDescent="0.35">
      <c r="A8" s="25" t="s">
        <v>726</v>
      </c>
      <c r="B8" s="5" t="s">
        <v>748</v>
      </c>
    </row>
    <row r="9" spans="1:2" x14ac:dyDescent="0.35">
      <c r="A9" s="25"/>
      <c r="B9" s="8" t="s">
        <v>727</v>
      </c>
    </row>
    <row r="10" spans="1:2" x14ac:dyDescent="0.35">
      <c r="A10" s="3" t="s">
        <v>728</v>
      </c>
      <c r="B10" s="3" t="s">
        <v>720</v>
      </c>
    </row>
    <row r="11" spans="1:2" x14ac:dyDescent="0.35">
      <c r="A11" s="9" t="s">
        <v>749</v>
      </c>
      <c r="B11" s="10" t="s">
        <v>751</v>
      </c>
    </row>
    <row r="12" spans="1:2" x14ac:dyDescent="0.35">
      <c r="A12" s="11" t="s">
        <v>750</v>
      </c>
      <c r="B12" s="10" t="s">
        <v>752</v>
      </c>
    </row>
    <row r="13" spans="1:2" x14ac:dyDescent="0.35">
      <c r="A13" s="3" t="s">
        <v>729</v>
      </c>
      <c r="B13" s="3" t="s">
        <v>730</v>
      </c>
    </row>
    <row r="14" spans="1:2" x14ac:dyDescent="0.35">
      <c r="A14" s="12" t="s">
        <v>731</v>
      </c>
      <c r="B14" s="13" t="s">
        <v>732</v>
      </c>
    </row>
    <row r="15" spans="1:2" ht="29" x14ac:dyDescent="0.35">
      <c r="A15" s="12" t="s">
        <v>733</v>
      </c>
      <c r="B15" s="14" t="s">
        <v>734</v>
      </c>
    </row>
    <row r="16" spans="1:2" x14ac:dyDescent="0.35">
      <c r="A16" s="12" t="s">
        <v>735</v>
      </c>
      <c r="B16" s="13" t="s">
        <v>736</v>
      </c>
    </row>
    <row r="17" spans="1:2" x14ac:dyDescent="0.35">
      <c r="A17" s="12" t="s">
        <v>737</v>
      </c>
      <c r="B17" s="15" t="s">
        <v>738</v>
      </c>
    </row>
    <row r="18" spans="1:2" x14ac:dyDescent="0.35">
      <c r="A18" s="12" t="s">
        <v>739</v>
      </c>
      <c r="B18" s="16" t="s">
        <v>740</v>
      </c>
    </row>
    <row r="19" spans="1:2" x14ac:dyDescent="0.35">
      <c r="A19" s="12" t="s">
        <v>741</v>
      </c>
      <c r="B19" s="17" t="s">
        <v>742</v>
      </c>
    </row>
    <row r="20" spans="1:2" ht="29" x14ac:dyDescent="0.35">
      <c r="A20" s="12" t="s">
        <v>743</v>
      </c>
      <c r="B20" s="14" t="s">
        <v>744</v>
      </c>
    </row>
    <row r="21" spans="1:2" x14ac:dyDescent="0.35">
      <c r="A21" s="12" t="s">
        <v>745</v>
      </c>
      <c r="B21" s="17" t="s">
        <v>746</v>
      </c>
    </row>
  </sheetData>
  <mergeCells count="4">
    <mergeCell ref="A1:B1"/>
    <mergeCell ref="A3:A4"/>
    <mergeCell ref="B3:B4"/>
    <mergeCell ref="A8:A9"/>
  </mergeCells>
  <hyperlinks>
    <hyperlink ref="A11" location="Table_of_content!R1C1" display="Table_of_content" xr:uid="{E957C92B-F056-472C-8C76-46F4CD5E30D9}"/>
    <hyperlink ref="A12" location="Data!R1C1" display="Data" xr:uid="{3217161B-8E35-442C-AA58-A4AFE451F236}"/>
    <hyperlink ref="B15" r:id="rId1" display="https://platzforma.md/arhive/392606" xr:uid="{3C6F4063-B84C-4619-8425-187C51817E0E}"/>
    <hyperlink ref="B17" r:id="rId2" display="https://home-affairs.ec.europa.eu/policies/migration-and-asylum/common-european-asylum-system/temporary-protection_en" xr:uid="{7B1ACFA7-F217-4413-8CE2-133D22974DE9}"/>
    <hyperlink ref="B19" r:id="rId3" display="https://help.unhcr.org/moldova/temporary-protection/" xr:uid="{8741CB08-D4F4-4319-BE77-C37C6A8E0D60}"/>
    <hyperlink ref="B20" r:id="rId4" display="https://igm.gov.md/ro/content/statistica-s%C4%83pt%C4%83m%C3%A2nal%C4%83-igm-7" xr:uid="{A56B7303-05B5-46BE-A577-846EB8454C08}"/>
    <hyperlink ref="B21" r:id="rId5" display="https://reliefweb.int/report/moldova/moldova-area-based-assessment-aba-chisinau-and-stefan-voda-january-2023" xr:uid="{06E7ABA8-3C91-4CC3-9776-1056EE95B53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7"/>
  <sheetViews>
    <sheetView workbookViewId="0"/>
  </sheetViews>
  <sheetFormatPr defaultColWidth="11.453125" defaultRowHeight="14.5" x14ac:dyDescent="0.35"/>
  <sheetData>
    <row r="1" spans="1:1" x14ac:dyDescent="0.35">
      <c r="A1" t="s">
        <v>0</v>
      </c>
    </row>
    <row r="2" spans="1:1" x14ac:dyDescent="0.35">
      <c r="A2" s="1" t="str">
        <f>HYPERLINK("#'Data'!A1", "age_strata")</f>
        <v>age_strata</v>
      </c>
    </row>
    <row r="3" spans="1:1" x14ac:dyDescent="0.35">
      <c r="A3" s="1" t="str">
        <f>HYPERLINK("#'Data'!A9", "applied_month_strata")</f>
        <v>applied_month_strata</v>
      </c>
    </row>
    <row r="4" spans="1:1" x14ac:dyDescent="0.35">
      <c r="A4" s="1" t="str">
        <f>HYPERLINK("#'Data'!A17", "arrival_month_strata")</f>
        <v>arrival_month_strata</v>
      </c>
    </row>
    <row r="5" spans="1:1" x14ac:dyDescent="0.35">
      <c r="A5" s="1" t="str">
        <f>HYPERLINK("#'Data'!A25", "attempted_enrollment_strata")</f>
        <v>attempted_enrollment_strata</v>
      </c>
    </row>
    <row r="6" spans="1:1" x14ac:dyDescent="0.35">
      <c r="A6" s="1" t="str">
        <f>HYPERLINK("#'Data'!A33", "card_obtained_strata")</f>
        <v>card_obtained_strata</v>
      </c>
    </row>
    <row r="7" spans="1:1" x14ac:dyDescent="0.35">
      <c r="A7" s="1" t="str">
        <f>HYPERLINK("#'Data'!A49", "edu_accessed_post_strata")</f>
        <v>edu_accessed_post_strata</v>
      </c>
    </row>
    <row r="8" spans="1:1" x14ac:dyDescent="0.35">
      <c r="A8" s="1" t="str">
        <f>HYPERLINK("#'Data'!A57", "edu_accessed_prior_strata")</f>
        <v>edu_accessed_prior_strata</v>
      </c>
    </row>
    <row r="9" spans="1:1" x14ac:dyDescent="0.35">
      <c r="A9" s="1" t="str">
        <f>HYPERLINK("#'Data'!A65", "edu_aok_accessed_post_strata")</f>
        <v>edu_aok_accessed_post_strata</v>
      </c>
    </row>
    <row r="10" spans="1:1" x14ac:dyDescent="0.35">
      <c r="A10" s="1" t="str">
        <f>HYPERLINK("#'Data'!A73", "edu_aok_accessed_prior_strata")</f>
        <v>edu_aok_accessed_prior_strata</v>
      </c>
    </row>
    <row r="11" spans="1:1" x14ac:dyDescent="0.35">
      <c r="A11" s="1" t="str">
        <f>HYPERLINK("#'Data'!A81", "edu_aok_attempted_post_strata")</f>
        <v>edu_aok_attempted_post_strata</v>
      </c>
    </row>
    <row r="12" spans="1:1" x14ac:dyDescent="0.35">
      <c r="A12" s="1" t="str">
        <f>HYPERLINK("#'Data'!A89", "edu_aok_attempted_post_tp_strata")</f>
        <v>edu_aok_attempted_post_tp_strata</v>
      </c>
    </row>
    <row r="13" spans="1:1" x14ac:dyDescent="0.35">
      <c r="A13" s="1" t="str">
        <f>HYPERLINK("#'Data'!A97", "edu_aok_attempted_prior_strata")</f>
        <v>edu_aok_attempted_prior_strata</v>
      </c>
    </row>
    <row r="14" spans="1:1" x14ac:dyDescent="0.35">
      <c r="A14" s="1" t="str">
        <f>HYPERLINK("#'Data'!A105", "edu_aok_barriers_post_strata")</f>
        <v>edu_aok_barriers_post_strata</v>
      </c>
    </row>
    <row r="15" spans="1:1" x14ac:dyDescent="0.35">
      <c r="A15" s="1" t="str">
        <f>HYPERLINK("#'Data'!A113", "edu_aok_barriers_prior_strata")</f>
        <v>edu_aok_barriers_prior_strata</v>
      </c>
    </row>
    <row r="16" spans="1:1" x14ac:dyDescent="0.35">
      <c r="A16" s="1" t="str">
        <f>HYPERLINK("#'Data'!A121", "edu_aok_docs_post_strata")</f>
        <v>edu_aok_docs_post_strata</v>
      </c>
    </row>
    <row r="17" spans="1:1" x14ac:dyDescent="0.35">
      <c r="A17" s="1" t="str">
        <f>HYPERLINK("#'Data'!A129", "edu_aok_docs_prior_strata")</f>
        <v>edu_aok_docs_prior_strata</v>
      </c>
    </row>
    <row r="18" spans="1:1" x14ac:dyDescent="0.35">
      <c r="A18" s="1" t="str">
        <f>HYPERLINK("#'Data'!A137", "edu_aok_paid_post_strata")</f>
        <v>edu_aok_paid_post_strata</v>
      </c>
    </row>
    <row r="19" spans="1:1" x14ac:dyDescent="0.35">
      <c r="A19" s="1" t="str">
        <f>HYPERLINK("#'Data'!A145", "edu_aok_paid_prior_strata")</f>
        <v>edu_aok_paid_prior_strata</v>
      </c>
    </row>
    <row r="20" spans="1:1" x14ac:dyDescent="0.35">
      <c r="A20" s="1" t="str">
        <f>HYPERLINK("#'Data'!A153", "edu_attempted_post_strata")</f>
        <v>edu_attempted_post_strata</v>
      </c>
    </row>
    <row r="21" spans="1:1" x14ac:dyDescent="0.35">
      <c r="A21" s="1" t="str">
        <f>HYPERLINK("#'Data'!A161", "edu_attempted_post_tp_strata")</f>
        <v>edu_attempted_post_tp_strata</v>
      </c>
    </row>
    <row r="22" spans="1:1" x14ac:dyDescent="0.35">
      <c r="A22" s="1" t="str">
        <f>HYPERLINK("#'Data'!A169", "edu_attempted_prior_strata")</f>
        <v>edu_attempted_prior_strata</v>
      </c>
    </row>
    <row r="23" spans="1:1" x14ac:dyDescent="0.35">
      <c r="A23" s="1" t="str">
        <f>HYPERLINK("#'Data'!A177", "edu_auditors_post_strata")</f>
        <v>edu_auditors_post_strata</v>
      </c>
    </row>
    <row r="24" spans="1:1" x14ac:dyDescent="0.35">
      <c r="A24" s="1" t="str">
        <f>HYPERLINK("#'Data'!A185", "edu_auditors_prior_strata")</f>
        <v>edu_auditors_prior_strata</v>
      </c>
    </row>
    <row r="25" spans="1:1" x14ac:dyDescent="0.35">
      <c r="A25" s="1" t="str">
        <f>HYPERLINK("#'Data'!A193", "edu_barriers_post_strata")</f>
        <v>edu_barriers_post_strata</v>
      </c>
    </row>
    <row r="26" spans="1:1" x14ac:dyDescent="0.35">
      <c r="A26" s="1" t="str">
        <f>HYPERLINK("#'Data'!A201", "edu_barriers_prior_strata")</f>
        <v>edu_barriers_prior_strata</v>
      </c>
    </row>
    <row r="27" spans="1:1" x14ac:dyDescent="0.35">
      <c r="A27" s="1" t="str">
        <f>HYPERLINK("#'Data'!A209", "edu_child_tp_strata")</f>
        <v>edu_child_tp_strata</v>
      </c>
    </row>
    <row r="28" spans="1:1" x14ac:dyDescent="0.35">
      <c r="A28" s="1" t="str">
        <f>HYPERLINK("#'Data'!A217", "edu_docs_post_strata")</f>
        <v>edu_docs_post_strata</v>
      </c>
    </row>
    <row r="29" spans="1:1" x14ac:dyDescent="0.35">
      <c r="A29" s="1" t="str">
        <f>HYPERLINK("#'Data'!A225", "edu_docs_prior_strata")</f>
        <v>edu_docs_prior_strata</v>
      </c>
    </row>
    <row r="30" spans="1:1" x14ac:dyDescent="0.35">
      <c r="A30" s="1" t="str">
        <f>HYPERLINK("#'Data'!A233", "edu_facilitate_strata")</f>
        <v>edu_facilitate_strata</v>
      </c>
    </row>
    <row r="31" spans="1:1" x14ac:dyDescent="0.35">
      <c r="A31" s="1" t="str">
        <f>HYPERLINK("#'Data'!A241", "edu_paid_post_strata")</f>
        <v>edu_paid_post_strata</v>
      </c>
    </row>
    <row r="32" spans="1:1" x14ac:dyDescent="0.35">
      <c r="A32" s="1" t="str">
        <f>HYPERLINK("#'Data'!A249", "edu_paid_prior_strata")</f>
        <v>edu_paid_prior_strata</v>
      </c>
    </row>
    <row r="33" spans="1:1" x14ac:dyDescent="0.35">
      <c r="A33" s="1" t="str">
        <f>HYPERLINK("#'Data'!A257", "edu_students_post_strata")</f>
        <v>edu_students_post_strata</v>
      </c>
    </row>
    <row r="34" spans="1:1" x14ac:dyDescent="0.35">
      <c r="A34" s="1" t="str">
        <f>HYPERLINK("#'Data'!A265", "edu_students_prior_strata")</f>
        <v>edu_students_prior_strata</v>
      </c>
    </row>
    <row r="35" spans="1:1" x14ac:dyDescent="0.35">
      <c r="A35" s="1" t="str">
        <f>HYPERLINK("#'Data'!A273", "gender_strata")</f>
        <v>gender_strata</v>
      </c>
    </row>
    <row r="36" spans="1:1" x14ac:dyDescent="0.35">
      <c r="A36" s="1" t="str">
        <f>HYPERLINK("#'Data'!A281", "granted_month_strata")</f>
        <v>granted_month_strata</v>
      </c>
    </row>
    <row r="37" spans="1:1" x14ac:dyDescent="0.35">
      <c r="A37" s="1" t="str">
        <f>HYPERLINK("#'Data'!A289", "health_accessed_post_strata")</f>
        <v>health_accessed_post_strata</v>
      </c>
    </row>
    <row r="38" spans="1:1" x14ac:dyDescent="0.35">
      <c r="A38" s="1" t="str">
        <f>HYPERLINK("#'Data'!A297", "health_accessed_prior_strata")</f>
        <v>health_accessed_prior_strata</v>
      </c>
    </row>
    <row r="39" spans="1:1" x14ac:dyDescent="0.35">
      <c r="A39" s="1" t="str">
        <f>HYPERLINK("#'Data'!A305", "health_aok_accessed_post_strata")</f>
        <v>health_aok_accessed_post_strata</v>
      </c>
    </row>
    <row r="40" spans="1:1" x14ac:dyDescent="0.35">
      <c r="A40" s="1" t="str">
        <f>HYPERLINK("#'Data'!A313", "health_aok_accessed_prior_strata")</f>
        <v>health_aok_accessed_prior_strata</v>
      </c>
    </row>
    <row r="41" spans="1:1" x14ac:dyDescent="0.35">
      <c r="A41" s="1" t="str">
        <f>HYPERLINK("#'Data'!A321", "health_aok_barriers_post_strata")</f>
        <v>health_aok_barriers_post_strata</v>
      </c>
    </row>
    <row r="42" spans="1:1" x14ac:dyDescent="0.35">
      <c r="A42" s="1" t="str">
        <f>HYPERLINK("#'Data'!A329", "health_aok_barriers_prior_strata")</f>
        <v>health_aok_barriers_prior_strata</v>
      </c>
    </row>
    <row r="43" spans="1:1" x14ac:dyDescent="0.35">
      <c r="A43" s="1" t="str">
        <f>HYPERLINK("#'Data'!A336", "health_aok_docs_post_strata")</f>
        <v>health_aok_docs_post_strata</v>
      </c>
    </row>
    <row r="44" spans="1:1" x14ac:dyDescent="0.35">
      <c r="A44" s="1" t="str">
        <f>HYPERLINK("#'Data'!A344", "health_aok_docs_prior_strata")</f>
        <v>health_aok_docs_prior_strata</v>
      </c>
    </row>
    <row r="45" spans="1:1" x14ac:dyDescent="0.35">
      <c r="A45" s="1" t="str">
        <f>HYPERLINK("#'Data'!A351", "health_aok_frequency_strata")</f>
        <v>health_aok_frequency_strata</v>
      </c>
    </row>
    <row r="46" spans="1:1" x14ac:dyDescent="0.35">
      <c r="A46" s="1" t="str">
        <f>HYPERLINK("#'Data'!A359", "health_aok_frequency_tp_strata")</f>
        <v>health_aok_frequency_tp_strata</v>
      </c>
    </row>
    <row r="47" spans="1:1" x14ac:dyDescent="0.35">
      <c r="A47" s="1" t="str">
        <f>HYPERLINK("#'Data'!A367", "health_aok_gaps_strata")</f>
        <v>health_aok_gaps_strata</v>
      </c>
    </row>
    <row r="48" spans="1:1" x14ac:dyDescent="0.35">
      <c r="A48" s="1" t="str">
        <f>HYPERLINK("#'Data'!A375", "health_aok_paid_post_strata")</f>
        <v>health_aok_paid_post_strata</v>
      </c>
    </row>
    <row r="49" spans="1:1" x14ac:dyDescent="0.35">
      <c r="A49" s="1" t="str">
        <f>HYPERLINK("#'Data'!A383", "health_aok_paid_prior_strata")</f>
        <v>health_aok_paid_prior_strata</v>
      </c>
    </row>
    <row r="50" spans="1:1" x14ac:dyDescent="0.35">
      <c r="A50" s="1" t="str">
        <f>HYPERLINK("#'Data'!A390", "health_attempted_post_strata")</f>
        <v>health_attempted_post_strata</v>
      </c>
    </row>
    <row r="51" spans="1:1" x14ac:dyDescent="0.35">
      <c r="A51" s="1" t="str">
        <f>HYPERLINK("#'Data'!A398", "health_attempted_prior_strata")</f>
        <v>health_attempted_prior_strata</v>
      </c>
    </row>
    <row r="52" spans="1:1" x14ac:dyDescent="0.35">
      <c r="A52" s="1" t="str">
        <f>HYPERLINK("#'Data'!A406", "health_barriers_post_strata")</f>
        <v>health_barriers_post_strata</v>
      </c>
    </row>
    <row r="53" spans="1:1" x14ac:dyDescent="0.35">
      <c r="A53" s="1" t="str">
        <f>HYPERLINK("#'Data'!A414", "health_barriers_prior_strata")</f>
        <v>health_barriers_prior_strata</v>
      </c>
    </row>
    <row r="54" spans="1:1" x14ac:dyDescent="0.35">
      <c r="A54" s="1" t="str">
        <f>HYPERLINK("#'Data'!A422", "health_docs_post_ed_strata")</f>
        <v>health_docs_post_ed_strata</v>
      </c>
    </row>
    <row r="55" spans="1:1" x14ac:dyDescent="0.35">
      <c r="A55" s="1" t="str">
        <f>HYPERLINK("#'Data'!A429", "health_docs_post_he_strata")</f>
        <v>health_docs_post_he_strata</v>
      </c>
    </row>
    <row r="56" spans="1:1" x14ac:dyDescent="0.35">
      <c r="A56" s="1" t="str">
        <f>HYPERLINK("#'Data'!A437", "health_docs_post_ph_strata")</f>
        <v>health_docs_post_ph_strata</v>
      </c>
    </row>
    <row r="57" spans="1:1" x14ac:dyDescent="0.35">
      <c r="A57" s="1" t="str">
        <f>HYPERLINK("#'Data'!A445", "health_docs_post_pr_strata")</f>
        <v>health_docs_post_pr_strata</v>
      </c>
    </row>
    <row r="58" spans="1:1" x14ac:dyDescent="0.35">
      <c r="A58" s="1" t="str">
        <f>HYPERLINK("#'Data'!A453", "health_docs_post_sh_strata")</f>
        <v>health_docs_post_sh_strata</v>
      </c>
    </row>
    <row r="59" spans="1:1" x14ac:dyDescent="0.35">
      <c r="A59" s="1" t="str">
        <f>HYPERLINK("#'Data'!A460", "health_docs_prior_ed_strata")</f>
        <v>health_docs_prior_ed_strata</v>
      </c>
    </row>
    <row r="60" spans="1:1" x14ac:dyDescent="0.35">
      <c r="A60" s="1" t="str">
        <f>HYPERLINK("#'Data'!A468", "health_docs_prior_he_strata")</f>
        <v>health_docs_prior_he_strata</v>
      </c>
    </row>
    <row r="61" spans="1:1" x14ac:dyDescent="0.35">
      <c r="A61" s="1" t="str">
        <f>HYPERLINK("#'Data'!A476", "health_docs_prior_ph_strata")</f>
        <v>health_docs_prior_ph_strata</v>
      </c>
    </row>
    <row r="62" spans="1:1" x14ac:dyDescent="0.35">
      <c r="A62" s="1" t="str">
        <f>HYPERLINK("#'Data'!A484", "health_docs_prior_pr_strata")</f>
        <v>health_docs_prior_pr_strata</v>
      </c>
    </row>
    <row r="63" spans="1:1" x14ac:dyDescent="0.35">
      <c r="A63" s="1" t="str">
        <f>HYPERLINK("#'Data'!A492", "health_docs_prior_sh_strata")</f>
        <v>health_docs_prior_sh_strata</v>
      </c>
    </row>
    <row r="64" spans="1:1" x14ac:dyDescent="0.35">
      <c r="A64" s="1" t="str">
        <f>HYPERLINK("#'Data'!A500", "health_facilitate_strata")</f>
        <v>health_facilitate_strata</v>
      </c>
    </row>
    <row r="65" spans="1:1" x14ac:dyDescent="0.35">
      <c r="A65" s="1" t="str">
        <f>HYPERLINK("#'Data'!A508", "health_frequency_strata")</f>
        <v>health_frequency_strata</v>
      </c>
    </row>
    <row r="66" spans="1:1" x14ac:dyDescent="0.35">
      <c r="A66" s="1" t="str">
        <f>HYPERLINK("#'Data'!A516", "health_frequency_tp_strata")</f>
        <v>health_frequency_tp_strata</v>
      </c>
    </row>
    <row r="67" spans="1:1" x14ac:dyDescent="0.35">
      <c r="A67" s="1" t="str">
        <f>HYPERLINK("#'Data'!A524", "health_gaps_strata")</f>
        <v>health_gaps_strata</v>
      </c>
    </row>
    <row r="68" spans="1:1" x14ac:dyDescent="0.35">
      <c r="A68" s="1" t="str">
        <f>HYPERLINK("#'Data'!A532", "health_paid_post_ed_strata")</f>
        <v>health_paid_post_ed_strata</v>
      </c>
    </row>
    <row r="69" spans="1:1" x14ac:dyDescent="0.35">
      <c r="A69" s="1" t="str">
        <f>HYPERLINK("#'Data'!A539", "health_paid_post_he_strata")</f>
        <v>health_paid_post_he_strata</v>
      </c>
    </row>
    <row r="70" spans="1:1" x14ac:dyDescent="0.35">
      <c r="A70" s="1" t="str">
        <f>HYPERLINK("#'Data'!A547", "health_paid_post_ph_strata")</f>
        <v>health_paid_post_ph_strata</v>
      </c>
    </row>
    <row r="71" spans="1:1" x14ac:dyDescent="0.35">
      <c r="A71" s="1" t="str">
        <f>HYPERLINK("#'Data'!A555", "health_paid_post_pr_strata")</f>
        <v>health_paid_post_pr_strata</v>
      </c>
    </row>
    <row r="72" spans="1:1" x14ac:dyDescent="0.35">
      <c r="A72" s="1" t="str">
        <f>HYPERLINK("#'Data'!A563", "health_paid_post_sh_strata")</f>
        <v>health_paid_post_sh_strata</v>
      </c>
    </row>
    <row r="73" spans="1:1" x14ac:dyDescent="0.35">
      <c r="A73" s="1" t="str">
        <f>HYPERLINK("#'Data'!A570", "health_paid_prior_ed_strata")</f>
        <v>health_paid_prior_ed_strata</v>
      </c>
    </row>
    <row r="74" spans="1:1" x14ac:dyDescent="0.35">
      <c r="A74" s="1" t="str">
        <f>HYPERLINK("#'Data'!A578", "health_paid_prior_he_strata")</f>
        <v>health_paid_prior_he_strata</v>
      </c>
    </row>
    <row r="75" spans="1:1" x14ac:dyDescent="0.35">
      <c r="A75" s="1" t="str">
        <f>HYPERLINK("#'Data'!A586", "health_paid_prior_ph_strata")</f>
        <v>health_paid_prior_ph_strata</v>
      </c>
    </row>
    <row r="76" spans="1:1" x14ac:dyDescent="0.35">
      <c r="A76" s="1" t="str">
        <f>HYPERLINK("#'Data'!A594", "health_paid_prior_pr_strata")</f>
        <v>health_paid_prior_pr_strata</v>
      </c>
    </row>
    <row r="77" spans="1:1" x14ac:dyDescent="0.35">
      <c r="A77" s="1" t="str">
        <f>HYPERLINK("#'Data'!A602", "health_paid_prior_sh_strata")</f>
        <v>health_paid_prior_sh_strata</v>
      </c>
    </row>
    <row r="78" spans="1:1" x14ac:dyDescent="0.35">
      <c r="A78" s="1" t="str">
        <f>HYPERLINK("#'Data'!A610", "hh_adults_strata")</f>
        <v>hh_adults_strata</v>
      </c>
    </row>
    <row r="79" spans="1:1" x14ac:dyDescent="0.35">
      <c r="A79" s="1" t="str">
        <f>HYPERLINK("#'Data'!A618", "hh_card_obtained_strata")</f>
        <v>hh_card_obtained_strata</v>
      </c>
    </row>
    <row r="80" spans="1:1" x14ac:dyDescent="0.35">
      <c r="A80" s="1" t="str">
        <f>HYPERLINK("#'Data'!A626", "hh_children_strata")</f>
        <v>hh_children_strata</v>
      </c>
    </row>
    <row r="81" spans="1:1" x14ac:dyDescent="0.35">
      <c r="A81" s="1" t="str">
        <f>HYPERLINK("#'Data'!A634", "hh_obtained_strata")</f>
        <v>hh_obtained_strata</v>
      </c>
    </row>
    <row r="82" spans="1:1" x14ac:dyDescent="0.35">
      <c r="A82" s="1" t="str">
        <f>HYPERLINK("#'Data'!A642", "hh_size_strata")</f>
        <v>hh_size_strata</v>
      </c>
    </row>
    <row r="83" spans="1:1" x14ac:dyDescent="0.35">
      <c r="A83" s="1" t="str">
        <f>HYPERLINK("#'Data'!A650", "info_add_strata")</f>
        <v>info_add_strata</v>
      </c>
    </row>
    <row r="84" spans="1:1" x14ac:dyDescent="0.35">
      <c r="A84" s="1" t="str">
        <f>HYPERLINK("#'Data'!A658", "info_obligations_strata")</f>
        <v>info_obligations_strata</v>
      </c>
    </row>
    <row r="85" spans="1:1" x14ac:dyDescent="0.35">
      <c r="A85" s="1" t="str">
        <f>HYPERLINK("#'Data'!A666", "info_rights_strata")</f>
        <v>info_rights_strata</v>
      </c>
    </row>
    <row r="86" spans="1:1" x14ac:dyDescent="0.35">
      <c r="A86" s="1" t="str">
        <f>HYPERLINK("#'Data'!A674", "info_satisfaction_strata")</f>
        <v>info_satisfaction_strata</v>
      </c>
    </row>
    <row r="87" spans="1:1" x14ac:dyDescent="0.35">
      <c r="A87" s="1" t="str">
        <f>HYPERLINK("#'Data'!A682", "info_sources_prefer_strata")</f>
        <v>info_sources_prefer_strata</v>
      </c>
    </row>
    <row r="88" spans="1:1" x14ac:dyDescent="0.35">
      <c r="A88" s="1" t="str">
        <f>HYPERLINK("#'Data'!A690", "info_sources_strata")</f>
        <v>info_sources_strata</v>
      </c>
    </row>
    <row r="89" spans="1:1" x14ac:dyDescent="0.35">
      <c r="A89" s="1" t="str">
        <f>HYPERLINK("#'Data'!A698", "info_unsatisfied_strata")</f>
        <v>info_unsatisfied_strata</v>
      </c>
    </row>
    <row r="90" spans="1:1" x14ac:dyDescent="0.35">
      <c r="A90" s="1" t="str">
        <f>HYPERLINK("#'Data'!A706", "job_aok_change_plan_how_strata")</f>
        <v>job_aok_change_plan_how_strata</v>
      </c>
    </row>
    <row r="91" spans="1:1" x14ac:dyDescent="0.35">
      <c r="A91" s="1" t="str">
        <f>HYPERLINK("#'Data'!A713", "job_aok_change_plan_strata")</f>
        <v>job_aok_change_plan_strata</v>
      </c>
    </row>
    <row r="92" spans="1:1" x14ac:dyDescent="0.35">
      <c r="A92" s="1" t="str">
        <f>HYPERLINK("#'Data'!A721", "job_aok_change_strata")</f>
        <v>job_aok_change_strata</v>
      </c>
    </row>
    <row r="93" spans="1:1" x14ac:dyDescent="0.35">
      <c r="A93" s="1" t="str">
        <f>HYPERLINK("#'Data'!A729", "job_aok_change_tp_strata")</f>
        <v>job_aok_change_tp_strata</v>
      </c>
    </row>
    <row r="94" spans="1:1" x14ac:dyDescent="0.35">
      <c r="A94" s="1" t="str">
        <f>HYPERLINK("#'Data'!A737", "job_aok_contract_post_strata")</f>
        <v>job_aok_contract_post_strata</v>
      </c>
    </row>
    <row r="95" spans="1:1" x14ac:dyDescent="0.35">
      <c r="A95" s="1" t="str">
        <f>HYPERLINK("#'Data'!A745", "job_aok_contract_prior_strata")</f>
        <v>job_aok_contract_prior_strata</v>
      </c>
    </row>
    <row r="96" spans="1:1" x14ac:dyDescent="0.35">
      <c r="A96" s="1" t="str">
        <f>HYPERLINK("#'Data'!A753", "job_aok_status_post_strata")</f>
        <v>job_aok_status_post_strata</v>
      </c>
    </row>
    <row r="97" spans="1:1" x14ac:dyDescent="0.35">
      <c r="A97" s="1" t="str">
        <f>HYPERLINK("#'Data'!A761", "job_aok_status_prior_strata")</f>
        <v>job_aok_status_prior_strata</v>
      </c>
    </row>
    <row r="98" spans="1:1" x14ac:dyDescent="0.35">
      <c r="A98" s="1" t="str">
        <f>HYPERLINK("#'Data'!A769", "job_change_plan_how_strata")</f>
        <v>job_change_plan_how_strata</v>
      </c>
    </row>
    <row r="99" spans="1:1" x14ac:dyDescent="0.35">
      <c r="A99" s="1" t="str">
        <f>HYPERLINK("#'Data'!A777", "job_change_plan_strata")</f>
        <v>job_change_plan_strata</v>
      </c>
    </row>
    <row r="100" spans="1:1" x14ac:dyDescent="0.35">
      <c r="A100" s="1" t="str">
        <f>HYPERLINK("#'Data'!A785", "job_change_strata")</f>
        <v>job_change_strata</v>
      </c>
    </row>
    <row r="101" spans="1:1" x14ac:dyDescent="0.35">
      <c r="A101" s="1" t="str">
        <f>HYPERLINK("#'Data'!A793", "job_change_tp_strata")</f>
        <v>job_change_tp_strata</v>
      </c>
    </row>
    <row r="102" spans="1:1" x14ac:dyDescent="0.35">
      <c r="A102" s="1" t="str">
        <f>HYPERLINK("#'Data'!A800", "job_contract_post_strata")</f>
        <v>job_contract_post_strata</v>
      </c>
    </row>
    <row r="103" spans="1:1" x14ac:dyDescent="0.35">
      <c r="A103" s="1" t="str">
        <f>HYPERLINK("#'Data'!A807", "job_contract_prior_strata")</f>
        <v>job_contract_prior_strata</v>
      </c>
    </row>
    <row r="104" spans="1:1" x14ac:dyDescent="0.35">
      <c r="A104" s="1" t="str">
        <f>HYPERLINK("#'Data'!A815", "job_facilitate_strata")</f>
        <v>job_facilitate_strata</v>
      </c>
    </row>
    <row r="105" spans="1:1" x14ac:dyDescent="0.35">
      <c r="A105" s="1" t="str">
        <f>HYPERLINK("#'Data'!A823", "job_status_current_strata")</f>
        <v>job_status_current_strata</v>
      </c>
    </row>
    <row r="106" spans="1:1" x14ac:dyDescent="0.35">
      <c r="A106" s="1" t="str">
        <f>HYPERLINK("#'Data'!A831", "job_status_prior_strata")</f>
        <v>job_status_prior_strata</v>
      </c>
    </row>
    <row r="107" spans="1:1" x14ac:dyDescent="0.35">
      <c r="A107" s="1" t="str">
        <f>HYPERLINK("#'Data'!A839", "move_change_overall_strata")</f>
        <v>move_change_overall_strata</v>
      </c>
    </row>
    <row r="108" spans="1:1" x14ac:dyDescent="0.35">
      <c r="A108" s="1" t="str">
        <f>HYPERLINK("#'Data'!A847", "move_change_strata")</f>
        <v>move_change_strata</v>
      </c>
    </row>
    <row r="109" spans="1:1" x14ac:dyDescent="0.35">
      <c r="A109" s="1" t="str">
        <f>HYPERLINK("#'Data'!A855", "move_days_strata")</f>
        <v>move_days_strata</v>
      </c>
    </row>
    <row r="110" spans="1:1" x14ac:dyDescent="0.35">
      <c r="A110" s="1" t="str">
        <f>HYPERLINK("#'Data'!A863", "move_int_post_strata")</f>
        <v>move_int_post_strata</v>
      </c>
    </row>
    <row r="111" spans="1:1" x14ac:dyDescent="0.35">
      <c r="A111" s="1" t="str">
        <f>HYPERLINK("#'Data'!A871", "move_int_prior_strata")</f>
        <v>move_int_prior_strata</v>
      </c>
    </row>
    <row r="112" spans="1:1" x14ac:dyDescent="0.35">
      <c r="A112" s="1" t="str">
        <f>HYPERLINK("#'Data'!A879", "move_reapply_strata")</f>
        <v>move_reapply_strata</v>
      </c>
    </row>
    <row r="113" spans="1:1" x14ac:dyDescent="0.35">
      <c r="A113" s="1" t="str">
        <f>HYPERLINK("#'Data'!A887", "pro_denied_post_strata")</f>
        <v>pro_denied_post_strata</v>
      </c>
    </row>
    <row r="114" spans="1:1" x14ac:dyDescent="0.35">
      <c r="A114" s="1" t="str">
        <f>HYPERLINK("#'Data'!A895", "pro_denied_prior_strata")</f>
        <v>pro_denied_prior_strata</v>
      </c>
    </row>
    <row r="115" spans="1:1" x14ac:dyDescent="0.35">
      <c r="A115" s="1" t="str">
        <f>HYPERLINK("#'Data'!A903", "pro_discrimination_post_strata")</f>
        <v>pro_discrimination_post_strata</v>
      </c>
    </row>
    <row r="116" spans="1:1" x14ac:dyDescent="0.35">
      <c r="A116" s="1" t="str">
        <f>HYPERLINK("#'Data'!A911", "pro_discrimination_prior_strata")</f>
        <v>pro_discrimination_prior_strata</v>
      </c>
    </row>
    <row r="117" spans="1:1" x14ac:dyDescent="0.35">
      <c r="A117" s="1" t="str">
        <f>HYPERLINK("#'Data'!A919", "raion_overall")</f>
        <v>raion_overall</v>
      </c>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13"/>
  <sheetViews>
    <sheetView workbookViewId="0"/>
  </sheetViews>
  <sheetFormatPr defaultColWidth="11.453125" defaultRowHeight="14.5" x14ac:dyDescent="0.35"/>
  <sheetData>
    <row r="1" spans="1:10" x14ac:dyDescent="0.35">
      <c r="A1" t="s">
        <v>1</v>
      </c>
    </row>
    <row r="2" spans="1:10" x14ac:dyDescent="0.35">
      <c r="A2" t="s">
        <v>2</v>
      </c>
      <c r="B2" t="s">
        <v>3</v>
      </c>
      <c r="C2" t="s">
        <v>4</v>
      </c>
      <c r="D2" t="s">
        <v>5</v>
      </c>
      <c r="E2" t="s">
        <v>6</v>
      </c>
      <c r="F2" t="s">
        <v>7</v>
      </c>
    </row>
    <row r="3" spans="1:10" x14ac:dyDescent="0.35">
      <c r="A3" t="s">
        <v>8</v>
      </c>
      <c r="B3">
        <v>41</v>
      </c>
      <c r="C3">
        <v>42.76</v>
      </c>
      <c r="D3">
        <v>38</v>
      </c>
      <c r="E3">
        <v>22</v>
      </c>
      <c r="F3">
        <v>79</v>
      </c>
    </row>
    <row r="4" spans="1:10" x14ac:dyDescent="0.35">
      <c r="A4" t="s">
        <v>9</v>
      </c>
      <c r="B4">
        <v>44</v>
      </c>
      <c r="C4">
        <v>40.25</v>
      </c>
      <c r="D4">
        <v>39</v>
      </c>
      <c r="E4">
        <v>28</v>
      </c>
      <c r="F4">
        <v>65</v>
      </c>
    </row>
    <row r="5" spans="1:10" x14ac:dyDescent="0.35">
      <c r="A5" t="s">
        <v>10</v>
      </c>
      <c r="B5">
        <v>39</v>
      </c>
      <c r="C5">
        <v>43.51</v>
      </c>
      <c r="D5">
        <v>40</v>
      </c>
      <c r="E5">
        <v>26</v>
      </c>
      <c r="F5">
        <v>67</v>
      </c>
    </row>
    <row r="6" spans="1:10" x14ac:dyDescent="0.35">
      <c r="A6" t="s">
        <v>11</v>
      </c>
      <c r="B6">
        <v>40</v>
      </c>
      <c r="C6">
        <v>43.83</v>
      </c>
      <c r="D6">
        <v>43</v>
      </c>
      <c r="E6">
        <v>19</v>
      </c>
      <c r="F6">
        <v>67</v>
      </c>
    </row>
    <row r="7" spans="1:10" x14ac:dyDescent="0.35">
      <c r="A7" t="s">
        <v>12</v>
      </c>
      <c r="B7">
        <v>164</v>
      </c>
      <c r="C7">
        <v>42.52</v>
      </c>
      <c r="D7">
        <v>40</v>
      </c>
      <c r="E7">
        <v>19</v>
      </c>
      <c r="F7">
        <v>79</v>
      </c>
    </row>
    <row r="9" spans="1:10" x14ac:dyDescent="0.35">
      <c r="A9" t="s">
        <v>13</v>
      </c>
    </row>
    <row r="10" spans="1:10" x14ac:dyDescent="0.35">
      <c r="A10" t="s">
        <v>2</v>
      </c>
      <c r="B10" t="s">
        <v>3</v>
      </c>
      <c r="C10" t="s">
        <v>14</v>
      </c>
      <c r="D10" t="s">
        <v>15</v>
      </c>
      <c r="E10" t="s">
        <v>16</v>
      </c>
      <c r="F10" t="s">
        <v>17</v>
      </c>
      <c r="G10" t="s">
        <v>18</v>
      </c>
      <c r="H10" t="s">
        <v>19</v>
      </c>
      <c r="I10" t="s">
        <v>20</v>
      </c>
      <c r="J10" t="s">
        <v>21</v>
      </c>
    </row>
    <row r="11" spans="1:10" x14ac:dyDescent="0.35">
      <c r="A11" t="s">
        <v>8</v>
      </c>
      <c r="B11">
        <v>41</v>
      </c>
      <c r="C11" t="s">
        <v>22</v>
      </c>
      <c r="D11" t="s">
        <v>23</v>
      </c>
      <c r="E11" t="s">
        <v>24</v>
      </c>
      <c r="F11" t="s">
        <v>25</v>
      </c>
      <c r="G11" t="s">
        <v>26</v>
      </c>
      <c r="H11" t="s">
        <v>27</v>
      </c>
      <c r="I11" t="s">
        <v>28</v>
      </c>
      <c r="J11" t="s">
        <v>22</v>
      </c>
    </row>
    <row r="12" spans="1:10" x14ac:dyDescent="0.35">
      <c r="A12" t="s">
        <v>9</v>
      </c>
      <c r="B12">
        <v>44</v>
      </c>
      <c r="C12" t="s">
        <v>29</v>
      </c>
      <c r="D12" t="s">
        <v>30</v>
      </c>
      <c r="E12" t="s">
        <v>31</v>
      </c>
      <c r="F12" t="s">
        <v>32</v>
      </c>
      <c r="G12" t="s">
        <v>33</v>
      </c>
      <c r="H12" t="s">
        <v>29</v>
      </c>
      <c r="I12" t="s">
        <v>33</v>
      </c>
      <c r="J12" t="s">
        <v>29</v>
      </c>
    </row>
    <row r="13" spans="1:10" x14ac:dyDescent="0.35">
      <c r="A13" t="s">
        <v>10</v>
      </c>
      <c r="B13">
        <v>39</v>
      </c>
      <c r="C13" t="s">
        <v>34</v>
      </c>
      <c r="D13" t="s">
        <v>34</v>
      </c>
      <c r="E13" t="s">
        <v>35</v>
      </c>
      <c r="F13" t="s">
        <v>36</v>
      </c>
      <c r="G13" t="s">
        <v>37</v>
      </c>
      <c r="H13" t="s">
        <v>36</v>
      </c>
      <c r="I13" t="s">
        <v>38</v>
      </c>
      <c r="J13" t="s">
        <v>39</v>
      </c>
    </row>
    <row r="14" spans="1:10" x14ac:dyDescent="0.35">
      <c r="A14" t="s">
        <v>11</v>
      </c>
      <c r="B14">
        <v>40</v>
      </c>
      <c r="C14" t="s">
        <v>40</v>
      </c>
      <c r="D14" t="s">
        <v>41</v>
      </c>
      <c r="E14" t="s">
        <v>42</v>
      </c>
      <c r="F14" t="s">
        <v>43</v>
      </c>
      <c r="G14" t="s">
        <v>43</v>
      </c>
      <c r="H14" t="s">
        <v>43</v>
      </c>
      <c r="I14" t="s">
        <v>39</v>
      </c>
      <c r="J14" t="s">
        <v>39</v>
      </c>
    </row>
    <row r="15" spans="1:10" x14ac:dyDescent="0.35">
      <c r="A15" t="s">
        <v>12</v>
      </c>
      <c r="B15">
        <v>164</v>
      </c>
      <c r="C15" t="s">
        <v>28</v>
      </c>
      <c r="D15" t="s">
        <v>23</v>
      </c>
      <c r="E15" t="s">
        <v>44</v>
      </c>
      <c r="F15" t="s">
        <v>45</v>
      </c>
      <c r="G15" t="s">
        <v>36</v>
      </c>
      <c r="H15" t="s">
        <v>46</v>
      </c>
      <c r="I15" t="s">
        <v>47</v>
      </c>
      <c r="J15" t="s">
        <v>48</v>
      </c>
    </row>
    <row r="17" spans="1:20" x14ac:dyDescent="0.35">
      <c r="A17" t="s">
        <v>49</v>
      </c>
    </row>
    <row r="18" spans="1:20" x14ac:dyDescent="0.35">
      <c r="A18" t="s">
        <v>2</v>
      </c>
      <c r="B18" t="s">
        <v>3</v>
      </c>
      <c r="C18" t="s">
        <v>50</v>
      </c>
      <c r="D18" t="s">
        <v>51</v>
      </c>
      <c r="E18" t="s">
        <v>52</v>
      </c>
      <c r="F18" t="s">
        <v>53</v>
      </c>
      <c r="G18" t="s">
        <v>15</v>
      </c>
      <c r="H18" t="s">
        <v>54</v>
      </c>
      <c r="I18" t="s">
        <v>55</v>
      </c>
      <c r="J18" t="s">
        <v>56</v>
      </c>
      <c r="K18" t="s">
        <v>57</v>
      </c>
      <c r="L18" t="s">
        <v>19</v>
      </c>
      <c r="M18" t="s">
        <v>58</v>
      </c>
      <c r="N18" t="s">
        <v>59</v>
      </c>
      <c r="O18" t="s">
        <v>60</v>
      </c>
      <c r="P18" t="s">
        <v>14</v>
      </c>
      <c r="Q18" t="s">
        <v>18</v>
      </c>
      <c r="R18" t="s">
        <v>61</v>
      </c>
      <c r="S18" t="s">
        <v>17</v>
      </c>
      <c r="T18" t="s">
        <v>62</v>
      </c>
    </row>
    <row r="19" spans="1:20" x14ac:dyDescent="0.35">
      <c r="A19" t="s">
        <v>8</v>
      </c>
      <c r="B19">
        <v>41</v>
      </c>
      <c r="C19" t="s">
        <v>22</v>
      </c>
      <c r="D19" t="s">
        <v>22</v>
      </c>
      <c r="E19" t="s">
        <v>63</v>
      </c>
      <c r="F19" t="s">
        <v>64</v>
      </c>
      <c r="G19" t="s">
        <v>22</v>
      </c>
      <c r="H19" t="s">
        <v>26</v>
      </c>
      <c r="I19" t="s">
        <v>27</v>
      </c>
      <c r="J19" t="s">
        <v>28</v>
      </c>
      <c r="K19" t="s">
        <v>25</v>
      </c>
      <c r="L19" t="s">
        <v>22</v>
      </c>
      <c r="M19" t="s">
        <v>22</v>
      </c>
      <c r="N19" t="s">
        <v>27</v>
      </c>
      <c r="O19" t="s">
        <v>39</v>
      </c>
      <c r="P19" t="s">
        <v>39</v>
      </c>
      <c r="Q19" t="s">
        <v>39</v>
      </c>
      <c r="R19" t="s">
        <v>39</v>
      </c>
      <c r="S19" t="s">
        <v>39</v>
      </c>
      <c r="T19" t="s">
        <v>39</v>
      </c>
    </row>
    <row r="20" spans="1:20" x14ac:dyDescent="0.35">
      <c r="A20" t="s">
        <v>9</v>
      </c>
      <c r="B20">
        <v>44</v>
      </c>
      <c r="C20" t="s">
        <v>29</v>
      </c>
      <c r="D20" t="s">
        <v>46</v>
      </c>
      <c r="E20" t="s">
        <v>65</v>
      </c>
      <c r="F20" t="s">
        <v>66</v>
      </c>
      <c r="G20" t="s">
        <v>29</v>
      </c>
      <c r="H20" t="s">
        <v>29</v>
      </c>
      <c r="I20" t="s">
        <v>29</v>
      </c>
      <c r="J20" t="s">
        <v>39</v>
      </c>
      <c r="K20" t="s">
        <v>39</v>
      </c>
      <c r="L20" t="s">
        <v>29</v>
      </c>
      <c r="M20" t="s">
        <v>29</v>
      </c>
      <c r="N20" t="s">
        <v>33</v>
      </c>
      <c r="O20" t="s">
        <v>33</v>
      </c>
      <c r="P20" t="s">
        <v>29</v>
      </c>
      <c r="Q20" t="s">
        <v>29</v>
      </c>
      <c r="R20" t="s">
        <v>67</v>
      </c>
      <c r="S20" t="s">
        <v>39</v>
      </c>
      <c r="T20" t="s">
        <v>39</v>
      </c>
    </row>
    <row r="21" spans="1:20" x14ac:dyDescent="0.35">
      <c r="A21" t="s">
        <v>10</v>
      </c>
      <c r="B21">
        <v>39</v>
      </c>
      <c r="C21" t="s">
        <v>38</v>
      </c>
      <c r="D21" t="s">
        <v>37</v>
      </c>
      <c r="E21" t="s">
        <v>37</v>
      </c>
      <c r="F21" t="s">
        <v>36</v>
      </c>
      <c r="G21" t="s">
        <v>38</v>
      </c>
      <c r="H21" t="s">
        <v>68</v>
      </c>
      <c r="I21" t="s">
        <v>68</v>
      </c>
      <c r="J21" t="s">
        <v>39</v>
      </c>
      <c r="K21" t="s">
        <v>36</v>
      </c>
      <c r="L21" t="s">
        <v>39</v>
      </c>
      <c r="M21" t="s">
        <v>39</v>
      </c>
      <c r="N21" t="s">
        <v>34</v>
      </c>
      <c r="O21" t="s">
        <v>38</v>
      </c>
      <c r="P21" t="s">
        <v>38</v>
      </c>
      <c r="Q21" t="s">
        <v>38</v>
      </c>
      <c r="R21" t="s">
        <v>39</v>
      </c>
      <c r="S21" t="s">
        <v>39</v>
      </c>
      <c r="T21" t="s">
        <v>39</v>
      </c>
    </row>
    <row r="22" spans="1:20" x14ac:dyDescent="0.35">
      <c r="A22" t="s">
        <v>11</v>
      </c>
      <c r="B22">
        <v>40</v>
      </c>
      <c r="C22" t="s">
        <v>69</v>
      </c>
      <c r="D22" t="s">
        <v>39</v>
      </c>
      <c r="E22" t="s">
        <v>40</v>
      </c>
      <c r="F22" t="s">
        <v>42</v>
      </c>
      <c r="G22" t="s">
        <v>69</v>
      </c>
      <c r="H22" t="s">
        <v>70</v>
      </c>
      <c r="I22" t="s">
        <v>69</v>
      </c>
      <c r="J22" t="s">
        <v>71</v>
      </c>
      <c r="K22" t="s">
        <v>71</v>
      </c>
      <c r="L22" t="s">
        <v>71</v>
      </c>
      <c r="M22" t="s">
        <v>39</v>
      </c>
      <c r="N22" t="s">
        <v>71</v>
      </c>
      <c r="O22" t="s">
        <v>39</v>
      </c>
      <c r="P22" t="s">
        <v>71</v>
      </c>
      <c r="Q22" t="s">
        <v>71</v>
      </c>
      <c r="R22" t="s">
        <v>42</v>
      </c>
      <c r="S22" t="s">
        <v>71</v>
      </c>
      <c r="T22" t="s">
        <v>70</v>
      </c>
    </row>
    <row r="23" spans="1:20" x14ac:dyDescent="0.35">
      <c r="A23" t="s">
        <v>12</v>
      </c>
      <c r="B23">
        <v>164</v>
      </c>
      <c r="C23" t="s">
        <v>47</v>
      </c>
      <c r="D23" t="s">
        <v>72</v>
      </c>
      <c r="E23" t="s">
        <v>30</v>
      </c>
      <c r="F23" t="s">
        <v>73</v>
      </c>
      <c r="G23" t="s">
        <v>47</v>
      </c>
      <c r="H23" t="s">
        <v>74</v>
      </c>
      <c r="I23" t="s">
        <v>75</v>
      </c>
      <c r="J23" t="s">
        <v>22</v>
      </c>
      <c r="K23" t="s">
        <v>72</v>
      </c>
      <c r="L23" t="s">
        <v>76</v>
      </c>
      <c r="M23" t="s">
        <v>48</v>
      </c>
      <c r="N23" t="s">
        <v>77</v>
      </c>
      <c r="O23" t="s">
        <v>76</v>
      </c>
      <c r="P23" t="s">
        <v>76</v>
      </c>
      <c r="Q23" t="s">
        <v>76</v>
      </c>
      <c r="R23" t="s">
        <v>75</v>
      </c>
      <c r="S23" t="s">
        <v>78</v>
      </c>
      <c r="T23" t="s">
        <v>48</v>
      </c>
    </row>
    <row r="25" spans="1:20" x14ac:dyDescent="0.35">
      <c r="A25" t="s">
        <v>79</v>
      </c>
    </row>
    <row r="26" spans="1:20" x14ac:dyDescent="0.35">
      <c r="A26" t="s">
        <v>2</v>
      </c>
      <c r="B26" t="s">
        <v>3</v>
      </c>
      <c r="C26" t="s">
        <v>18</v>
      </c>
      <c r="D26" t="s">
        <v>19</v>
      </c>
      <c r="E26" t="s">
        <v>20</v>
      </c>
      <c r="F26" t="s">
        <v>17</v>
      </c>
      <c r="G26" t="s">
        <v>16</v>
      </c>
    </row>
    <row r="27" spans="1:20" x14ac:dyDescent="0.35">
      <c r="A27" t="s">
        <v>8</v>
      </c>
      <c r="B27">
        <v>13</v>
      </c>
      <c r="C27" t="s">
        <v>80</v>
      </c>
      <c r="D27" t="s">
        <v>81</v>
      </c>
      <c r="E27" t="s">
        <v>82</v>
      </c>
      <c r="F27" t="s">
        <v>39</v>
      </c>
      <c r="G27" t="s">
        <v>39</v>
      </c>
    </row>
    <row r="28" spans="1:20" x14ac:dyDescent="0.35">
      <c r="A28" t="s">
        <v>9</v>
      </c>
      <c r="B28">
        <v>19</v>
      </c>
      <c r="C28" t="s">
        <v>83</v>
      </c>
      <c r="D28" t="s">
        <v>84</v>
      </c>
      <c r="E28" t="s">
        <v>85</v>
      </c>
      <c r="F28" t="s">
        <v>39</v>
      </c>
      <c r="G28" t="s">
        <v>39</v>
      </c>
    </row>
    <row r="29" spans="1:20" x14ac:dyDescent="0.35">
      <c r="A29" t="s">
        <v>10</v>
      </c>
      <c r="B29">
        <v>10</v>
      </c>
      <c r="C29" t="s">
        <v>40</v>
      </c>
      <c r="D29" t="s">
        <v>40</v>
      </c>
      <c r="E29" t="s">
        <v>40</v>
      </c>
      <c r="F29" t="s">
        <v>86</v>
      </c>
      <c r="G29" t="s">
        <v>39</v>
      </c>
    </row>
    <row r="30" spans="1:20" x14ac:dyDescent="0.35">
      <c r="A30" t="s">
        <v>11</v>
      </c>
      <c r="B30">
        <v>9</v>
      </c>
      <c r="C30" t="s">
        <v>87</v>
      </c>
      <c r="D30" t="s">
        <v>88</v>
      </c>
      <c r="E30" t="s">
        <v>89</v>
      </c>
      <c r="F30" t="s">
        <v>39</v>
      </c>
      <c r="G30" t="s">
        <v>89</v>
      </c>
    </row>
    <row r="31" spans="1:20" x14ac:dyDescent="0.35">
      <c r="A31" t="s">
        <v>12</v>
      </c>
      <c r="B31">
        <v>51</v>
      </c>
      <c r="C31" t="s">
        <v>90</v>
      </c>
      <c r="D31" t="s">
        <v>91</v>
      </c>
      <c r="E31" t="s">
        <v>92</v>
      </c>
      <c r="F31" t="s">
        <v>93</v>
      </c>
      <c r="G31" t="s">
        <v>94</v>
      </c>
    </row>
    <row r="33" spans="1:4" x14ac:dyDescent="0.35">
      <c r="A33" t="s">
        <v>95</v>
      </c>
    </row>
    <row r="34" spans="1:4" x14ac:dyDescent="0.35">
      <c r="A34" t="s">
        <v>2</v>
      </c>
      <c r="B34" t="s">
        <v>3</v>
      </c>
      <c r="C34" t="s">
        <v>96</v>
      </c>
    </row>
    <row r="35" spans="1:4" x14ac:dyDescent="0.35">
      <c r="A35" t="s">
        <v>8</v>
      </c>
      <c r="B35">
        <v>41</v>
      </c>
      <c r="C35" t="s">
        <v>97</v>
      </c>
    </row>
    <row r="36" spans="1:4" x14ac:dyDescent="0.35">
      <c r="A36" t="s">
        <v>9</v>
      </c>
      <c r="B36">
        <v>44</v>
      </c>
      <c r="C36" t="s">
        <v>97</v>
      </c>
    </row>
    <row r="37" spans="1:4" x14ac:dyDescent="0.35">
      <c r="A37" t="s">
        <v>10</v>
      </c>
      <c r="B37">
        <v>39</v>
      </c>
      <c r="C37" t="s">
        <v>97</v>
      </c>
    </row>
    <row r="38" spans="1:4" x14ac:dyDescent="0.35">
      <c r="A38" t="s">
        <v>11</v>
      </c>
      <c r="B38">
        <v>40</v>
      </c>
      <c r="C38" t="s">
        <v>97</v>
      </c>
    </row>
    <row r="39" spans="1:4" x14ac:dyDescent="0.35">
      <c r="A39" t="s">
        <v>12</v>
      </c>
      <c r="B39">
        <v>164</v>
      </c>
      <c r="C39" t="s">
        <v>97</v>
      </c>
    </row>
    <row r="41" spans="1:4" x14ac:dyDescent="0.35">
      <c r="A41" t="s">
        <v>101</v>
      </c>
    </row>
    <row r="42" spans="1:4" x14ac:dyDescent="0.35">
      <c r="A42" t="s">
        <v>2</v>
      </c>
      <c r="B42" t="s">
        <v>3</v>
      </c>
      <c r="C42" t="s">
        <v>102</v>
      </c>
      <c r="D42" t="s">
        <v>103</v>
      </c>
    </row>
    <row r="43" spans="1:4" x14ac:dyDescent="0.35">
      <c r="A43" t="s">
        <v>8</v>
      </c>
      <c r="B43">
        <v>13</v>
      </c>
      <c r="C43" t="s">
        <v>97</v>
      </c>
      <c r="D43" t="s">
        <v>39</v>
      </c>
    </row>
    <row r="44" spans="1:4" x14ac:dyDescent="0.35">
      <c r="A44" t="s">
        <v>9</v>
      </c>
      <c r="B44">
        <v>19</v>
      </c>
      <c r="C44" t="s">
        <v>104</v>
      </c>
      <c r="D44" t="s">
        <v>83</v>
      </c>
    </row>
    <row r="45" spans="1:4" x14ac:dyDescent="0.35">
      <c r="A45" t="s">
        <v>10</v>
      </c>
      <c r="B45">
        <v>10</v>
      </c>
      <c r="C45" t="s">
        <v>97</v>
      </c>
      <c r="D45" t="s">
        <v>39</v>
      </c>
    </row>
    <row r="46" spans="1:4" x14ac:dyDescent="0.35">
      <c r="A46" t="s">
        <v>11</v>
      </c>
      <c r="B46">
        <v>9</v>
      </c>
      <c r="C46" t="s">
        <v>97</v>
      </c>
      <c r="D46" t="s">
        <v>39</v>
      </c>
    </row>
    <row r="47" spans="1:4" x14ac:dyDescent="0.35">
      <c r="A47" t="s">
        <v>12</v>
      </c>
      <c r="B47">
        <v>51</v>
      </c>
      <c r="C47" t="s">
        <v>105</v>
      </c>
      <c r="D47" t="s">
        <v>94</v>
      </c>
    </row>
    <row r="49" spans="1:5" x14ac:dyDescent="0.35">
      <c r="A49" t="s">
        <v>106</v>
      </c>
    </row>
    <row r="50" spans="1:5" x14ac:dyDescent="0.35">
      <c r="A50" t="s">
        <v>2</v>
      </c>
      <c r="B50" t="s">
        <v>3</v>
      </c>
      <c r="C50" t="s">
        <v>99</v>
      </c>
      <c r="D50" t="s">
        <v>102</v>
      </c>
      <c r="E50" t="s">
        <v>103</v>
      </c>
    </row>
    <row r="51" spans="1:5" x14ac:dyDescent="0.35">
      <c r="A51" t="s">
        <v>8</v>
      </c>
      <c r="B51">
        <v>10</v>
      </c>
      <c r="C51" t="s">
        <v>107</v>
      </c>
      <c r="D51" t="s">
        <v>108</v>
      </c>
      <c r="E51" t="s">
        <v>39</v>
      </c>
    </row>
    <row r="52" spans="1:5" x14ac:dyDescent="0.35">
      <c r="A52" t="s">
        <v>9</v>
      </c>
      <c r="B52">
        <v>14</v>
      </c>
      <c r="C52" t="s">
        <v>39</v>
      </c>
      <c r="D52" t="s">
        <v>109</v>
      </c>
      <c r="E52" t="s">
        <v>110</v>
      </c>
    </row>
    <row r="53" spans="1:5" x14ac:dyDescent="0.35">
      <c r="A53" t="s">
        <v>10</v>
      </c>
      <c r="B53">
        <v>11</v>
      </c>
      <c r="C53" t="s">
        <v>39</v>
      </c>
      <c r="D53" t="s">
        <v>97</v>
      </c>
      <c r="E53" t="s">
        <v>39</v>
      </c>
    </row>
    <row r="54" spans="1:5" x14ac:dyDescent="0.35">
      <c r="A54" t="s">
        <v>11</v>
      </c>
      <c r="B54">
        <v>8</v>
      </c>
      <c r="C54" t="s">
        <v>39</v>
      </c>
      <c r="D54" t="s">
        <v>97</v>
      </c>
      <c r="E54" t="s">
        <v>39</v>
      </c>
    </row>
    <row r="55" spans="1:5" x14ac:dyDescent="0.35">
      <c r="A55" t="s">
        <v>12</v>
      </c>
      <c r="B55">
        <v>43</v>
      </c>
      <c r="C55" t="s">
        <v>29</v>
      </c>
      <c r="D55" t="s">
        <v>111</v>
      </c>
      <c r="E55" t="s">
        <v>29</v>
      </c>
    </row>
    <row r="57" spans="1:5" x14ac:dyDescent="0.35">
      <c r="A57" t="s">
        <v>112</v>
      </c>
    </row>
    <row r="58" spans="1:5" x14ac:dyDescent="0.35">
      <c r="A58" t="s">
        <v>2</v>
      </c>
      <c r="B58" t="s">
        <v>3</v>
      </c>
      <c r="C58" t="s">
        <v>102</v>
      </c>
      <c r="D58" t="s">
        <v>113</v>
      </c>
    </row>
    <row r="59" spans="1:5" x14ac:dyDescent="0.35">
      <c r="A59" t="s">
        <v>8</v>
      </c>
      <c r="B59">
        <v>3</v>
      </c>
      <c r="C59" t="s">
        <v>97</v>
      </c>
      <c r="D59" t="s">
        <v>39</v>
      </c>
    </row>
    <row r="60" spans="1:5" x14ac:dyDescent="0.35">
      <c r="A60" t="s">
        <v>9</v>
      </c>
      <c r="B60">
        <v>2</v>
      </c>
      <c r="C60" t="s">
        <v>39</v>
      </c>
      <c r="D60" t="s">
        <v>97</v>
      </c>
    </row>
    <row r="61" spans="1:5" x14ac:dyDescent="0.35">
      <c r="A61" t="s">
        <v>10</v>
      </c>
      <c r="B61">
        <v>2</v>
      </c>
      <c r="C61" t="s">
        <v>97</v>
      </c>
      <c r="D61" t="s">
        <v>39</v>
      </c>
    </row>
    <row r="62" spans="1:5" x14ac:dyDescent="0.35">
      <c r="A62" t="s">
        <v>11</v>
      </c>
      <c r="B62">
        <v>2</v>
      </c>
      <c r="C62" t="s">
        <v>97</v>
      </c>
      <c r="D62" t="s">
        <v>39</v>
      </c>
    </row>
    <row r="63" spans="1:5" x14ac:dyDescent="0.35">
      <c r="A63" t="s">
        <v>12</v>
      </c>
      <c r="B63">
        <v>9</v>
      </c>
      <c r="C63" t="s">
        <v>114</v>
      </c>
      <c r="D63" t="s">
        <v>87</v>
      </c>
    </row>
    <row r="65" spans="1:7" x14ac:dyDescent="0.35">
      <c r="A65" t="s">
        <v>115</v>
      </c>
    </row>
    <row r="66" spans="1:7" x14ac:dyDescent="0.35">
      <c r="A66" t="s">
        <v>2</v>
      </c>
      <c r="B66" t="s">
        <v>3</v>
      </c>
      <c r="C66" t="s">
        <v>103</v>
      </c>
      <c r="D66" t="s">
        <v>102</v>
      </c>
      <c r="E66" t="s">
        <v>113</v>
      </c>
      <c r="F66" t="s">
        <v>116</v>
      </c>
    </row>
    <row r="67" spans="1:7" x14ac:dyDescent="0.35">
      <c r="A67" t="s">
        <v>8</v>
      </c>
      <c r="B67">
        <v>4</v>
      </c>
      <c r="C67" t="s">
        <v>30</v>
      </c>
      <c r="D67" t="s">
        <v>117</v>
      </c>
      <c r="E67" t="s">
        <v>30</v>
      </c>
      <c r="F67" t="s">
        <v>39</v>
      </c>
    </row>
    <row r="68" spans="1:7" x14ac:dyDescent="0.35">
      <c r="A68" t="s">
        <v>9</v>
      </c>
      <c r="B68">
        <v>3</v>
      </c>
      <c r="C68" t="s">
        <v>39</v>
      </c>
      <c r="D68" t="s">
        <v>118</v>
      </c>
      <c r="E68" t="s">
        <v>39</v>
      </c>
      <c r="F68" t="s">
        <v>119</v>
      </c>
    </row>
    <row r="69" spans="1:7" x14ac:dyDescent="0.35">
      <c r="A69" t="s">
        <v>10</v>
      </c>
      <c r="B69">
        <v>1</v>
      </c>
      <c r="C69" t="s">
        <v>39</v>
      </c>
      <c r="D69" t="s">
        <v>97</v>
      </c>
      <c r="E69" t="s">
        <v>39</v>
      </c>
      <c r="F69" t="s">
        <v>39</v>
      </c>
    </row>
    <row r="70" spans="1:7" x14ac:dyDescent="0.35">
      <c r="A70" t="s">
        <v>11</v>
      </c>
      <c r="B70">
        <v>2</v>
      </c>
      <c r="C70" t="s">
        <v>117</v>
      </c>
      <c r="D70" t="s">
        <v>117</v>
      </c>
      <c r="E70" t="s">
        <v>39</v>
      </c>
      <c r="F70" t="s">
        <v>39</v>
      </c>
    </row>
    <row r="71" spans="1:7" x14ac:dyDescent="0.35">
      <c r="A71" t="s">
        <v>12</v>
      </c>
      <c r="B71">
        <v>10</v>
      </c>
      <c r="C71" t="s">
        <v>40</v>
      </c>
      <c r="D71" t="s">
        <v>117</v>
      </c>
      <c r="E71" t="s">
        <v>107</v>
      </c>
      <c r="F71" t="s">
        <v>40</v>
      </c>
    </row>
    <row r="73" spans="1:7" x14ac:dyDescent="0.35">
      <c r="A73" t="s">
        <v>120</v>
      </c>
    </row>
    <row r="74" spans="1:7" x14ac:dyDescent="0.35">
      <c r="A74" t="s">
        <v>2</v>
      </c>
      <c r="B74" t="s">
        <v>3</v>
      </c>
      <c r="C74" t="s">
        <v>103</v>
      </c>
      <c r="D74" t="s">
        <v>102</v>
      </c>
      <c r="E74" t="s">
        <v>116</v>
      </c>
      <c r="F74" t="s">
        <v>121</v>
      </c>
      <c r="G74" t="s">
        <v>113</v>
      </c>
    </row>
    <row r="75" spans="1:7" x14ac:dyDescent="0.35">
      <c r="A75" t="s">
        <v>8</v>
      </c>
      <c r="B75">
        <v>4</v>
      </c>
      <c r="C75" t="s">
        <v>30</v>
      </c>
      <c r="D75" t="s">
        <v>30</v>
      </c>
      <c r="E75" t="s">
        <v>117</v>
      </c>
      <c r="F75" t="s">
        <v>39</v>
      </c>
      <c r="G75" t="s">
        <v>39</v>
      </c>
    </row>
    <row r="76" spans="1:7" x14ac:dyDescent="0.35">
      <c r="A76" t="s">
        <v>9</v>
      </c>
      <c r="B76">
        <v>3</v>
      </c>
      <c r="C76" t="s">
        <v>39</v>
      </c>
      <c r="D76" t="s">
        <v>39</v>
      </c>
      <c r="E76" t="s">
        <v>118</v>
      </c>
      <c r="F76" t="s">
        <v>118</v>
      </c>
      <c r="G76" t="s">
        <v>118</v>
      </c>
    </row>
    <row r="77" spans="1:7" x14ac:dyDescent="0.35">
      <c r="A77" t="s">
        <v>10</v>
      </c>
      <c r="B77">
        <v>2</v>
      </c>
      <c r="C77" t="s">
        <v>39</v>
      </c>
      <c r="D77" t="s">
        <v>97</v>
      </c>
      <c r="E77" t="s">
        <v>39</v>
      </c>
      <c r="F77" t="s">
        <v>39</v>
      </c>
      <c r="G77" t="s">
        <v>39</v>
      </c>
    </row>
    <row r="78" spans="1:7" x14ac:dyDescent="0.35">
      <c r="A78" t="s">
        <v>11</v>
      </c>
      <c r="B78">
        <v>2</v>
      </c>
      <c r="C78" t="s">
        <v>39</v>
      </c>
      <c r="D78" t="s">
        <v>97</v>
      </c>
      <c r="E78" t="s">
        <v>39</v>
      </c>
      <c r="F78" t="s">
        <v>39</v>
      </c>
      <c r="G78" t="s">
        <v>39</v>
      </c>
    </row>
    <row r="79" spans="1:7" x14ac:dyDescent="0.35">
      <c r="A79" t="s">
        <v>12</v>
      </c>
      <c r="B79">
        <v>11</v>
      </c>
      <c r="C79" t="s">
        <v>46</v>
      </c>
      <c r="D79" t="s">
        <v>31</v>
      </c>
      <c r="E79" t="s">
        <v>122</v>
      </c>
      <c r="F79" t="s">
        <v>46</v>
      </c>
      <c r="G79" t="s">
        <v>46</v>
      </c>
    </row>
    <row r="81" spans="1:6" x14ac:dyDescent="0.35">
      <c r="A81" t="s">
        <v>123</v>
      </c>
    </row>
    <row r="82" spans="1:6" x14ac:dyDescent="0.35">
      <c r="A82" t="s">
        <v>2</v>
      </c>
      <c r="B82" t="s">
        <v>3</v>
      </c>
      <c r="C82" t="s">
        <v>121</v>
      </c>
      <c r="D82" t="s">
        <v>124</v>
      </c>
      <c r="E82" t="s">
        <v>125</v>
      </c>
      <c r="F82" t="s">
        <v>126</v>
      </c>
    </row>
    <row r="83" spans="1:6" x14ac:dyDescent="0.35">
      <c r="A83" t="s">
        <v>8</v>
      </c>
      <c r="B83">
        <v>3</v>
      </c>
      <c r="C83" t="s">
        <v>118</v>
      </c>
      <c r="D83" t="s">
        <v>119</v>
      </c>
      <c r="E83" t="s">
        <v>39</v>
      </c>
      <c r="F83" t="s">
        <v>39</v>
      </c>
    </row>
    <row r="84" spans="1:6" x14ac:dyDescent="0.35">
      <c r="A84" t="s">
        <v>9</v>
      </c>
      <c r="B84">
        <v>2</v>
      </c>
      <c r="C84" t="s">
        <v>39</v>
      </c>
      <c r="D84" t="s">
        <v>39</v>
      </c>
      <c r="E84" t="s">
        <v>97</v>
      </c>
      <c r="F84" t="s">
        <v>39</v>
      </c>
    </row>
    <row r="85" spans="1:6" x14ac:dyDescent="0.35">
      <c r="A85" t="s">
        <v>10</v>
      </c>
      <c r="B85">
        <v>2</v>
      </c>
      <c r="C85" t="s">
        <v>117</v>
      </c>
      <c r="D85" t="s">
        <v>39</v>
      </c>
      <c r="E85" t="s">
        <v>117</v>
      </c>
      <c r="F85" t="s">
        <v>39</v>
      </c>
    </row>
    <row r="86" spans="1:6" x14ac:dyDescent="0.35">
      <c r="A86" t="s">
        <v>11</v>
      </c>
      <c r="B86">
        <v>2</v>
      </c>
      <c r="C86" t="s">
        <v>117</v>
      </c>
      <c r="D86" t="s">
        <v>39</v>
      </c>
      <c r="E86" t="s">
        <v>39</v>
      </c>
      <c r="F86" t="s">
        <v>117</v>
      </c>
    </row>
    <row r="87" spans="1:6" x14ac:dyDescent="0.35">
      <c r="A87" t="s">
        <v>12</v>
      </c>
      <c r="B87">
        <v>9</v>
      </c>
      <c r="C87" t="s">
        <v>118</v>
      </c>
      <c r="D87" t="s">
        <v>87</v>
      </c>
      <c r="E87" t="s">
        <v>118</v>
      </c>
      <c r="F87" t="s">
        <v>89</v>
      </c>
    </row>
    <row r="89" spans="1:6" x14ac:dyDescent="0.35">
      <c r="A89" t="s">
        <v>127</v>
      </c>
    </row>
    <row r="90" spans="1:6" x14ac:dyDescent="0.35">
      <c r="A90" t="s">
        <v>2</v>
      </c>
      <c r="B90" t="s">
        <v>3</v>
      </c>
      <c r="C90" t="s">
        <v>102</v>
      </c>
      <c r="D90" t="s">
        <v>116</v>
      </c>
      <c r="E90" t="s">
        <v>113</v>
      </c>
      <c r="F90" t="s">
        <v>103</v>
      </c>
    </row>
    <row r="91" spans="1:6" x14ac:dyDescent="0.35">
      <c r="A91" t="s">
        <v>8</v>
      </c>
      <c r="B91">
        <v>4</v>
      </c>
      <c r="C91" t="s">
        <v>117</v>
      </c>
      <c r="D91" t="s">
        <v>117</v>
      </c>
      <c r="E91" t="s">
        <v>39</v>
      </c>
      <c r="F91" t="s">
        <v>39</v>
      </c>
    </row>
    <row r="92" spans="1:6" x14ac:dyDescent="0.35">
      <c r="A92" t="s">
        <v>9</v>
      </c>
      <c r="B92">
        <v>3</v>
      </c>
      <c r="C92" t="s">
        <v>39</v>
      </c>
      <c r="D92" t="s">
        <v>119</v>
      </c>
      <c r="E92" t="s">
        <v>118</v>
      </c>
      <c r="F92" t="s">
        <v>39</v>
      </c>
    </row>
    <row r="93" spans="1:6" x14ac:dyDescent="0.35">
      <c r="A93" t="s">
        <v>10</v>
      </c>
      <c r="B93">
        <v>2</v>
      </c>
      <c r="C93" t="s">
        <v>117</v>
      </c>
      <c r="D93" t="s">
        <v>39</v>
      </c>
      <c r="E93" t="s">
        <v>39</v>
      </c>
      <c r="F93" t="s">
        <v>117</v>
      </c>
    </row>
    <row r="94" spans="1:6" x14ac:dyDescent="0.35">
      <c r="A94" t="s">
        <v>11</v>
      </c>
      <c r="B94">
        <v>2</v>
      </c>
      <c r="C94" t="s">
        <v>97</v>
      </c>
      <c r="D94" t="s">
        <v>39</v>
      </c>
      <c r="E94" t="s">
        <v>39</v>
      </c>
      <c r="F94" t="s">
        <v>39</v>
      </c>
    </row>
    <row r="95" spans="1:6" x14ac:dyDescent="0.35">
      <c r="A95" t="s">
        <v>12</v>
      </c>
      <c r="B95">
        <v>11</v>
      </c>
      <c r="C95" t="s">
        <v>31</v>
      </c>
      <c r="D95" t="s">
        <v>128</v>
      </c>
      <c r="E95" t="s">
        <v>46</v>
      </c>
      <c r="F95" t="s">
        <v>46</v>
      </c>
    </row>
    <row r="97" spans="1:14" x14ac:dyDescent="0.35">
      <c r="A97" t="s">
        <v>129</v>
      </c>
    </row>
    <row r="98" spans="1:14" x14ac:dyDescent="0.35">
      <c r="A98" t="s">
        <v>2</v>
      </c>
      <c r="B98" t="s">
        <v>3</v>
      </c>
      <c r="C98" t="s">
        <v>130</v>
      </c>
      <c r="D98" t="s">
        <v>131</v>
      </c>
      <c r="E98" t="s">
        <v>132</v>
      </c>
      <c r="F98" t="s">
        <v>133</v>
      </c>
      <c r="G98" t="s">
        <v>134</v>
      </c>
      <c r="H98" t="s">
        <v>135</v>
      </c>
      <c r="I98" t="s">
        <v>136</v>
      </c>
      <c r="J98" t="s">
        <v>137</v>
      </c>
      <c r="K98" t="s">
        <v>138</v>
      </c>
      <c r="L98" t="s">
        <v>98</v>
      </c>
      <c r="M98" t="s">
        <v>121</v>
      </c>
      <c r="N98" t="s">
        <v>99</v>
      </c>
    </row>
    <row r="99" spans="1:14" x14ac:dyDescent="0.35">
      <c r="A99" t="s">
        <v>8</v>
      </c>
      <c r="B99">
        <v>3</v>
      </c>
      <c r="C99" t="s">
        <v>119</v>
      </c>
      <c r="D99" t="s">
        <v>118</v>
      </c>
      <c r="E99" t="s">
        <v>39</v>
      </c>
      <c r="F99" t="s">
        <v>118</v>
      </c>
      <c r="G99" t="s">
        <v>39</v>
      </c>
      <c r="H99" t="s">
        <v>39</v>
      </c>
      <c r="I99" t="s">
        <v>39</v>
      </c>
      <c r="J99" t="s">
        <v>39</v>
      </c>
      <c r="K99" t="s">
        <v>39</v>
      </c>
      <c r="L99" t="s">
        <v>39</v>
      </c>
      <c r="M99" t="s">
        <v>39</v>
      </c>
      <c r="N99" t="s">
        <v>39</v>
      </c>
    </row>
    <row r="100" spans="1:14" x14ac:dyDescent="0.35">
      <c r="A100" t="s">
        <v>9</v>
      </c>
      <c r="B100">
        <v>2</v>
      </c>
      <c r="C100" t="s">
        <v>39</v>
      </c>
      <c r="D100" t="s">
        <v>39</v>
      </c>
      <c r="E100" t="s">
        <v>39</v>
      </c>
      <c r="F100" t="s">
        <v>97</v>
      </c>
      <c r="G100" t="s">
        <v>39</v>
      </c>
      <c r="H100" t="s">
        <v>39</v>
      </c>
      <c r="I100" t="s">
        <v>39</v>
      </c>
      <c r="J100" t="s">
        <v>39</v>
      </c>
      <c r="K100" t="s">
        <v>39</v>
      </c>
      <c r="L100" t="s">
        <v>39</v>
      </c>
      <c r="M100" t="s">
        <v>39</v>
      </c>
      <c r="N100" t="s">
        <v>39</v>
      </c>
    </row>
    <row r="101" spans="1:14" x14ac:dyDescent="0.35">
      <c r="A101" t="s">
        <v>10</v>
      </c>
      <c r="B101">
        <v>2</v>
      </c>
      <c r="C101" t="s">
        <v>117</v>
      </c>
      <c r="D101" t="s">
        <v>39</v>
      </c>
      <c r="E101" t="s">
        <v>117</v>
      </c>
      <c r="F101" t="s">
        <v>117</v>
      </c>
      <c r="G101" t="s">
        <v>39</v>
      </c>
      <c r="H101" t="s">
        <v>39</v>
      </c>
      <c r="I101" t="s">
        <v>39</v>
      </c>
      <c r="J101" t="s">
        <v>39</v>
      </c>
      <c r="K101" t="s">
        <v>39</v>
      </c>
      <c r="L101" t="s">
        <v>39</v>
      </c>
      <c r="M101" t="s">
        <v>39</v>
      </c>
      <c r="N101" t="s">
        <v>39</v>
      </c>
    </row>
    <row r="102" spans="1:14" x14ac:dyDescent="0.35">
      <c r="A102" t="s">
        <v>11</v>
      </c>
      <c r="B102">
        <v>2</v>
      </c>
      <c r="C102" t="s">
        <v>39</v>
      </c>
      <c r="D102" t="s">
        <v>39</v>
      </c>
      <c r="E102" t="s">
        <v>39</v>
      </c>
      <c r="F102" t="s">
        <v>39</v>
      </c>
      <c r="G102" t="s">
        <v>39</v>
      </c>
      <c r="H102" t="s">
        <v>39</v>
      </c>
      <c r="I102" t="s">
        <v>39</v>
      </c>
      <c r="J102" t="s">
        <v>39</v>
      </c>
      <c r="K102" t="s">
        <v>39</v>
      </c>
      <c r="L102" t="s">
        <v>39</v>
      </c>
      <c r="M102" t="s">
        <v>97</v>
      </c>
      <c r="N102" t="s">
        <v>39</v>
      </c>
    </row>
    <row r="103" spans="1:14" x14ac:dyDescent="0.35">
      <c r="A103" t="s">
        <v>12</v>
      </c>
      <c r="B103">
        <v>9</v>
      </c>
      <c r="C103" t="s">
        <v>118</v>
      </c>
      <c r="D103" t="s">
        <v>89</v>
      </c>
      <c r="E103" t="s">
        <v>89</v>
      </c>
      <c r="F103" t="s">
        <v>139</v>
      </c>
      <c r="G103" t="s">
        <v>39</v>
      </c>
      <c r="H103" t="s">
        <v>39</v>
      </c>
      <c r="I103" t="s">
        <v>39</v>
      </c>
      <c r="J103" t="s">
        <v>39</v>
      </c>
      <c r="K103" t="s">
        <v>39</v>
      </c>
      <c r="L103" t="s">
        <v>39</v>
      </c>
      <c r="M103" t="s">
        <v>87</v>
      </c>
      <c r="N103" t="s">
        <v>39</v>
      </c>
    </row>
    <row r="105" spans="1:14" x14ac:dyDescent="0.35">
      <c r="A105" t="s">
        <v>140</v>
      </c>
    </row>
    <row r="106" spans="1:14" x14ac:dyDescent="0.35">
      <c r="A106" t="s">
        <v>2</v>
      </c>
      <c r="B106" t="s">
        <v>3</v>
      </c>
      <c r="C106" t="s">
        <v>130</v>
      </c>
      <c r="D106" t="s">
        <v>131</v>
      </c>
      <c r="E106" t="s">
        <v>132</v>
      </c>
      <c r="F106" t="s">
        <v>133</v>
      </c>
      <c r="G106" t="s">
        <v>134</v>
      </c>
      <c r="H106" t="s">
        <v>135</v>
      </c>
      <c r="I106" t="s">
        <v>136</v>
      </c>
      <c r="J106" t="s">
        <v>137</v>
      </c>
      <c r="K106" t="s">
        <v>138</v>
      </c>
      <c r="L106" t="s">
        <v>98</v>
      </c>
      <c r="M106" t="s">
        <v>121</v>
      </c>
      <c r="N106" t="s">
        <v>99</v>
      </c>
    </row>
    <row r="107" spans="1:14" x14ac:dyDescent="0.35">
      <c r="A107" t="s">
        <v>8</v>
      </c>
      <c r="B107">
        <v>4</v>
      </c>
      <c r="C107" t="s">
        <v>39</v>
      </c>
      <c r="D107" t="s">
        <v>30</v>
      </c>
      <c r="E107" t="s">
        <v>39</v>
      </c>
      <c r="F107" t="s">
        <v>117</v>
      </c>
      <c r="G107" t="s">
        <v>39</v>
      </c>
      <c r="H107" t="s">
        <v>39</v>
      </c>
      <c r="I107" t="s">
        <v>39</v>
      </c>
      <c r="J107" t="s">
        <v>117</v>
      </c>
      <c r="K107" t="s">
        <v>39</v>
      </c>
      <c r="L107" t="s">
        <v>39</v>
      </c>
      <c r="M107" t="s">
        <v>39</v>
      </c>
      <c r="N107" t="s">
        <v>39</v>
      </c>
    </row>
    <row r="108" spans="1:14" x14ac:dyDescent="0.35">
      <c r="A108" t="s">
        <v>9</v>
      </c>
      <c r="B108">
        <v>3</v>
      </c>
      <c r="C108" t="s">
        <v>39</v>
      </c>
      <c r="D108" t="s">
        <v>39</v>
      </c>
      <c r="E108" t="s">
        <v>118</v>
      </c>
      <c r="F108" t="s">
        <v>97</v>
      </c>
      <c r="G108" t="s">
        <v>39</v>
      </c>
      <c r="H108" t="s">
        <v>39</v>
      </c>
      <c r="I108" t="s">
        <v>39</v>
      </c>
      <c r="J108" t="s">
        <v>118</v>
      </c>
      <c r="K108" t="s">
        <v>39</v>
      </c>
      <c r="L108" t="s">
        <v>39</v>
      </c>
      <c r="M108" t="s">
        <v>39</v>
      </c>
      <c r="N108" t="s">
        <v>39</v>
      </c>
    </row>
    <row r="109" spans="1:14" x14ac:dyDescent="0.35">
      <c r="A109" t="s">
        <v>10</v>
      </c>
      <c r="B109">
        <v>1</v>
      </c>
      <c r="C109" t="s">
        <v>39</v>
      </c>
      <c r="D109" t="s">
        <v>39</v>
      </c>
      <c r="E109" t="s">
        <v>97</v>
      </c>
      <c r="F109" t="s">
        <v>39</v>
      </c>
      <c r="G109" t="s">
        <v>39</v>
      </c>
      <c r="H109" t="s">
        <v>39</v>
      </c>
      <c r="I109" t="s">
        <v>39</v>
      </c>
      <c r="J109" t="s">
        <v>39</v>
      </c>
      <c r="K109" t="s">
        <v>39</v>
      </c>
      <c r="L109" t="s">
        <v>39</v>
      </c>
      <c r="M109" t="s">
        <v>39</v>
      </c>
      <c r="N109" t="s">
        <v>39</v>
      </c>
    </row>
    <row r="110" spans="1:14" x14ac:dyDescent="0.35">
      <c r="A110" t="s">
        <v>11</v>
      </c>
      <c r="B110">
        <v>2</v>
      </c>
      <c r="C110" t="s">
        <v>39</v>
      </c>
      <c r="D110" t="s">
        <v>117</v>
      </c>
      <c r="E110" t="s">
        <v>39</v>
      </c>
      <c r="F110" t="s">
        <v>39</v>
      </c>
      <c r="G110" t="s">
        <v>39</v>
      </c>
      <c r="H110" t="s">
        <v>39</v>
      </c>
      <c r="I110" t="s">
        <v>39</v>
      </c>
      <c r="J110" t="s">
        <v>117</v>
      </c>
      <c r="K110" t="s">
        <v>39</v>
      </c>
      <c r="L110" t="s">
        <v>39</v>
      </c>
      <c r="M110" t="s">
        <v>39</v>
      </c>
      <c r="N110" t="s">
        <v>39</v>
      </c>
    </row>
    <row r="111" spans="1:14" x14ac:dyDescent="0.35">
      <c r="A111" t="s">
        <v>12</v>
      </c>
      <c r="B111">
        <v>10</v>
      </c>
      <c r="C111" t="s">
        <v>39</v>
      </c>
      <c r="D111" t="s">
        <v>40</v>
      </c>
      <c r="E111" t="s">
        <v>40</v>
      </c>
      <c r="F111" t="s">
        <v>117</v>
      </c>
      <c r="G111" t="s">
        <v>39</v>
      </c>
      <c r="H111" t="s">
        <v>39</v>
      </c>
      <c r="I111" t="s">
        <v>39</v>
      </c>
      <c r="J111" t="s">
        <v>86</v>
      </c>
      <c r="K111" t="s">
        <v>39</v>
      </c>
      <c r="L111" t="s">
        <v>39</v>
      </c>
      <c r="M111" t="s">
        <v>39</v>
      </c>
      <c r="N111" t="s">
        <v>39</v>
      </c>
    </row>
    <row r="113" spans="1:15" x14ac:dyDescent="0.35">
      <c r="A113" t="s">
        <v>141</v>
      </c>
    </row>
    <row r="114" spans="1:15" x14ac:dyDescent="0.35">
      <c r="A114" t="s">
        <v>2</v>
      </c>
      <c r="B114" t="s">
        <v>3</v>
      </c>
      <c r="C114" t="s">
        <v>130</v>
      </c>
      <c r="D114" t="s">
        <v>142</v>
      </c>
      <c r="E114" t="s">
        <v>143</v>
      </c>
      <c r="F114" t="s">
        <v>144</v>
      </c>
      <c r="G114" t="s">
        <v>145</v>
      </c>
      <c r="H114" t="s">
        <v>146</v>
      </c>
      <c r="I114" t="s">
        <v>147</v>
      </c>
      <c r="J114" t="s">
        <v>148</v>
      </c>
      <c r="K114" t="s">
        <v>149</v>
      </c>
      <c r="L114" t="s">
        <v>150</v>
      </c>
      <c r="M114" t="s">
        <v>98</v>
      </c>
      <c r="N114" t="s">
        <v>121</v>
      </c>
      <c r="O114" t="s">
        <v>99</v>
      </c>
    </row>
    <row r="115" spans="1:15" x14ac:dyDescent="0.35">
      <c r="A115" t="s">
        <v>8</v>
      </c>
      <c r="B115">
        <v>3</v>
      </c>
      <c r="C115" t="s">
        <v>39</v>
      </c>
      <c r="D115" t="s">
        <v>97</v>
      </c>
      <c r="E115" t="s">
        <v>119</v>
      </c>
      <c r="F115" t="s">
        <v>119</v>
      </c>
      <c r="G115" t="s">
        <v>119</v>
      </c>
      <c r="H115" t="s">
        <v>97</v>
      </c>
      <c r="I115" t="s">
        <v>39</v>
      </c>
      <c r="J115" t="s">
        <v>39</v>
      </c>
      <c r="K115" t="s">
        <v>97</v>
      </c>
      <c r="L115" t="s">
        <v>97</v>
      </c>
      <c r="M115" t="s">
        <v>39</v>
      </c>
      <c r="N115" t="s">
        <v>39</v>
      </c>
      <c r="O115" t="s">
        <v>39</v>
      </c>
    </row>
    <row r="116" spans="1:15" x14ac:dyDescent="0.35">
      <c r="A116" t="s">
        <v>9</v>
      </c>
      <c r="B116">
        <v>2</v>
      </c>
      <c r="C116" t="s">
        <v>39</v>
      </c>
      <c r="D116" t="s">
        <v>97</v>
      </c>
      <c r="E116" t="s">
        <v>39</v>
      </c>
      <c r="F116" t="s">
        <v>97</v>
      </c>
      <c r="G116" t="s">
        <v>117</v>
      </c>
      <c r="H116" t="s">
        <v>97</v>
      </c>
      <c r="I116" t="s">
        <v>39</v>
      </c>
      <c r="J116" t="s">
        <v>39</v>
      </c>
      <c r="K116" t="s">
        <v>97</v>
      </c>
      <c r="L116" t="s">
        <v>97</v>
      </c>
      <c r="M116" t="s">
        <v>39</v>
      </c>
      <c r="N116" t="s">
        <v>39</v>
      </c>
      <c r="O116" t="s">
        <v>39</v>
      </c>
    </row>
    <row r="117" spans="1:15" x14ac:dyDescent="0.35">
      <c r="A117" t="s">
        <v>10</v>
      </c>
      <c r="B117">
        <v>2</v>
      </c>
      <c r="C117" t="s">
        <v>39</v>
      </c>
      <c r="D117" t="s">
        <v>117</v>
      </c>
      <c r="E117" t="s">
        <v>117</v>
      </c>
      <c r="F117" t="s">
        <v>117</v>
      </c>
      <c r="G117" t="s">
        <v>39</v>
      </c>
      <c r="H117" t="s">
        <v>117</v>
      </c>
      <c r="I117" t="s">
        <v>39</v>
      </c>
      <c r="J117" t="s">
        <v>39</v>
      </c>
      <c r="K117" t="s">
        <v>39</v>
      </c>
      <c r="L117" t="s">
        <v>117</v>
      </c>
      <c r="M117" t="s">
        <v>39</v>
      </c>
      <c r="N117" t="s">
        <v>117</v>
      </c>
      <c r="O117" t="s">
        <v>39</v>
      </c>
    </row>
    <row r="118" spans="1:15" x14ac:dyDescent="0.35">
      <c r="A118" t="s">
        <v>11</v>
      </c>
      <c r="B118">
        <v>2</v>
      </c>
      <c r="C118" t="s">
        <v>39</v>
      </c>
      <c r="D118" t="s">
        <v>97</v>
      </c>
      <c r="E118" t="s">
        <v>39</v>
      </c>
      <c r="F118" t="s">
        <v>97</v>
      </c>
      <c r="G118" t="s">
        <v>117</v>
      </c>
      <c r="H118" t="s">
        <v>117</v>
      </c>
      <c r="I118" t="s">
        <v>39</v>
      </c>
      <c r="J118" t="s">
        <v>39</v>
      </c>
      <c r="K118" t="s">
        <v>97</v>
      </c>
      <c r="L118" t="s">
        <v>97</v>
      </c>
      <c r="M118" t="s">
        <v>39</v>
      </c>
      <c r="N118" t="s">
        <v>39</v>
      </c>
      <c r="O118" t="s">
        <v>39</v>
      </c>
    </row>
    <row r="119" spans="1:15" x14ac:dyDescent="0.35">
      <c r="A119" t="s">
        <v>12</v>
      </c>
      <c r="B119">
        <v>9</v>
      </c>
      <c r="C119" t="s">
        <v>39</v>
      </c>
      <c r="D119" t="s">
        <v>151</v>
      </c>
      <c r="E119" t="s">
        <v>118</v>
      </c>
      <c r="F119" t="s">
        <v>114</v>
      </c>
      <c r="G119" t="s">
        <v>139</v>
      </c>
      <c r="H119" t="s">
        <v>114</v>
      </c>
      <c r="I119" t="s">
        <v>39</v>
      </c>
      <c r="J119" t="s">
        <v>39</v>
      </c>
      <c r="K119" t="s">
        <v>114</v>
      </c>
      <c r="L119" t="s">
        <v>151</v>
      </c>
      <c r="M119" t="s">
        <v>39</v>
      </c>
      <c r="N119" t="s">
        <v>89</v>
      </c>
      <c r="O119" t="s">
        <v>39</v>
      </c>
    </row>
    <row r="121" spans="1:15" x14ac:dyDescent="0.35">
      <c r="A121" t="s">
        <v>152</v>
      </c>
    </row>
    <row r="122" spans="1:15" x14ac:dyDescent="0.35">
      <c r="A122" t="s">
        <v>2</v>
      </c>
      <c r="B122" t="s">
        <v>3</v>
      </c>
      <c r="C122" t="s">
        <v>130</v>
      </c>
      <c r="D122" t="s">
        <v>143</v>
      </c>
      <c r="E122" t="s">
        <v>144</v>
      </c>
      <c r="F122" t="s">
        <v>145</v>
      </c>
      <c r="G122" t="s">
        <v>146</v>
      </c>
      <c r="H122" t="s">
        <v>153</v>
      </c>
      <c r="I122" t="s">
        <v>147</v>
      </c>
      <c r="J122" t="s">
        <v>149</v>
      </c>
      <c r="K122" t="s">
        <v>150</v>
      </c>
      <c r="L122" t="s">
        <v>98</v>
      </c>
      <c r="M122" t="s">
        <v>121</v>
      </c>
      <c r="N122" t="s">
        <v>99</v>
      </c>
    </row>
    <row r="123" spans="1:15" x14ac:dyDescent="0.35">
      <c r="A123" t="s">
        <v>8</v>
      </c>
      <c r="B123">
        <v>4</v>
      </c>
      <c r="C123" t="s">
        <v>39</v>
      </c>
      <c r="D123" t="s">
        <v>154</v>
      </c>
      <c r="E123" t="s">
        <v>97</v>
      </c>
      <c r="F123" t="s">
        <v>117</v>
      </c>
      <c r="G123" t="s">
        <v>97</v>
      </c>
      <c r="H123" t="s">
        <v>39</v>
      </c>
      <c r="I123" t="s">
        <v>39</v>
      </c>
      <c r="J123" t="s">
        <v>97</v>
      </c>
      <c r="K123" t="s">
        <v>97</v>
      </c>
      <c r="L123" t="s">
        <v>39</v>
      </c>
      <c r="M123" t="s">
        <v>39</v>
      </c>
      <c r="N123" t="s">
        <v>39</v>
      </c>
    </row>
    <row r="124" spans="1:15" x14ac:dyDescent="0.35">
      <c r="A124" t="s">
        <v>9</v>
      </c>
      <c r="B124">
        <v>3</v>
      </c>
      <c r="C124" t="s">
        <v>39</v>
      </c>
      <c r="D124" t="s">
        <v>39</v>
      </c>
      <c r="E124" t="s">
        <v>119</v>
      </c>
      <c r="F124" t="s">
        <v>119</v>
      </c>
      <c r="G124" t="s">
        <v>119</v>
      </c>
      <c r="H124" t="s">
        <v>39</v>
      </c>
      <c r="I124" t="s">
        <v>119</v>
      </c>
      <c r="J124" t="s">
        <v>119</v>
      </c>
      <c r="K124" t="s">
        <v>118</v>
      </c>
      <c r="L124" t="s">
        <v>39</v>
      </c>
      <c r="M124" t="s">
        <v>118</v>
      </c>
      <c r="N124" t="s">
        <v>39</v>
      </c>
    </row>
    <row r="125" spans="1:15" x14ac:dyDescent="0.35">
      <c r="A125" t="s">
        <v>10</v>
      </c>
      <c r="B125">
        <v>1</v>
      </c>
      <c r="C125" t="s">
        <v>39</v>
      </c>
      <c r="D125" t="s">
        <v>39</v>
      </c>
      <c r="E125" t="s">
        <v>97</v>
      </c>
      <c r="F125" t="s">
        <v>39</v>
      </c>
      <c r="G125" t="s">
        <v>97</v>
      </c>
      <c r="H125" t="s">
        <v>39</v>
      </c>
      <c r="I125" t="s">
        <v>39</v>
      </c>
      <c r="J125" t="s">
        <v>97</v>
      </c>
      <c r="K125" t="s">
        <v>39</v>
      </c>
      <c r="L125" t="s">
        <v>39</v>
      </c>
      <c r="M125" t="s">
        <v>39</v>
      </c>
      <c r="N125" t="s">
        <v>39</v>
      </c>
    </row>
    <row r="126" spans="1:15" x14ac:dyDescent="0.35">
      <c r="A126" t="s">
        <v>11</v>
      </c>
      <c r="B126">
        <v>2</v>
      </c>
      <c r="C126" t="s">
        <v>39</v>
      </c>
      <c r="D126" t="s">
        <v>117</v>
      </c>
      <c r="E126" t="s">
        <v>117</v>
      </c>
      <c r="F126" t="s">
        <v>97</v>
      </c>
      <c r="G126" t="s">
        <v>97</v>
      </c>
      <c r="H126" t="s">
        <v>39</v>
      </c>
      <c r="I126" t="s">
        <v>39</v>
      </c>
      <c r="J126" t="s">
        <v>117</v>
      </c>
      <c r="K126" t="s">
        <v>97</v>
      </c>
      <c r="L126" t="s">
        <v>39</v>
      </c>
      <c r="M126" t="s">
        <v>39</v>
      </c>
      <c r="N126" t="s">
        <v>39</v>
      </c>
    </row>
    <row r="127" spans="1:15" x14ac:dyDescent="0.35">
      <c r="A127" t="s">
        <v>12</v>
      </c>
      <c r="B127">
        <v>10</v>
      </c>
      <c r="C127" t="s">
        <v>39</v>
      </c>
      <c r="D127" t="s">
        <v>86</v>
      </c>
      <c r="E127" t="s">
        <v>155</v>
      </c>
      <c r="F127" t="s">
        <v>156</v>
      </c>
      <c r="G127" t="s">
        <v>108</v>
      </c>
      <c r="H127" t="s">
        <v>39</v>
      </c>
      <c r="I127" t="s">
        <v>40</v>
      </c>
      <c r="J127" t="s">
        <v>155</v>
      </c>
      <c r="K127" t="s">
        <v>157</v>
      </c>
      <c r="L127" t="s">
        <v>39</v>
      </c>
      <c r="M127" t="s">
        <v>107</v>
      </c>
      <c r="N127" t="s">
        <v>39</v>
      </c>
    </row>
    <row r="129" spans="1:5" x14ac:dyDescent="0.35">
      <c r="A129" t="s">
        <v>158</v>
      </c>
    </row>
    <row r="130" spans="1:5" x14ac:dyDescent="0.35">
      <c r="A130" t="s">
        <v>2</v>
      </c>
      <c r="B130" t="s">
        <v>3</v>
      </c>
      <c r="C130" t="s">
        <v>121</v>
      </c>
      <c r="D130" t="s">
        <v>159</v>
      </c>
      <c r="E130" t="s">
        <v>160</v>
      </c>
    </row>
    <row r="131" spans="1:5" x14ac:dyDescent="0.35">
      <c r="A131" t="s">
        <v>8</v>
      </c>
      <c r="B131">
        <v>3</v>
      </c>
      <c r="C131" t="s">
        <v>118</v>
      </c>
      <c r="D131" t="s">
        <v>119</v>
      </c>
      <c r="E131" t="s">
        <v>39</v>
      </c>
    </row>
    <row r="132" spans="1:5" x14ac:dyDescent="0.35">
      <c r="A132" t="s">
        <v>9</v>
      </c>
      <c r="B132">
        <v>2</v>
      </c>
      <c r="C132" t="s">
        <v>39</v>
      </c>
      <c r="D132" t="s">
        <v>97</v>
      </c>
      <c r="E132" t="s">
        <v>39</v>
      </c>
    </row>
    <row r="133" spans="1:5" x14ac:dyDescent="0.35">
      <c r="A133" t="s">
        <v>10</v>
      </c>
      <c r="B133">
        <v>2</v>
      </c>
      <c r="C133" t="s">
        <v>39</v>
      </c>
      <c r="D133" t="s">
        <v>117</v>
      </c>
      <c r="E133" t="s">
        <v>117</v>
      </c>
    </row>
    <row r="134" spans="1:5" x14ac:dyDescent="0.35">
      <c r="A134" t="s">
        <v>11</v>
      </c>
      <c r="B134">
        <v>2</v>
      </c>
      <c r="C134" t="s">
        <v>117</v>
      </c>
      <c r="D134" t="s">
        <v>117</v>
      </c>
      <c r="E134" t="s">
        <v>39</v>
      </c>
    </row>
    <row r="135" spans="1:5" x14ac:dyDescent="0.35">
      <c r="A135" t="s">
        <v>12</v>
      </c>
      <c r="B135">
        <v>9</v>
      </c>
      <c r="C135" t="s">
        <v>87</v>
      </c>
      <c r="D135" t="s">
        <v>119</v>
      </c>
      <c r="E135" t="s">
        <v>89</v>
      </c>
    </row>
    <row r="137" spans="1:5" x14ac:dyDescent="0.35">
      <c r="A137" t="s">
        <v>161</v>
      </c>
    </row>
    <row r="138" spans="1:5" x14ac:dyDescent="0.35">
      <c r="A138" t="s">
        <v>2</v>
      </c>
      <c r="B138" t="s">
        <v>3</v>
      </c>
      <c r="C138" t="s">
        <v>121</v>
      </c>
      <c r="D138" t="s">
        <v>159</v>
      </c>
      <c r="E138" t="s">
        <v>162</v>
      </c>
    </row>
    <row r="139" spans="1:5" x14ac:dyDescent="0.35">
      <c r="A139" t="s">
        <v>8</v>
      </c>
      <c r="B139">
        <v>4</v>
      </c>
      <c r="C139" t="s">
        <v>30</v>
      </c>
      <c r="D139" t="s">
        <v>154</v>
      </c>
      <c r="E139" t="s">
        <v>39</v>
      </c>
    </row>
    <row r="140" spans="1:5" x14ac:dyDescent="0.35">
      <c r="A140" t="s">
        <v>9</v>
      </c>
      <c r="B140">
        <v>3</v>
      </c>
      <c r="C140" t="s">
        <v>118</v>
      </c>
      <c r="D140" t="s">
        <v>119</v>
      </c>
      <c r="E140" t="s">
        <v>39</v>
      </c>
    </row>
    <row r="141" spans="1:5" x14ac:dyDescent="0.35">
      <c r="A141" t="s">
        <v>10</v>
      </c>
      <c r="B141">
        <v>1</v>
      </c>
      <c r="C141" t="s">
        <v>39</v>
      </c>
      <c r="D141" t="s">
        <v>39</v>
      </c>
      <c r="E141" t="s">
        <v>97</v>
      </c>
    </row>
    <row r="142" spans="1:5" x14ac:dyDescent="0.35">
      <c r="A142" t="s">
        <v>11</v>
      </c>
      <c r="B142">
        <v>2</v>
      </c>
      <c r="C142" t="s">
        <v>97</v>
      </c>
      <c r="D142" t="s">
        <v>39</v>
      </c>
      <c r="E142" t="s">
        <v>39</v>
      </c>
    </row>
    <row r="143" spans="1:5" x14ac:dyDescent="0.35">
      <c r="A143" t="s">
        <v>12</v>
      </c>
      <c r="B143">
        <v>10</v>
      </c>
      <c r="C143" t="s">
        <v>86</v>
      </c>
      <c r="D143" t="s">
        <v>117</v>
      </c>
      <c r="E143" t="s">
        <v>107</v>
      </c>
    </row>
    <row r="145" spans="1:7" x14ac:dyDescent="0.35">
      <c r="A145" t="s">
        <v>163</v>
      </c>
    </row>
    <row r="146" spans="1:7" x14ac:dyDescent="0.35">
      <c r="A146" t="s">
        <v>2</v>
      </c>
      <c r="B146" t="s">
        <v>3</v>
      </c>
      <c r="C146" t="s">
        <v>103</v>
      </c>
      <c r="D146" t="s">
        <v>99</v>
      </c>
      <c r="E146" t="s">
        <v>102</v>
      </c>
      <c r="F146" t="s">
        <v>164</v>
      </c>
    </row>
    <row r="147" spans="1:7" x14ac:dyDescent="0.35">
      <c r="A147" t="s">
        <v>8</v>
      </c>
      <c r="B147">
        <v>29</v>
      </c>
      <c r="C147" t="s">
        <v>165</v>
      </c>
      <c r="D147" t="s">
        <v>166</v>
      </c>
      <c r="E147" t="s">
        <v>167</v>
      </c>
      <c r="F147" t="s">
        <v>39</v>
      </c>
    </row>
    <row r="148" spans="1:7" x14ac:dyDescent="0.35">
      <c r="A148" t="s">
        <v>9</v>
      </c>
      <c r="B148">
        <v>33</v>
      </c>
      <c r="C148" t="s">
        <v>168</v>
      </c>
      <c r="D148" t="s">
        <v>39</v>
      </c>
      <c r="E148" t="s">
        <v>169</v>
      </c>
      <c r="F148" t="s">
        <v>39</v>
      </c>
    </row>
    <row r="149" spans="1:7" x14ac:dyDescent="0.35">
      <c r="A149" t="s">
        <v>10</v>
      </c>
      <c r="B149">
        <v>22</v>
      </c>
      <c r="C149" t="s">
        <v>170</v>
      </c>
      <c r="D149" t="s">
        <v>39</v>
      </c>
      <c r="E149" t="s">
        <v>31</v>
      </c>
      <c r="F149" t="s">
        <v>39</v>
      </c>
    </row>
    <row r="150" spans="1:7" x14ac:dyDescent="0.35">
      <c r="A150" t="s">
        <v>11</v>
      </c>
      <c r="B150">
        <v>21</v>
      </c>
      <c r="C150" t="s">
        <v>171</v>
      </c>
      <c r="D150" t="s">
        <v>39</v>
      </c>
      <c r="E150" t="s">
        <v>172</v>
      </c>
      <c r="F150" t="s">
        <v>173</v>
      </c>
    </row>
    <row r="151" spans="1:7" x14ac:dyDescent="0.35">
      <c r="A151" t="s">
        <v>12</v>
      </c>
      <c r="B151">
        <v>105</v>
      </c>
      <c r="C151" t="s">
        <v>174</v>
      </c>
      <c r="D151" t="s">
        <v>175</v>
      </c>
      <c r="E151" t="s">
        <v>176</v>
      </c>
      <c r="F151" t="s">
        <v>177</v>
      </c>
    </row>
    <row r="153" spans="1:7" x14ac:dyDescent="0.35">
      <c r="A153" t="s">
        <v>178</v>
      </c>
    </row>
    <row r="154" spans="1:7" x14ac:dyDescent="0.35">
      <c r="A154" t="s">
        <v>2</v>
      </c>
      <c r="B154" t="s">
        <v>3</v>
      </c>
      <c r="C154" t="s">
        <v>125</v>
      </c>
      <c r="D154" t="s">
        <v>126</v>
      </c>
      <c r="E154" t="s">
        <v>124</v>
      </c>
      <c r="F154" t="s">
        <v>99</v>
      </c>
      <c r="G154" t="s">
        <v>121</v>
      </c>
    </row>
    <row r="155" spans="1:7" x14ac:dyDescent="0.35">
      <c r="A155" t="s">
        <v>8</v>
      </c>
      <c r="B155">
        <v>13</v>
      </c>
      <c r="C155" t="s">
        <v>179</v>
      </c>
      <c r="D155" t="s">
        <v>80</v>
      </c>
      <c r="E155" t="s">
        <v>180</v>
      </c>
      <c r="F155" t="s">
        <v>39</v>
      </c>
      <c r="G155" t="s">
        <v>39</v>
      </c>
    </row>
    <row r="156" spans="1:7" x14ac:dyDescent="0.35">
      <c r="A156" t="s">
        <v>9</v>
      </c>
      <c r="B156">
        <v>19</v>
      </c>
      <c r="C156" t="s">
        <v>181</v>
      </c>
      <c r="D156" t="s">
        <v>85</v>
      </c>
      <c r="E156" t="s">
        <v>182</v>
      </c>
      <c r="F156" t="s">
        <v>83</v>
      </c>
      <c r="G156" t="s">
        <v>39</v>
      </c>
    </row>
    <row r="157" spans="1:7" x14ac:dyDescent="0.35">
      <c r="A157" t="s">
        <v>10</v>
      </c>
      <c r="B157">
        <v>10</v>
      </c>
      <c r="C157" t="s">
        <v>40</v>
      </c>
      <c r="D157" t="s">
        <v>157</v>
      </c>
      <c r="E157" t="s">
        <v>107</v>
      </c>
      <c r="F157" t="s">
        <v>39</v>
      </c>
      <c r="G157" t="s">
        <v>39</v>
      </c>
    </row>
    <row r="158" spans="1:7" x14ac:dyDescent="0.35">
      <c r="A158" t="s">
        <v>11</v>
      </c>
      <c r="B158">
        <v>9</v>
      </c>
      <c r="C158" t="s">
        <v>89</v>
      </c>
      <c r="D158" t="s">
        <v>139</v>
      </c>
      <c r="E158" t="s">
        <v>118</v>
      </c>
      <c r="F158" t="s">
        <v>39</v>
      </c>
      <c r="G158" t="s">
        <v>89</v>
      </c>
    </row>
    <row r="159" spans="1:7" x14ac:dyDescent="0.35">
      <c r="A159" t="s">
        <v>12</v>
      </c>
      <c r="B159">
        <v>51</v>
      </c>
      <c r="C159" t="s">
        <v>183</v>
      </c>
      <c r="D159" t="s">
        <v>184</v>
      </c>
      <c r="E159" t="s">
        <v>185</v>
      </c>
      <c r="F159" t="s">
        <v>94</v>
      </c>
      <c r="G159" t="s">
        <v>94</v>
      </c>
    </row>
    <row r="161" spans="1:6" x14ac:dyDescent="0.35">
      <c r="A161" t="s">
        <v>186</v>
      </c>
    </row>
    <row r="162" spans="1:6" x14ac:dyDescent="0.35">
      <c r="A162" t="s">
        <v>2</v>
      </c>
      <c r="B162" t="s">
        <v>3</v>
      </c>
      <c r="C162" t="s">
        <v>103</v>
      </c>
      <c r="D162" t="s">
        <v>99</v>
      </c>
      <c r="E162" t="s">
        <v>102</v>
      </c>
      <c r="F162" t="s">
        <v>164</v>
      </c>
    </row>
    <row r="163" spans="1:6" x14ac:dyDescent="0.35">
      <c r="A163" t="s">
        <v>8</v>
      </c>
      <c r="B163">
        <v>30</v>
      </c>
      <c r="C163" t="s">
        <v>187</v>
      </c>
      <c r="D163" t="s">
        <v>188</v>
      </c>
      <c r="E163" t="s">
        <v>118</v>
      </c>
      <c r="F163" t="s">
        <v>39</v>
      </c>
    </row>
    <row r="164" spans="1:6" x14ac:dyDescent="0.35">
      <c r="A164" t="s">
        <v>9</v>
      </c>
      <c r="B164">
        <v>33</v>
      </c>
      <c r="C164" t="s">
        <v>169</v>
      </c>
      <c r="D164" t="s">
        <v>39</v>
      </c>
      <c r="E164" t="s">
        <v>189</v>
      </c>
      <c r="F164" t="s">
        <v>190</v>
      </c>
    </row>
    <row r="165" spans="1:6" x14ac:dyDescent="0.35">
      <c r="A165" t="s">
        <v>10</v>
      </c>
      <c r="B165">
        <v>22</v>
      </c>
      <c r="C165" t="s">
        <v>117</v>
      </c>
      <c r="D165" t="s">
        <v>39</v>
      </c>
      <c r="E165" t="s">
        <v>117</v>
      </c>
      <c r="F165" t="s">
        <v>39</v>
      </c>
    </row>
    <row r="166" spans="1:6" x14ac:dyDescent="0.35">
      <c r="A166" t="s">
        <v>11</v>
      </c>
      <c r="B166">
        <v>21</v>
      </c>
      <c r="C166" t="s">
        <v>191</v>
      </c>
      <c r="D166" t="s">
        <v>39</v>
      </c>
      <c r="E166" t="s">
        <v>118</v>
      </c>
      <c r="F166" t="s">
        <v>173</v>
      </c>
    </row>
    <row r="167" spans="1:6" x14ac:dyDescent="0.35">
      <c r="A167" t="s">
        <v>12</v>
      </c>
      <c r="B167">
        <v>106</v>
      </c>
      <c r="C167" t="s">
        <v>192</v>
      </c>
      <c r="D167" t="s">
        <v>193</v>
      </c>
      <c r="E167" t="s">
        <v>194</v>
      </c>
      <c r="F167" t="s">
        <v>175</v>
      </c>
    </row>
    <row r="169" spans="1:6" x14ac:dyDescent="0.35">
      <c r="A169" t="s">
        <v>195</v>
      </c>
    </row>
    <row r="170" spans="1:6" x14ac:dyDescent="0.35">
      <c r="A170" t="s">
        <v>2</v>
      </c>
      <c r="B170" t="s">
        <v>3</v>
      </c>
      <c r="C170" t="s">
        <v>4</v>
      </c>
      <c r="D170" t="s">
        <v>5</v>
      </c>
      <c r="E170" t="s">
        <v>6</v>
      </c>
      <c r="F170" t="s">
        <v>7</v>
      </c>
    </row>
    <row r="171" spans="1:6" x14ac:dyDescent="0.35">
      <c r="A171" t="s">
        <v>8</v>
      </c>
      <c r="B171">
        <v>13</v>
      </c>
      <c r="C171">
        <v>0.15</v>
      </c>
      <c r="D171">
        <v>0</v>
      </c>
      <c r="E171">
        <v>0</v>
      </c>
      <c r="F171">
        <v>1</v>
      </c>
    </row>
    <row r="172" spans="1:6" x14ac:dyDescent="0.35">
      <c r="A172" t="s">
        <v>9</v>
      </c>
      <c r="B172">
        <v>18</v>
      </c>
      <c r="C172">
        <v>0.17</v>
      </c>
      <c r="D172">
        <v>0</v>
      </c>
      <c r="E172">
        <v>0</v>
      </c>
      <c r="F172">
        <v>3</v>
      </c>
    </row>
    <row r="173" spans="1:6" x14ac:dyDescent="0.35">
      <c r="A173" t="s">
        <v>10</v>
      </c>
      <c r="B173">
        <v>10</v>
      </c>
      <c r="C173">
        <v>0.7</v>
      </c>
      <c r="D173">
        <v>0</v>
      </c>
      <c r="E173">
        <v>0</v>
      </c>
      <c r="F173">
        <v>2</v>
      </c>
    </row>
    <row r="174" spans="1:6" x14ac:dyDescent="0.35">
      <c r="A174" t="s">
        <v>11</v>
      </c>
      <c r="B174">
        <v>9</v>
      </c>
      <c r="C174">
        <v>0.22</v>
      </c>
      <c r="D174">
        <v>0</v>
      </c>
      <c r="E174">
        <v>0</v>
      </c>
      <c r="F174">
        <v>2</v>
      </c>
    </row>
    <row r="175" spans="1:6" x14ac:dyDescent="0.35">
      <c r="A175" t="s">
        <v>12</v>
      </c>
      <c r="B175">
        <v>50</v>
      </c>
      <c r="C175">
        <v>0.28000000000000003</v>
      </c>
      <c r="D175">
        <v>0</v>
      </c>
      <c r="E175">
        <v>0</v>
      </c>
      <c r="F175">
        <v>3</v>
      </c>
    </row>
    <row r="177" spans="1:14" x14ac:dyDescent="0.35">
      <c r="A177" t="s">
        <v>196</v>
      </c>
    </row>
    <row r="178" spans="1:14" x14ac:dyDescent="0.35">
      <c r="A178" t="s">
        <v>2</v>
      </c>
      <c r="B178" t="s">
        <v>3</v>
      </c>
      <c r="C178" t="s">
        <v>4</v>
      </c>
      <c r="D178" t="s">
        <v>5</v>
      </c>
      <c r="E178" t="s">
        <v>6</v>
      </c>
      <c r="F178" t="s">
        <v>7</v>
      </c>
    </row>
    <row r="179" spans="1:14" x14ac:dyDescent="0.35">
      <c r="A179" t="s">
        <v>8</v>
      </c>
      <c r="B179">
        <v>9</v>
      </c>
      <c r="C179">
        <v>0.22</v>
      </c>
      <c r="D179">
        <v>0</v>
      </c>
      <c r="E179">
        <v>0</v>
      </c>
      <c r="F179">
        <v>1</v>
      </c>
    </row>
    <row r="180" spans="1:14" x14ac:dyDescent="0.35">
      <c r="A180" t="s">
        <v>9</v>
      </c>
      <c r="B180">
        <v>13</v>
      </c>
      <c r="C180">
        <v>0.38</v>
      </c>
      <c r="D180">
        <v>0</v>
      </c>
      <c r="E180">
        <v>0</v>
      </c>
      <c r="F180">
        <v>2</v>
      </c>
    </row>
    <row r="181" spans="1:14" x14ac:dyDescent="0.35">
      <c r="A181" t="s">
        <v>10</v>
      </c>
      <c r="B181">
        <v>11</v>
      </c>
      <c r="C181">
        <v>1</v>
      </c>
      <c r="D181">
        <v>1</v>
      </c>
      <c r="E181">
        <v>0</v>
      </c>
      <c r="F181">
        <v>2</v>
      </c>
    </row>
    <row r="182" spans="1:14" x14ac:dyDescent="0.35">
      <c r="A182" t="s">
        <v>11</v>
      </c>
      <c r="B182">
        <v>8</v>
      </c>
      <c r="C182">
        <v>0.5</v>
      </c>
      <c r="D182">
        <v>0</v>
      </c>
      <c r="E182">
        <v>0</v>
      </c>
      <c r="F182">
        <v>2</v>
      </c>
    </row>
    <row r="183" spans="1:14" x14ac:dyDescent="0.35">
      <c r="A183" t="s">
        <v>12</v>
      </c>
      <c r="B183">
        <v>41</v>
      </c>
      <c r="C183">
        <v>0.54</v>
      </c>
      <c r="D183">
        <v>0</v>
      </c>
      <c r="E183">
        <v>0</v>
      </c>
      <c r="F183">
        <v>2</v>
      </c>
    </row>
    <row r="185" spans="1:14" x14ac:dyDescent="0.35">
      <c r="A185" t="s">
        <v>197</v>
      </c>
    </row>
    <row r="186" spans="1:14" x14ac:dyDescent="0.35">
      <c r="A186" t="s">
        <v>2</v>
      </c>
      <c r="B186" t="s">
        <v>3</v>
      </c>
      <c r="C186" t="s">
        <v>130</v>
      </c>
      <c r="D186" t="s">
        <v>131</v>
      </c>
      <c r="E186" t="s">
        <v>132</v>
      </c>
      <c r="F186" t="s">
        <v>133</v>
      </c>
      <c r="G186" t="s">
        <v>134</v>
      </c>
      <c r="H186" t="s">
        <v>135</v>
      </c>
      <c r="I186" t="s">
        <v>136</v>
      </c>
      <c r="J186" t="s">
        <v>137</v>
      </c>
      <c r="K186" t="s">
        <v>138</v>
      </c>
      <c r="L186" t="s">
        <v>98</v>
      </c>
      <c r="M186" t="s">
        <v>121</v>
      </c>
      <c r="N186" t="s">
        <v>99</v>
      </c>
    </row>
    <row r="187" spans="1:14" x14ac:dyDescent="0.35">
      <c r="A187" t="s">
        <v>8</v>
      </c>
      <c r="B187">
        <v>13</v>
      </c>
      <c r="C187" t="s">
        <v>179</v>
      </c>
      <c r="D187" t="s">
        <v>80</v>
      </c>
      <c r="E187" t="s">
        <v>80</v>
      </c>
      <c r="F187" t="s">
        <v>180</v>
      </c>
      <c r="G187" t="s">
        <v>39</v>
      </c>
      <c r="H187" t="s">
        <v>39</v>
      </c>
      <c r="I187" t="s">
        <v>68</v>
      </c>
      <c r="J187" t="s">
        <v>39</v>
      </c>
      <c r="K187" t="s">
        <v>39</v>
      </c>
      <c r="L187" t="s">
        <v>39</v>
      </c>
      <c r="M187" t="s">
        <v>39</v>
      </c>
      <c r="N187" t="s">
        <v>39</v>
      </c>
    </row>
    <row r="188" spans="1:14" x14ac:dyDescent="0.35">
      <c r="A188" t="s">
        <v>9</v>
      </c>
      <c r="B188">
        <v>19</v>
      </c>
      <c r="C188" t="s">
        <v>198</v>
      </c>
      <c r="D188" t="s">
        <v>39</v>
      </c>
      <c r="E188" t="s">
        <v>83</v>
      </c>
      <c r="F188" t="s">
        <v>199</v>
      </c>
      <c r="G188" t="s">
        <v>39</v>
      </c>
      <c r="H188" t="s">
        <v>39</v>
      </c>
      <c r="I188" t="s">
        <v>83</v>
      </c>
      <c r="J188" t="s">
        <v>83</v>
      </c>
      <c r="K188" t="s">
        <v>83</v>
      </c>
      <c r="L188" t="s">
        <v>39</v>
      </c>
      <c r="M188" t="s">
        <v>39</v>
      </c>
      <c r="N188" t="s">
        <v>39</v>
      </c>
    </row>
    <row r="189" spans="1:14" x14ac:dyDescent="0.35">
      <c r="A189" t="s">
        <v>10</v>
      </c>
      <c r="B189">
        <v>10</v>
      </c>
      <c r="C189" t="s">
        <v>156</v>
      </c>
      <c r="D189" t="s">
        <v>107</v>
      </c>
      <c r="E189" t="s">
        <v>200</v>
      </c>
      <c r="F189" t="s">
        <v>200</v>
      </c>
      <c r="G189" t="s">
        <v>39</v>
      </c>
      <c r="H189" t="s">
        <v>39</v>
      </c>
      <c r="I189" t="s">
        <v>107</v>
      </c>
      <c r="J189" t="s">
        <v>39</v>
      </c>
      <c r="K189" t="s">
        <v>107</v>
      </c>
      <c r="L189" t="s">
        <v>39</v>
      </c>
      <c r="M189" t="s">
        <v>39</v>
      </c>
      <c r="N189" t="s">
        <v>39</v>
      </c>
    </row>
    <row r="190" spans="1:14" x14ac:dyDescent="0.35">
      <c r="A190" t="s">
        <v>11</v>
      </c>
      <c r="B190">
        <v>9</v>
      </c>
      <c r="C190" t="s">
        <v>151</v>
      </c>
      <c r="D190" t="s">
        <v>39</v>
      </c>
      <c r="E190" t="s">
        <v>39</v>
      </c>
      <c r="F190" t="s">
        <v>89</v>
      </c>
      <c r="G190" t="s">
        <v>39</v>
      </c>
      <c r="H190" t="s">
        <v>39</v>
      </c>
      <c r="I190" t="s">
        <v>39</v>
      </c>
      <c r="J190" t="s">
        <v>39</v>
      </c>
      <c r="K190" t="s">
        <v>39</v>
      </c>
      <c r="L190" t="s">
        <v>39</v>
      </c>
      <c r="M190" t="s">
        <v>39</v>
      </c>
      <c r="N190" t="s">
        <v>39</v>
      </c>
    </row>
    <row r="191" spans="1:14" x14ac:dyDescent="0.35">
      <c r="A191" t="s">
        <v>12</v>
      </c>
      <c r="B191">
        <v>51</v>
      </c>
      <c r="C191" t="s">
        <v>119</v>
      </c>
      <c r="D191" t="s">
        <v>201</v>
      </c>
      <c r="E191" t="s">
        <v>202</v>
      </c>
      <c r="F191" t="s">
        <v>203</v>
      </c>
      <c r="G191" t="s">
        <v>39</v>
      </c>
      <c r="H191" t="s">
        <v>39</v>
      </c>
      <c r="I191" t="s">
        <v>201</v>
      </c>
      <c r="J191" t="s">
        <v>94</v>
      </c>
      <c r="K191" t="s">
        <v>204</v>
      </c>
      <c r="L191" t="s">
        <v>39</v>
      </c>
      <c r="M191" t="s">
        <v>39</v>
      </c>
      <c r="N191" t="s">
        <v>39</v>
      </c>
    </row>
    <row r="193" spans="1:14" x14ac:dyDescent="0.35">
      <c r="A193" t="s">
        <v>205</v>
      </c>
    </row>
    <row r="194" spans="1:14" x14ac:dyDescent="0.35">
      <c r="A194" t="s">
        <v>2</v>
      </c>
      <c r="B194" t="s">
        <v>3</v>
      </c>
      <c r="C194" t="s">
        <v>130</v>
      </c>
      <c r="D194" t="s">
        <v>131</v>
      </c>
      <c r="E194" t="s">
        <v>132</v>
      </c>
      <c r="F194" t="s">
        <v>133</v>
      </c>
      <c r="G194" t="s">
        <v>134</v>
      </c>
      <c r="H194" t="s">
        <v>135</v>
      </c>
      <c r="I194" t="s">
        <v>136</v>
      </c>
      <c r="J194" t="s">
        <v>137</v>
      </c>
      <c r="K194" t="s">
        <v>138</v>
      </c>
      <c r="L194" t="s">
        <v>98</v>
      </c>
      <c r="M194" t="s">
        <v>121</v>
      </c>
      <c r="N194" t="s">
        <v>99</v>
      </c>
    </row>
    <row r="195" spans="1:14" x14ac:dyDescent="0.35">
      <c r="A195" t="s">
        <v>8</v>
      </c>
      <c r="B195">
        <v>10</v>
      </c>
      <c r="C195" t="s">
        <v>117</v>
      </c>
      <c r="D195" t="s">
        <v>200</v>
      </c>
      <c r="E195" t="s">
        <v>39</v>
      </c>
      <c r="F195" t="s">
        <v>40</v>
      </c>
      <c r="G195" t="s">
        <v>39</v>
      </c>
      <c r="H195" t="s">
        <v>39</v>
      </c>
      <c r="I195" t="s">
        <v>39</v>
      </c>
      <c r="J195" t="s">
        <v>107</v>
      </c>
      <c r="K195" t="s">
        <v>39</v>
      </c>
      <c r="L195" t="s">
        <v>39</v>
      </c>
      <c r="M195" t="s">
        <v>39</v>
      </c>
      <c r="N195" t="s">
        <v>39</v>
      </c>
    </row>
    <row r="196" spans="1:14" x14ac:dyDescent="0.35">
      <c r="A196" t="s">
        <v>9</v>
      </c>
      <c r="B196">
        <v>14</v>
      </c>
      <c r="C196" t="s">
        <v>109</v>
      </c>
      <c r="D196" t="s">
        <v>39</v>
      </c>
      <c r="E196" t="s">
        <v>39</v>
      </c>
      <c r="F196" t="s">
        <v>110</v>
      </c>
      <c r="G196" t="s">
        <v>39</v>
      </c>
      <c r="H196" t="s">
        <v>39</v>
      </c>
      <c r="I196" t="s">
        <v>110</v>
      </c>
      <c r="J196" t="s">
        <v>39</v>
      </c>
      <c r="K196" t="s">
        <v>39</v>
      </c>
      <c r="L196" t="s">
        <v>39</v>
      </c>
      <c r="M196" t="s">
        <v>39</v>
      </c>
      <c r="N196" t="s">
        <v>39</v>
      </c>
    </row>
    <row r="197" spans="1:14" x14ac:dyDescent="0.35">
      <c r="A197" t="s">
        <v>10</v>
      </c>
      <c r="B197">
        <v>11</v>
      </c>
      <c r="C197" t="s">
        <v>31</v>
      </c>
      <c r="D197" t="s">
        <v>206</v>
      </c>
      <c r="E197" t="s">
        <v>122</v>
      </c>
      <c r="F197" t="s">
        <v>128</v>
      </c>
      <c r="G197" t="s">
        <v>39</v>
      </c>
      <c r="H197" t="s">
        <v>39</v>
      </c>
      <c r="I197" t="s">
        <v>46</v>
      </c>
      <c r="J197" t="s">
        <v>46</v>
      </c>
      <c r="K197" t="s">
        <v>46</v>
      </c>
      <c r="L197" t="s">
        <v>39</v>
      </c>
      <c r="M197" t="s">
        <v>39</v>
      </c>
      <c r="N197" t="s">
        <v>39</v>
      </c>
    </row>
    <row r="198" spans="1:14" x14ac:dyDescent="0.35">
      <c r="A198" t="s">
        <v>11</v>
      </c>
      <c r="B198">
        <v>8</v>
      </c>
      <c r="C198" t="s">
        <v>154</v>
      </c>
      <c r="D198" t="s">
        <v>41</v>
      </c>
      <c r="E198" t="s">
        <v>39</v>
      </c>
      <c r="F198" t="s">
        <v>41</v>
      </c>
      <c r="G198" t="s">
        <v>39</v>
      </c>
      <c r="H198" t="s">
        <v>39</v>
      </c>
      <c r="I198" t="s">
        <v>39</v>
      </c>
      <c r="J198" t="s">
        <v>30</v>
      </c>
      <c r="K198" t="s">
        <v>39</v>
      </c>
      <c r="L198" t="s">
        <v>39</v>
      </c>
      <c r="M198" t="s">
        <v>39</v>
      </c>
      <c r="N198" t="s">
        <v>39</v>
      </c>
    </row>
    <row r="199" spans="1:14" x14ac:dyDescent="0.35">
      <c r="A199" t="s">
        <v>12</v>
      </c>
      <c r="B199">
        <v>43</v>
      </c>
      <c r="C199" t="s">
        <v>207</v>
      </c>
      <c r="D199" t="s">
        <v>208</v>
      </c>
      <c r="E199" t="s">
        <v>209</v>
      </c>
      <c r="F199" t="s">
        <v>210</v>
      </c>
      <c r="G199" t="s">
        <v>39</v>
      </c>
      <c r="H199" t="s">
        <v>39</v>
      </c>
      <c r="I199" t="s">
        <v>211</v>
      </c>
      <c r="J199" t="s">
        <v>212</v>
      </c>
      <c r="K199" t="s">
        <v>29</v>
      </c>
      <c r="L199" t="s">
        <v>39</v>
      </c>
      <c r="M199" t="s">
        <v>39</v>
      </c>
      <c r="N199" t="s">
        <v>39</v>
      </c>
    </row>
    <row r="201" spans="1:14" x14ac:dyDescent="0.35">
      <c r="A201" t="s">
        <v>213</v>
      </c>
    </row>
    <row r="202" spans="1:14" x14ac:dyDescent="0.35">
      <c r="A202" t="s">
        <v>2</v>
      </c>
      <c r="B202" t="s">
        <v>3</v>
      </c>
      <c r="C202" t="s">
        <v>103</v>
      </c>
      <c r="D202" t="s">
        <v>102</v>
      </c>
    </row>
    <row r="203" spans="1:14" x14ac:dyDescent="0.35">
      <c r="A203" t="s">
        <v>8</v>
      </c>
      <c r="B203">
        <v>30</v>
      </c>
      <c r="C203" t="s">
        <v>188</v>
      </c>
      <c r="D203" t="s">
        <v>214</v>
      </c>
    </row>
    <row r="204" spans="1:14" x14ac:dyDescent="0.35">
      <c r="A204" t="s">
        <v>9</v>
      </c>
      <c r="B204">
        <v>33</v>
      </c>
      <c r="C204" t="s">
        <v>39</v>
      </c>
      <c r="D204" t="s">
        <v>97</v>
      </c>
    </row>
    <row r="205" spans="1:14" x14ac:dyDescent="0.35">
      <c r="A205" t="s">
        <v>10</v>
      </c>
      <c r="B205">
        <v>22</v>
      </c>
      <c r="C205" t="s">
        <v>39</v>
      </c>
      <c r="D205" t="s">
        <v>97</v>
      </c>
    </row>
    <row r="206" spans="1:14" x14ac:dyDescent="0.35">
      <c r="A206" t="s">
        <v>11</v>
      </c>
      <c r="B206">
        <v>21</v>
      </c>
      <c r="C206" t="s">
        <v>39</v>
      </c>
      <c r="D206" t="s">
        <v>97</v>
      </c>
    </row>
    <row r="207" spans="1:14" x14ac:dyDescent="0.35">
      <c r="A207" t="s">
        <v>12</v>
      </c>
      <c r="B207">
        <v>106</v>
      </c>
      <c r="C207" t="s">
        <v>193</v>
      </c>
      <c r="D207" t="s">
        <v>215</v>
      </c>
    </row>
    <row r="209" spans="1:15" x14ac:dyDescent="0.35">
      <c r="A209" t="s">
        <v>216</v>
      </c>
    </row>
    <row r="210" spans="1:15" x14ac:dyDescent="0.35">
      <c r="A210" t="s">
        <v>2</v>
      </c>
      <c r="B210" t="s">
        <v>3</v>
      </c>
      <c r="C210" t="s">
        <v>130</v>
      </c>
      <c r="D210" t="s">
        <v>142</v>
      </c>
      <c r="E210" t="s">
        <v>143</v>
      </c>
      <c r="F210" t="s">
        <v>144</v>
      </c>
      <c r="G210" t="s">
        <v>145</v>
      </c>
      <c r="H210" t="s">
        <v>146</v>
      </c>
      <c r="I210" t="s">
        <v>147</v>
      </c>
      <c r="J210" t="s">
        <v>148</v>
      </c>
      <c r="K210" t="s">
        <v>149</v>
      </c>
      <c r="L210" t="s">
        <v>150</v>
      </c>
      <c r="M210" t="s">
        <v>98</v>
      </c>
      <c r="N210" t="s">
        <v>121</v>
      </c>
      <c r="O210" t="s">
        <v>99</v>
      </c>
    </row>
    <row r="211" spans="1:15" x14ac:dyDescent="0.35">
      <c r="A211" t="s">
        <v>8</v>
      </c>
      <c r="B211">
        <v>13</v>
      </c>
      <c r="C211" t="s">
        <v>39</v>
      </c>
      <c r="D211" t="s">
        <v>97</v>
      </c>
      <c r="E211" t="s">
        <v>217</v>
      </c>
      <c r="F211" t="s">
        <v>82</v>
      </c>
      <c r="G211" t="s">
        <v>180</v>
      </c>
      <c r="H211" t="s">
        <v>179</v>
      </c>
      <c r="I211" t="s">
        <v>39</v>
      </c>
      <c r="J211" t="s">
        <v>39</v>
      </c>
      <c r="K211" t="s">
        <v>218</v>
      </c>
      <c r="L211" t="s">
        <v>179</v>
      </c>
      <c r="M211" t="s">
        <v>180</v>
      </c>
      <c r="N211" t="s">
        <v>39</v>
      </c>
      <c r="O211" t="s">
        <v>39</v>
      </c>
    </row>
    <row r="212" spans="1:15" x14ac:dyDescent="0.35">
      <c r="A212" t="s">
        <v>9</v>
      </c>
      <c r="B212">
        <v>19</v>
      </c>
      <c r="C212" t="s">
        <v>83</v>
      </c>
      <c r="D212" t="s">
        <v>84</v>
      </c>
      <c r="E212" t="s">
        <v>182</v>
      </c>
      <c r="F212" t="s">
        <v>181</v>
      </c>
      <c r="G212" t="s">
        <v>219</v>
      </c>
      <c r="H212" t="s">
        <v>220</v>
      </c>
      <c r="I212" t="s">
        <v>182</v>
      </c>
      <c r="J212" t="s">
        <v>39</v>
      </c>
      <c r="K212" t="s">
        <v>221</v>
      </c>
      <c r="L212" t="s">
        <v>84</v>
      </c>
      <c r="M212" t="s">
        <v>39</v>
      </c>
      <c r="N212" t="s">
        <v>39</v>
      </c>
      <c r="O212" t="s">
        <v>39</v>
      </c>
    </row>
    <row r="213" spans="1:15" x14ac:dyDescent="0.35">
      <c r="A213" t="s">
        <v>10</v>
      </c>
      <c r="B213">
        <v>10</v>
      </c>
      <c r="C213" t="s">
        <v>107</v>
      </c>
      <c r="D213" t="s">
        <v>157</v>
      </c>
      <c r="E213" t="s">
        <v>39</v>
      </c>
      <c r="F213" t="s">
        <v>86</v>
      </c>
      <c r="G213" t="s">
        <v>86</v>
      </c>
      <c r="H213" t="s">
        <v>107</v>
      </c>
      <c r="I213" t="s">
        <v>39</v>
      </c>
      <c r="J213" t="s">
        <v>39</v>
      </c>
      <c r="K213" t="s">
        <v>155</v>
      </c>
      <c r="L213" t="s">
        <v>157</v>
      </c>
      <c r="M213" t="s">
        <v>39</v>
      </c>
      <c r="N213" t="s">
        <v>39</v>
      </c>
      <c r="O213" t="s">
        <v>39</v>
      </c>
    </row>
    <row r="214" spans="1:15" x14ac:dyDescent="0.35">
      <c r="A214" t="s">
        <v>11</v>
      </c>
      <c r="B214">
        <v>9</v>
      </c>
      <c r="C214" t="s">
        <v>39</v>
      </c>
      <c r="D214" t="s">
        <v>97</v>
      </c>
      <c r="E214" t="s">
        <v>87</v>
      </c>
      <c r="F214" t="s">
        <v>139</v>
      </c>
      <c r="G214" t="s">
        <v>87</v>
      </c>
      <c r="H214" t="s">
        <v>88</v>
      </c>
      <c r="I214" t="s">
        <v>87</v>
      </c>
      <c r="J214" t="s">
        <v>89</v>
      </c>
      <c r="K214" t="s">
        <v>119</v>
      </c>
      <c r="L214" t="s">
        <v>97</v>
      </c>
      <c r="M214" t="s">
        <v>39</v>
      </c>
      <c r="N214" t="s">
        <v>39</v>
      </c>
      <c r="O214" t="s">
        <v>39</v>
      </c>
    </row>
    <row r="215" spans="1:15" x14ac:dyDescent="0.35">
      <c r="A215" t="s">
        <v>12</v>
      </c>
      <c r="B215">
        <v>51</v>
      </c>
      <c r="C215" t="s">
        <v>204</v>
      </c>
      <c r="D215" t="s">
        <v>222</v>
      </c>
      <c r="E215" t="s">
        <v>92</v>
      </c>
      <c r="F215" t="s">
        <v>223</v>
      </c>
      <c r="G215" t="s">
        <v>118</v>
      </c>
      <c r="H215" t="s">
        <v>183</v>
      </c>
      <c r="I215" t="s">
        <v>93</v>
      </c>
      <c r="J215" t="s">
        <v>94</v>
      </c>
      <c r="K215" t="s">
        <v>119</v>
      </c>
      <c r="L215" t="s">
        <v>224</v>
      </c>
      <c r="M215" t="s">
        <v>201</v>
      </c>
      <c r="N215" t="s">
        <v>39</v>
      </c>
      <c r="O215" t="s">
        <v>39</v>
      </c>
    </row>
    <row r="217" spans="1:15" x14ac:dyDescent="0.35">
      <c r="A217" t="s">
        <v>225</v>
      </c>
    </row>
    <row r="218" spans="1:15" x14ac:dyDescent="0.35">
      <c r="A218" t="s">
        <v>2</v>
      </c>
      <c r="B218" t="s">
        <v>3</v>
      </c>
      <c r="C218" t="s">
        <v>130</v>
      </c>
      <c r="D218" t="s">
        <v>143</v>
      </c>
      <c r="E218" t="s">
        <v>144</v>
      </c>
      <c r="F218" t="s">
        <v>145</v>
      </c>
      <c r="G218" t="s">
        <v>146</v>
      </c>
      <c r="H218" t="s">
        <v>153</v>
      </c>
      <c r="I218" t="s">
        <v>147</v>
      </c>
      <c r="J218" t="s">
        <v>149</v>
      </c>
      <c r="K218" t="s">
        <v>150</v>
      </c>
      <c r="L218" t="s">
        <v>98</v>
      </c>
      <c r="M218" t="s">
        <v>121</v>
      </c>
      <c r="N218" t="s">
        <v>99</v>
      </c>
    </row>
    <row r="219" spans="1:15" x14ac:dyDescent="0.35">
      <c r="A219" t="s">
        <v>8</v>
      </c>
      <c r="B219">
        <v>10</v>
      </c>
      <c r="C219" t="s">
        <v>39</v>
      </c>
      <c r="D219" t="s">
        <v>156</v>
      </c>
      <c r="E219" t="s">
        <v>108</v>
      </c>
      <c r="F219" t="s">
        <v>86</v>
      </c>
      <c r="G219" t="s">
        <v>86</v>
      </c>
      <c r="H219" t="s">
        <v>40</v>
      </c>
      <c r="I219" t="s">
        <v>107</v>
      </c>
      <c r="J219" t="s">
        <v>39</v>
      </c>
      <c r="K219" t="s">
        <v>107</v>
      </c>
      <c r="L219" t="s">
        <v>39</v>
      </c>
      <c r="M219" t="s">
        <v>39</v>
      </c>
      <c r="N219" t="s">
        <v>39</v>
      </c>
    </row>
    <row r="220" spans="1:15" x14ac:dyDescent="0.35">
      <c r="A220" t="s">
        <v>9</v>
      </c>
      <c r="B220">
        <v>14</v>
      </c>
      <c r="C220" t="s">
        <v>39</v>
      </c>
      <c r="D220" t="s">
        <v>39</v>
      </c>
      <c r="E220" t="s">
        <v>226</v>
      </c>
      <c r="F220" t="s">
        <v>227</v>
      </c>
      <c r="G220" t="s">
        <v>228</v>
      </c>
      <c r="H220" t="s">
        <v>39</v>
      </c>
      <c r="I220" t="s">
        <v>228</v>
      </c>
      <c r="J220" t="s">
        <v>229</v>
      </c>
      <c r="K220" t="s">
        <v>228</v>
      </c>
      <c r="L220" t="s">
        <v>39</v>
      </c>
      <c r="M220" t="s">
        <v>39</v>
      </c>
      <c r="N220" t="s">
        <v>39</v>
      </c>
    </row>
    <row r="221" spans="1:15" x14ac:dyDescent="0.35">
      <c r="A221" t="s">
        <v>10</v>
      </c>
      <c r="B221">
        <v>11</v>
      </c>
      <c r="C221" t="s">
        <v>46</v>
      </c>
      <c r="D221" t="s">
        <v>206</v>
      </c>
      <c r="E221" t="s">
        <v>230</v>
      </c>
      <c r="F221" t="s">
        <v>170</v>
      </c>
      <c r="G221" t="s">
        <v>206</v>
      </c>
      <c r="H221" t="s">
        <v>46</v>
      </c>
      <c r="I221" t="s">
        <v>46</v>
      </c>
      <c r="J221" t="s">
        <v>231</v>
      </c>
      <c r="K221" t="s">
        <v>170</v>
      </c>
      <c r="L221" t="s">
        <v>39</v>
      </c>
      <c r="M221" t="s">
        <v>39</v>
      </c>
      <c r="N221" t="s">
        <v>39</v>
      </c>
    </row>
    <row r="222" spans="1:15" x14ac:dyDescent="0.35">
      <c r="A222" t="s">
        <v>11</v>
      </c>
      <c r="B222">
        <v>8</v>
      </c>
      <c r="C222" t="s">
        <v>39</v>
      </c>
      <c r="D222" t="s">
        <v>117</v>
      </c>
      <c r="E222" t="s">
        <v>232</v>
      </c>
      <c r="F222" t="s">
        <v>30</v>
      </c>
      <c r="G222" t="s">
        <v>154</v>
      </c>
      <c r="H222" t="s">
        <v>41</v>
      </c>
      <c r="I222" t="s">
        <v>39</v>
      </c>
      <c r="J222" t="s">
        <v>117</v>
      </c>
      <c r="K222" t="s">
        <v>97</v>
      </c>
      <c r="L222" t="s">
        <v>39</v>
      </c>
      <c r="M222" t="s">
        <v>39</v>
      </c>
      <c r="N222" t="s">
        <v>39</v>
      </c>
    </row>
    <row r="223" spans="1:15" x14ac:dyDescent="0.35">
      <c r="A223" t="s">
        <v>12</v>
      </c>
      <c r="B223">
        <v>43</v>
      </c>
      <c r="C223" t="s">
        <v>29</v>
      </c>
      <c r="D223" t="s">
        <v>233</v>
      </c>
      <c r="E223" t="s">
        <v>234</v>
      </c>
      <c r="F223" t="s">
        <v>235</v>
      </c>
      <c r="G223" t="s">
        <v>236</v>
      </c>
      <c r="H223" t="s">
        <v>212</v>
      </c>
      <c r="I223" t="s">
        <v>233</v>
      </c>
      <c r="J223" t="s">
        <v>237</v>
      </c>
      <c r="K223" t="s">
        <v>238</v>
      </c>
      <c r="L223" t="s">
        <v>39</v>
      </c>
      <c r="M223" t="s">
        <v>39</v>
      </c>
      <c r="N223" t="s">
        <v>39</v>
      </c>
    </row>
    <row r="225" spans="1:9" x14ac:dyDescent="0.35">
      <c r="A225" t="s">
        <v>239</v>
      </c>
    </row>
    <row r="226" spans="1:9" x14ac:dyDescent="0.35">
      <c r="A226" t="s">
        <v>2</v>
      </c>
      <c r="B226" t="s">
        <v>3</v>
      </c>
      <c r="C226" t="s">
        <v>240</v>
      </c>
      <c r="D226" t="s">
        <v>241</v>
      </c>
      <c r="E226" t="s">
        <v>242</v>
      </c>
      <c r="F226" t="s">
        <v>243</v>
      </c>
      <c r="G226" t="s">
        <v>244</v>
      </c>
      <c r="H226" t="s">
        <v>121</v>
      </c>
      <c r="I226" t="s">
        <v>99</v>
      </c>
    </row>
    <row r="227" spans="1:9" x14ac:dyDescent="0.35">
      <c r="A227" t="s">
        <v>8</v>
      </c>
      <c r="B227">
        <v>30</v>
      </c>
      <c r="C227" t="s">
        <v>245</v>
      </c>
      <c r="D227" t="s">
        <v>245</v>
      </c>
      <c r="E227" t="s">
        <v>107</v>
      </c>
      <c r="F227" t="s">
        <v>40</v>
      </c>
      <c r="G227" t="s">
        <v>40</v>
      </c>
      <c r="H227" t="s">
        <v>200</v>
      </c>
      <c r="I227" t="s">
        <v>245</v>
      </c>
    </row>
    <row r="228" spans="1:9" x14ac:dyDescent="0.35">
      <c r="A228" t="s">
        <v>9</v>
      </c>
      <c r="B228">
        <v>33</v>
      </c>
      <c r="C228" t="s">
        <v>46</v>
      </c>
      <c r="D228" t="s">
        <v>190</v>
      </c>
      <c r="E228" t="s">
        <v>46</v>
      </c>
      <c r="F228" t="s">
        <v>74</v>
      </c>
      <c r="G228" t="s">
        <v>246</v>
      </c>
      <c r="H228" t="s">
        <v>170</v>
      </c>
      <c r="I228" t="s">
        <v>74</v>
      </c>
    </row>
    <row r="229" spans="1:9" x14ac:dyDescent="0.35">
      <c r="A229" t="s">
        <v>10</v>
      </c>
      <c r="B229">
        <v>22</v>
      </c>
      <c r="C229" t="s">
        <v>39</v>
      </c>
      <c r="D229" t="s">
        <v>39</v>
      </c>
      <c r="E229" t="s">
        <v>32</v>
      </c>
      <c r="F229" t="s">
        <v>31</v>
      </c>
      <c r="G229" t="s">
        <v>33</v>
      </c>
      <c r="H229" t="s">
        <v>128</v>
      </c>
      <c r="I229" t="s">
        <v>39</v>
      </c>
    </row>
    <row r="230" spans="1:9" x14ac:dyDescent="0.35">
      <c r="A230" t="s">
        <v>11</v>
      </c>
      <c r="B230">
        <v>21</v>
      </c>
      <c r="C230" t="s">
        <v>173</v>
      </c>
      <c r="D230" t="s">
        <v>39</v>
      </c>
      <c r="E230" t="s">
        <v>247</v>
      </c>
      <c r="F230" t="s">
        <v>248</v>
      </c>
      <c r="G230" t="s">
        <v>249</v>
      </c>
      <c r="H230" t="s">
        <v>118</v>
      </c>
      <c r="I230" t="s">
        <v>39</v>
      </c>
    </row>
    <row r="231" spans="1:9" x14ac:dyDescent="0.35">
      <c r="A231" t="s">
        <v>12</v>
      </c>
      <c r="B231">
        <v>106</v>
      </c>
      <c r="C231" t="s">
        <v>250</v>
      </c>
      <c r="D231" t="s">
        <v>251</v>
      </c>
      <c r="E231" t="s">
        <v>252</v>
      </c>
      <c r="F231" t="s">
        <v>253</v>
      </c>
      <c r="G231" t="s">
        <v>254</v>
      </c>
      <c r="H231" t="s">
        <v>255</v>
      </c>
      <c r="I231" t="s">
        <v>256</v>
      </c>
    </row>
    <row r="233" spans="1:9" x14ac:dyDescent="0.35">
      <c r="A233" t="s">
        <v>257</v>
      </c>
    </row>
    <row r="234" spans="1:9" x14ac:dyDescent="0.35">
      <c r="A234" t="s">
        <v>2</v>
      </c>
      <c r="B234" t="s">
        <v>3</v>
      </c>
      <c r="C234" t="s">
        <v>159</v>
      </c>
      <c r="D234" t="s">
        <v>160</v>
      </c>
      <c r="E234" t="s">
        <v>162</v>
      </c>
    </row>
    <row r="235" spans="1:9" x14ac:dyDescent="0.35">
      <c r="A235" t="s">
        <v>8</v>
      </c>
      <c r="B235">
        <v>13</v>
      </c>
      <c r="C235" t="s">
        <v>258</v>
      </c>
      <c r="D235" t="s">
        <v>68</v>
      </c>
      <c r="E235" t="s">
        <v>39</v>
      </c>
    </row>
    <row r="236" spans="1:9" x14ac:dyDescent="0.35">
      <c r="A236" t="s">
        <v>9</v>
      </c>
      <c r="B236">
        <v>19</v>
      </c>
      <c r="C236" t="s">
        <v>104</v>
      </c>
      <c r="D236" t="s">
        <v>83</v>
      </c>
      <c r="E236" t="s">
        <v>39</v>
      </c>
    </row>
    <row r="237" spans="1:9" x14ac:dyDescent="0.35">
      <c r="A237" t="s">
        <v>10</v>
      </c>
      <c r="B237">
        <v>10</v>
      </c>
      <c r="C237" t="s">
        <v>157</v>
      </c>
      <c r="D237" t="s">
        <v>40</v>
      </c>
      <c r="E237" t="s">
        <v>107</v>
      </c>
    </row>
    <row r="238" spans="1:9" x14ac:dyDescent="0.35">
      <c r="A238" t="s">
        <v>11</v>
      </c>
      <c r="B238">
        <v>9</v>
      </c>
      <c r="C238" t="s">
        <v>97</v>
      </c>
      <c r="D238" t="s">
        <v>39</v>
      </c>
      <c r="E238" t="s">
        <v>39</v>
      </c>
    </row>
    <row r="239" spans="1:9" x14ac:dyDescent="0.35">
      <c r="A239" t="s">
        <v>12</v>
      </c>
      <c r="B239">
        <v>51</v>
      </c>
      <c r="C239" t="s">
        <v>259</v>
      </c>
      <c r="D239" t="s">
        <v>93</v>
      </c>
      <c r="E239" t="s">
        <v>94</v>
      </c>
    </row>
    <row r="241" spans="1:6" x14ac:dyDescent="0.35">
      <c r="A241" t="s">
        <v>260</v>
      </c>
    </row>
    <row r="242" spans="1:6" x14ac:dyDescent="0.35">
      <c r="A242" t="s">
        <v>2</v>
      </c>
      <c r="B242" t="s">
        <v>3</v>
      </c>
      <c r="C242" t="s">
        <v>159</v>
      </c>
      <c r="D242" t="s">
        <v>160</v>
      </c>
      <c r="E242" t="s">
        <v>162</v>
      </c>
    </row>
    <row r="243" spans="1:6" x14ac:dyDescent="0.35">
      <c r="A243" t="s">
        <v>8</v>
      </c>
      <c r="B243">
        <v>10</v>
      </c>
      <c r="C243" t="s">
        <v>108</v>
      </c>
      <c r="D243" t="s">
        <v>107</v>
      </c>
      <c r="E243" t="s">
        <v>39</v>
      </c>
    </row>
    <row r="244" spans="1:6" x14ac:dyDescent="0.35">
      <c r="A244" t="s">
        <v>9</v>
      </c>
      <c r="B244">
        <v>14</v>
      </c>
      <c r="C244" t="s">
        <v>109</v>
      </c>
      <c r="D244" t="s">
        <v>39</v>
      </c>
      <c r="E244" t="s">
        <v>110</v>
      </c>
    </row>
    <row r="245" spans="1:6" x14ac:dyDescent="0.35">
      <c r="A245" t="s">
        <v>10</v>
      </c>
      <c r="B245">
        <v>11</v>
      </c>
      <c r="C245" t="s">
        <v>170</v>
      </c>
      <c r="D245" t="s">
        <v>128</v>
      </c>
      <c r="E245" t="s">
        <v>46</v>
      </c>
    </row>
    <row r="246" spans="1:6" x14ac:dyDescent="0.35">
      <c r="A246" t="s">
        <v>11</v>
      </c>
      <c r="B246">
        <v>8</v>
      </c>
      <c r="C246" t="s">
        <v>97</v>
      </c>
      <c r="D246" t="s">
        <v>39</v>
      </c>
      <c r="E246" t="s">
        <v>39</v>
      </c>
    </row>
    <row r="247" spans="1:6" x14ac:dyDescent="0.35">
      <c r="A247" t="s">
        <v>12</v>
      </c>
      <c r="B247">
        <v>43</v>
      </c>
      <c r="C247" t="s">
        <v>261</v>
      </c>
      <c r="D247" t="s">
        <v>262</v>
      </c>
      <c r="E247" t="s">
        <v>211</v>
      </c>
    </row>
    <row r="249" spans="1:6" x14ac:dyDescent="0.35">
      <c r="A249" t="s">
        <v>263</v>
      </c>
    </row>
    <row r="250" spans="1:6" x14ac:dyDescent="0.35">
      <c r="A250" t="s">
        <v>2</v>
      </c>
      <c r="B250" t="s">
        <v>3</v>
      </c>
      <c r="C250" t="s">
        <v>4</v>
      </c>
      <c r="D250" t="s">
        <v>5</v>
      </c>
      <c r="E250" t="s">
        <v>6</v>
      </c>
      <c r="F250" t="s">
        <v>7</v>
      </c>
    </row>
    <row r="251" spans="1:6" x14ac:dyDescent="0.35">
      <c r="A251" t="s">
        <v>8</v>
      </c>
      <c r="B251">
        <v>13</v>
      </c>
      <c r="C251">
        <v>1.1499999999999999</v>
      </c>
      <c r="D251">
        <v>1</v>
      </c>
      <c r="E251">
        <v>0</v>
      </c>
      <c r="F251">
        <v>2</v>
      </c>
    </row>
    <row r="252" spans="1:6" x14ac:dyDescent="0.35">
      <c r="A252" t="s">
        <v>9</v>
      </c>
      <c r="B252">
        <v>18</v>
      </c>
      <c r="C252">
        <v>1.39</v>
      </c>
      <c r="D252">
        <v>1</v>
      </c>
      <c r="E252">
        <v>0</v>
      </c>
      <c r="F252">
        <v>3</v>
      </c>
    </row>
    <row r="253" spans="1:6" x14ac:dyDescent="0.35">
      <c r="A253" t="s">
        <v>10</v>
      </c>
      <c r="B253">
        <v>10</v>
      </c>
      <c r="C253">
        <v>0.9</v>
      </c>
      <c r="D253">
        <v>1</v>
      </c>
      <c r="E253">
        <v>0</v>
      </c>
      <c r="F253">
        <v>2</v>
      </c>
    </row>
    <row r="254" spans="1:6" x14ac:dyDescent="0.35">
      <c r="A254" t="s">
        <v>11</v>
      </c>
      <c r="B254">
        <v>9</v>
      </c>
      <c r="C254">
        <v>1.33</v>
      </c>
      <c r="D254">
        <v>1</v>
      </c>
      <c r="E254">
        <v>0</v>
      </c>
      <c r="F254">
        <v>3</v>
      </c>
    </row>
    <row r="255" spans="1:6" x14ac:dyDescent="0.35">
      <c r="A255" t="s">
        <v>12</v>
      </c>
      <c r="B255">
        <v>50</v>
      </c>
      <c r="C255">
        <v>1.22</v>
      </c>
      <c r="D255">
        <v>1</v>
      </c>
      <c r="E255">
        <v>0</v>
      </c>
      <c r="F255">
        <v>3</v>
      </c>
    </row>
    <row r="257" spans="1:6" x14ac:dyDescent="0.35">
      <c r="A257" t="s">
        <v>264</v>
      </c>
    </row>
    <row r="258" spans="1:6" x14ac:dyDescent="0.35">
      <c r="A258" t="s">
        <v>2</v>
      </c>
      <c r="B258" t="s">
        <v>3</v>
      </c>
      <c r="C258" t="s">
        <v>4</v>
      </c>
      <c r="D258" t="s">
        <v>5</v>
      </c>
      <c r="E258" t="s">
        <v>6</v>
      </c>
      <c r="F258" t="s">
        <v>7</v>
      </c>
    </row>
    <row r="259" spans="1:6" x14ac:dyDescent="0.35">
      <c r="A259" t="s">
        <v>8</v>
      </c>
      <c r="B259">
        <v>9</v>
      </c>
      <c r="C259">
        <v>0.89</v>
      </c>
      <c r="D259">
        <v>1</v>
      </c>
      <c r="E259">
        <v>0</v>
      </c>
      <c r="F259">
        <v>2</v>
      </c>
    </row>
    <row r="260" spans="1:6" x14ac:dyDescent="0.35">
      <c r="A260" t="s">
        <v>9</v>
      </c>
      <c r="B260">
        <v>13</v>
      </c>
      <c r="C260">
        <v>0.77</v>
      </c>
      <c r="D260">
        <v>1</v>
      </c>
      <c r="E260">
        <v>0</v>
      </c>
      <c r="F260">
        <v>2</v>
      </c>
    </row>
    <row r="261" spans="1:6" x14ac:dyDescent="0.35">
      <c r="A261" t="s">
        <v>10</v>
      </c>
      <c r="B261">
        <v>11</v>
      </c>
      <c r="C261">
        <v>0.36</v>
      </c>
      <c r="D261">
        <v>0</v>
      </c>
      <c r="E261">
        <v>0</v>
      </c>
      <c r="F261">
        <v>1</v>
      </c>
    </row>
    <row r="262" spans="1:6" x14ac:dyDescent="0.35">
      <c r="A262" t="s">
        <v>11</v>
      </c>
      <c r="B262">
        <v>8</v>
      </c>
      <c r="C262">
        <v>1.62</v>
      </c>
      <c r="D262">
        <v>1</v>
      </c>
      <c r="E262">
        <v>0</v>
      </c>
      <c r="F262">
        <v>5</v>
      </c>
    </row>
    <row r="263" spans="1:6" x14ac:dyDescent="0.35">
      <c r="A263" t="s">
        <v>12</v>
      </c>
      <c r="B263">
        <v>41</v>
      </c>
      <c r="C263">
        <v>0.85</v>
      </c>
      <c r="D263">
        <v>1</v>
      </c>
      <c r="E263">
        <v>0</v>
      </c>
      <c r="F263">
        <v>5</v>
      </c>
    </row>
    <row r="265" spans="1:6" x14ac:dyDescent="0.35">
      <c r="A265" t="s">
        <v>265</v>
      </c>
    </row>
    <row r="266" spans="1:6" x14ac:dyDescent="0.35">
      <c r="A266" t="s">
        <v>2</v>
      </c>
      <c r="B266" t="s">
        <v>3</v>
      </c>
      <c r="C266" t="s">
        <v>266</v>
      </c>
      <c r="D266" t="s">
        <v>267</v>
      </c>
    </row>
    <row r="267" spans="1:6" x14ac:dyDescent="0.35">
      <c r="A267" t="s">
        <v>8</v>
      </c>
      <c r="B267">
        <v>41</v>
      </c>
      <c r="C267" t="s">
        <v>268</v>
      </c>
      <c r="D267" t="s">
        <v>269</v>
      </c>
    </row>
    <row r="268" spans="1:6" x14ac:dyDescent="0.35">
      <c r="A268" t="s">
        <v>9</v>
      </c>
      <c r="B268">
        <v>44</v>
      </c>
      <c r="C268" t="s">
        <v>270</v>
      </c>
      <c r="D268" t="s">
        <v>33</v>
      </c>
    </row>
    <row r="269" spans="1:6" x14ac:dyDescent="0.35">
      <c r="A269" t="s">
        <v>10</v>
      </c>
      <c r="B269">
        <v>39</v>
      </c>
      <c r="C269" t="s">
        <v>271</v>
      </c>
      <c r="D269" t="s">
        <v>180</v>
      </c>
    </row>
    <row r="270" spans="1:6" x14ac:dyDescent="0.35">
      <c r="A270" t="s">
        <v>11</v>
      </c>
      <c r="B270">
        <v>40</v>
      </c>
      <c r="C270" t="s">
        <v>272</v>
      </c>
      <c r="D270" t="s">
        <v>42</v>
      </c>
    </row>
    <row r="271" spans="1:6" x14ac:dyDescent="0.35">
      <c r="A271" t="s">
        <v>12</v>
      </c>
      <c r="B271">
        <v>164</v>
      </c>
      <c r="C271" t="s">
        <v>273</v>
      </c>
      <c r="D271" t="s">
        <v>274</v>
      </c>
    </row>
    <row r="273" spans="1:12" x14ac:dyDescent="0.35">
      <c r="A273" t="s">
        <v>275</v>
      </c>
    </row>
    <row r="274" spans="1:12" x14ac:dyDescent="0.35">
      <c r="A274" t="s">
        <v>2</v>
      </c>
      <c r="B274" t="s">
        <v>3</v>
      </c>
      <c r="C274" t="s">
        <v>14</v>
      </c>
      <c r="D274" t="s">
        <v>16</v>
      </c>
      <c r="E274" t="s">
        <v>17</v>
      </c>
      <c r="F274" t="s">
        <v>18</v>
      </c>
      <c r="G274" t="s">
        <v>19</v>
      </c>
      <c r="H274" t="s">
        <v>20</v>
      </c>
      <c r="I274" t="s">
        <v>21</v>
      </c>
      <c r="J274" t="s">
        <v>15</v>
      </c>
    </row>
    <row r="275" spans="1:12" x14ac:dyDescent="0.35">
      <c r="A275" t="s">
        <v>8</v>
      </c>
      <c r="B275">
        <v>41</v>
      </c>
      <c r="C275" t="s">
        <v>22</v>
      </c>
      <c r="D275" t="s">
        <v>276</v>
      </c>
      <c r="E275" t="s">
        <v>65</v>
      </c>
      <c r="F275" t="s">
        <v>25</v>
      </c>
      <c r="G275" t="s">
        <v>28</v>
      </c>
      <c r="H275" t="s">
        <v>27</v>
      </c>
      <c r="I275" t="s">
        <v>27</v>
      </c>
      <c r="J275" t="s">
        <v>39</v>
      </c>
    </row>
    <row r="276" spans="1:12" x14ac:dyDescent="0.35">
      <c r="A276" t="s">
        <v>9</v>
      </c>
      <c r="B276">
        <v>44</v>
      </c>
      <c r="C276" t="s">
        <v>29</v>
      </c>
      <c r="D276" t="s">
        <v>117</v>
      </c>
      <c r="E276" t="s">
        <v>206</v>
      </c>
      <c r="F276" t="s">
        <v>67</v>
      </c>
      <c r="G276" t="s">
        <v>33</v>
      </c>
      <c r="H276" t="s">
        <v>33</v>
      </c>
      <c r="I276" t="s">
        <v>29</v>
      </c>
      <c r="J276" t="s">
        <v>277</v>
      </c>
    </row>
    <row r="277" spans="1:12" x14ac:dyDescent="0.35">
      <c r="A277" t="s">
        <v>10</v>
      </c>
      <c r="B277">
        <v>39</v>
      </c>
      <c r="C277" t="s">
        <v>38</v>
      </c>
      <c r="D277" t="s">
        <v>218</v>
      </c>
      <c r="E277" t="s">
        <v>180</v>
      </c>
      <c r="F277" t="s">
        <v>68</v>
      </c>
      <c r="G277" t="s">
        <v>278</v>
      </c>
      <c r="H277" t="s">
        <v>38</v>
      </c>
      <c r="I277" t="s">
        <v>39</v>
      </c>
      <c r="J277" t="s">
        <v>34</v>
      </c>
    </row>
    <row r="278" spans="1:12" x14ac:dyDescent="0.35">
      <c r="A278" t="s">
        <v>11</v>
      </c>
      <c r="B278">
        <v>40</v>
      </c>
      <c r="C278" t="s">
        <v>41</v>
      </c>
      <c r="D278" t="s">
        <v>42</v>
      </c>
      <c r="E278" t="s">
        <v>40</v>
      </c>
      <c r="F278" t="s">
        <v>42</v>
      </c>
      <c r="G278" t="s">
        <v>40</v>
      </c>
      <c r="H278" t="s">
        <v>70</v>
      </c>
      <c r="I278" t="s">
        <v>39</v>
      </c>
      <c r="J278" t="s">
        <v>41</v>
      </c>
    </row>
    <row r="279" spans="1:12" x14ac:dyDescent="0.35">
      <c r="A279" t="s">
        <v>12</v>
      </c>
      <c r="B279">
        <v>164</v>
      </c>
      <c r="C279" t="s">
        <v>27</v>
      </c>
      <c r="D279" t="s">
        <v>279</v>
      </c>
      <c r="E279" t="s">
        <v>280</v>
      </c>
      <c r="F279" t="s">
        <v>262</v>
      </c>
      <c r="G279" t="s">
        <v>23</v>
      </c>
      <c r="H279" t="s">
        <v>77</v>
      </c>
      <c r="I279" t="s">
        <v>76</v>
      </c>
      <c r="J279" t="s">
        <v>28</v>
      </c>
    </row>
    <row r="281" spans="1:12" x14ac:dyDescent="0.35">
      <c r="A281" t="s">
        <v>281</v>
      </c>
    </row>
    <row r="282" spans="1:12" x14ac:dyDescent="0.35">
      <c r="A282" t="s">
        <v>2</v>
      </c>
      <c r="B282" t="s">
        <v>3</v>
      </c>
      <c r="C282" t="s">
        <v>130</v>
      </c>
      <c r="D282" t="s">
        <v>282</v>
      </c>
      <c r="E282" t="s">
        <v>283</v>
      </c>
      <c r="F282" t="s">
        <v>284</v>
      </c>
      <c r="G282" t="s">
        <v>285</v>
      </c>
      <c r="H282" t="s">
        <v>286</v>
      </c>
      <c r="I282" t="s">
        <v>98</v>
      </c>
      <c r="J282" t="s">
        <v>121</v>
      </c>
      <c r="K282" t="s">
        <v>99</v>
      </c>
      <c r="L282" t="s">
        <v>287</v>
      </c>
    </row>
    <row r="283" spans="1:12" x14ac:dyDescent="0.35">
      <c r="A283" t="s">
        <v>8</v>
      </c>
      <c r="B283">
        <v>31</v>
      </c>
      <c r="C283" t="s">
        <v>39</v>
      </c>
      <c r="D283" t="s">
        <v>288</v>
      </c>
      <c r="E283" t="s">
        <v>289</v>
      </c>
      <c r="F283" t="s">
        <v>290</v>
      </c>
      <c r="G283" t="s">
        <v>291</v>
      </c>
      <c r="H283" t="s">
        <v>292</v>
      </c>
      <c r="I283" t="s">
        <v>39</v>
      </c>
      <c r="J283" t="s">
        <v>39</v>
      </c>
      <c r="K283" t="s">
        <v>292</v>
      </c>
      <c r="L283" t="s">
        <v>39</v>
      </c>
    </row>
    <row r="284" spans="1:12" x14ac:dyDescent="0.35">
      <c r="A284" t="s">
        <v>9</v>
      </c>
      <c r="B284">
        <v>27</v>
      </c>
      <c r="C284" t="s">
        <v>39</v>
      </c>
      <c r="D284" t="s">
        <v>293</v>
      </c>
      <c r="E284" t="s">
        <v>47</v>
      </c>
      <c r="F284" t="s">
        <v>47</v>
      </c>
      <c r="G284" t="s">
        <v>294</v>
      </c>
      <c r="H284" t="s">
        <v>39</v>
      </c>
      <c r="I284" t="s">
        <v>47</v>
      </c>
      <c r="J284" t="s">
        <v>39</v>
      </c>
      <c r="K284" t="s">
        <v>39</v>
      </c>
      <c r="L284" t="s">
        <v>39</v>
      </c>
    </row>
    <row r="285" spans="1:12" x14ac:dyDescent="0.35">
      <c r="A285" t="s">
        <v>10</v>
      </c>
      <c r="B285">
        <v>19</v>
      </c>
      <c r="C285" t="s">
        <v>39</v>
      </c>
      <c r="D285" t="s">
        <v>84</v>
      </c>
      <c r="E285" t="s">
        <v>295</v>
      </c>
      <c r="F285" t="s">
        <v>182</v>
      </c>
      <c r="G285" t="s">
        <v>39</v>
      </c>
      <c r="H285" t="s">
        <v>83</v>
      </c>
      <c r="I285" t="s">
        <v>39</v>
      </c>
      <c r="J285" t="s">
        <v>83</v>
      </c>
      <c r="K285" t="s">
        <v>39</v>
      </c>
      <c r="L285" t="s">
        <v>39</v>
      </c>
    </row>
    <row r="286" spans="1:12" x14ac:dyDescent="0.35">
      <c r="A286" t="s">
        <v>11</v>
      </c>
      <c r="B286">
        <v>26</v>
      </c>
      <c r="C286" t="s">
        <v>256</v>
      </c>
      <c r="D286" t="s">
        <v>296</v>
      </c>
      <c r="E286" t="s">
        <v>256</v>
      </c>
      <c r="F286" t="s">
        <v>297</v>
      </c>
      <c r="G286" t="s">
        <v>68</v>
      </c>
      <c r="H286" t="s">
        <v>298</v>
      </c>
      <c r="I286" t="s">
        <v>39</v>
      </c>
      <c r="J286" t="s">
        <v>39</v>
      </c>
      <c r="K286" t="s">
        <v>39</v>
      </c>
      <c r="L286" t="s">
        <v>256</v>
      </c>
    </row>
    <row r="287" spans="1:12" x14ac:dyDescent="0.35">
      <c r="A287" t="s">
        <v>12</v>
      </c>
      <c r="B287">
        <v>103</v>
      </c>
      <c r="C287" t="s">
        <v>177</v>
      </c>
      <c r="D287" t="s">
        <v>226</v>
      </c>
      <c r="E287" t="s">
        <v>299</v>
      </c>
      <c r="F287" t="s">
        <v>300</v>
      </c>
      <c r="G287" t="s">
        <v>290</v>
      </c>
      <c r="H287" t="s">
        <v>27</v>
      </c>
      <c r="I287" t="s">
        <v>177</v>
      </c>
      <c r="J287" t="s">
        <v>177</v>
      </c>
      <c r="K287" t="s">
        <v>177</v>
      </c>
      <c r="L287" t="s">
        <v>177</v>
      </c>
    </row>
    <row r="289" spans="1:11" x14ac:dyDescent="0.35">
      <c r="A289" t="s">
        <v>301</v>
      </c>
    </row>
    <row r="290" spans="1:11" x14ac:dyDescent="0.35">
      <c r="A290" t="s">
        <v>2</v>
      </c>
      <c r="B290" t="s">
        <v>3</v>
      </c>
      <c r="C290" t="s">
        <v>130</v>
      </c>
      <c r="D290" t="s">
        <v>282</v>
      </c>
      <c r="E290" t="s">
        <v>283</v>
      </c>
      <c r="F290" t="s">
        <v>284</v>
      </c>
      <c r="G290" t="s">
        <v>285</v>
      </c>
      <c r="H290" t="s">
        <v>286</v>
      </c>
      <c r="I290" t="s">
        <v>98</v>
      </c>
      <c r="J290" t="s">
        <v>121</v>
      </c>
      <c r="K290" t="s">
        <v>99</v>
      </c>
    </row>
    <row r="291" spans="1:11" x14ac:dyDescent="0.35">
      <c r="A291" t="s">
        <v>8</v>
      </c>
      <c r="B291">
        <v>32</v>
      </c>
      <c r="C291" t="s">
        <v>302</v>
      </c>
      <c r="D291" t="s">
        <v>303</v>
      </c>
      <c r="E291" t="s">
        <v>304</v>
      </c>
      <c r="F291" t="s">
        <v>305</v>
      </c>
      <c r="G291" t="s">
        <v>306</v>
      </c>
      <c r="H291" t="s">
        <v>302</v>
      </c>
      <c r="I291" t="s">
        <v>39</v>
      </c>
      <c r="J291" t="s">
        <v>39</v>
      </c>
      <c r="K291" t="s">
        <v>39</v>
      </c>
    </row>
    <row r="292" spans="1:11" x14ac:dyDescent="0.35">
      <c r="A292" t="s">
        <v>9</v>
      </c>
      <c r="B292">
        <v>33</v>
      </c>
      <c r="C292" t="s">
        <v>39</v>
      </c>
      <c r="D292" t="s">
        <v>307</v>
      </c>
      <c r="E292" t="s">
        <v>246</v>
      </c>
      <c r="F292" t="s">
        <v>46</v>
      </c>
      <c r="G292" t="s">
        <v>46</v>
      </c>
      <c r="H292" t="s">
        <v>74</v>
      </c>
      <c r="I292" t="s">
        <v>190</v>
      </c>
      <c r="J292" t="s">
        <v>39</v>
      </c>
      <c r="K292" t="s">
        <v>39</v>
      </c>
    </row>
    <row r="293" spans="1:11" x14ac:dyDescent="0.35">
      <c r="A293" t="s">
        <v>10</v>
      </c>
      <c r="B293">
        <v>26</v>
      </c>
      <c r="C293" t="s">
        <v>256</v>
      </c>
      <c r="D293" t="s">
        <v>308</v>
      </c>
      <c r="E293" t="s">
        <v>180</v>
      </c>
      <c r="F293" t="s">
        <v>298</v>
      </c>
      <c r="G293" t="s">
        <v>298</v>
      </c>
      <c r="H293" t="s">
        <v>256</v>
      </c>
      <c r="I293" t="s">
        <v>39</v>
      </c>
      <c r="J293" t="s">
        <v>256</v>
      </c>
      <c r="K293" t="s">
        <v>39</v>
      </c>
    </row>
    <row r="294" spans="1:11" x14ac:dyDescent="0.35">
      <c r="A294" t="s">
        <v>11</v>
      </c>
      <c r="B294">
        <v>26</v>
      </c>
      <c r="C294" t="s">
        <v>256</v>
      </c>
      <c r="D294" t="s">
        <v>309</v>
      </c>
      <c r="E294" t="s">
        <v>310</v>
      </c>
      <c r="F294" t="s">
        <v>310</v>
      </c>
      <c r="G294" t="s">
        <v>68</v>
      </c>
      <c r="H294" t="s">
        <v>298</v>
      </c>
      <c r="I294" t="s">
        <v>39</v>
      </c>
      <c r="J294" t="s">
        <v>39</v>
      </c>
      <c r="K294" t="s">
        <v>39</v>
      </c>
    </row>
    <row r="295" spans="1:11" x14ac:dyDescent="0.35">
      <c r="A295" t="s">
        <v>12</v>
      </c>
      <c r="B295">
        <v>117</v>
      </c>
      <c r="C295" t="s">
        <v>38</v>
      </c>
      <c r="D295" t="s">
        <v>311</v>
      </c>
      <c r="E295" t="s">
        <v>312</v>
      </c>
      <c r="F295" t="s">
        <v>313</v>
      </c>
      <c r="G295" t="s">
        <v>36</v>
      </c>
      <c r="H295" t="s">
        <v>314</v>
      </c>
      <c r="I295" t="s">
        <v>193</v>
      </c>
      <c r="J295" t="s">
        <v>193</v>
      </c>
      <c r="K295" t="s">
        <v>39</v>
      </c>
    </row>
    <row r="297" spans="1:11" x14ac:dyDescent="0.35">
      <c r="A297" t="s">
        <v>315</v>
      </c>
    </row>
    <row r="298" spans="1:11" x14ac:dyDescent="0.35">
      <c r="A298" t="s">
        <v>2</v>
      </c>
      <c r="B298" t="s">
        <v>3</v>
      </c>
      <c r="C298" t="s">
        <v>130</v>
      </c>
      <c r="D298" t="s">
        <v>282</v>
      </c>
      <c r="E298" t="s">
        <v>283</v>
      </c>
      <c r="F298" t="s">
        <v>284</v>
      </c>
      <c r="G298" t="s">
        <v>285</v>
      </c>
      <c r="H298" t="s">
        <v>286</v>
      </c>
      <c r="I298" t="s">
        <v>98</v>
      </c>
      <c r="J298" t="s">
        <v>121</v>
      </c>
      <c r="K298" t="s">
        <v>99</v>
      </c>
    </row>
    <row r="299" spans="1:11" x14ac:dyDescent="0.35">
      <c r="A299" t="s">
        <v>8</v>
      </c>
      <c r="B299">
        <v>6</v>
      </c>
      <c r="C299" t="s">
        <v>316</v>
      </c>
      <c r="D299" t="s">
        <v>317</v>
      </c>
      <c r="E299" t="s">
        <v>316</v>
      </c>
      <c r="F299" t="s">
        <v>316</v>
      </c>
      <c r="G299" t="s">
        <v>39</v>
      </c>
      <c r="H299" t="s">
        <v>39</v>
      </c>
      <c r="I299" t="s">
        <v>39</v>
      </c>
      <c r="J299" t="s">
        <v>39</v>
      </c>
      <c r="K299" t="s">
        <v>39</v>
      </c>
    </row>
    <row r="300" spans="1:11" x14ac:dyDescent="0.35">
      <c r="A300" t="s">
        <v>9</v>
      </c>
      <c r="B300">
        <v>7</v>
      </c>
      <c r="C300" t="s">
        <v>39</v>
      </c>
      <c r="D300" t="s">
        <v>229</v>
      </c>
      <c r="E300" t="s">
        <v>39</v>
      </c>
      <c r="F300" t="s">
        <v>249</v>
      </c>
      <c r="G300" t="s">
        <v>39</v>
      </c>
      <c r="H300" t="s">
        <v>39</v>
      </c>
      <c r="I300" t="s">
        <v>39</v>
      </c>
      <c r="J300" t="s">
        <v>39</v>
      </c>
      <c r="K300" t="s">
        <v>39</v>
      </c>
    </row>
    <row r="301" spans="1:11" x14ac:dyDescent="0.35">
      <c r="A301" t="s">
        <v>10</v>
      </c>
      <c r="B301">
        <v>7</v>
      </c>
      <c r="C301" t="s">
        <v>249</v>
      </c>
      <c r="D301" t="s">
        <v>171</v>
      </c>
      <c r="E301" t="s">
        <v>248</v>
      </c>
      <c r="F301" t="s">
        <v>248</v>
      </c>
      <c r="G301" t="s">
        <v>248</v>
      </c>
      <c r="H301" t="s">
        <v>39</v>
      </c>
      <c r="I301" t="s">
        <v>39</v>
      </c>
      <c r="J301" t="s">
        <v>39</v>
      </c>
      <c r="K301" t="s">
        <v>39</v>
      </c>
    </row>
    <row r="302" spans="1:11" x14ac:dyDescent="0.35">
      <c r="A302" t="s">
        <v>11</v>
      </c>
      <c r="B302">
        <v>1</v>
      </c>
      <c r="C302" t="s">
        <v>39</v>
      </c>
      <c r="D302" t="s">
        <v>39</v>
      </c>
      <c r="E302" t="s">
        <v>39</v>
      </c>
      <c r="F302" t="s">
        <v>39</v>
      </c>
      <c r="G302" t="s">
        <v>97</v>
      </c>
      <c r="H302" t="s">
        <v>39</v>
      </c>
      <c r="I302" t="s">
        <v>39</v>
      </c>
      <c r="J302" t="s">
        <v>39</v>
      </c>
      <c r="K302" t="s">
        <v>39</v>
      </c>
    </row>
    <row r="303" spans="1:11" x14ac:dyDescent="0.35">
      <c r="A303" t="s">
        <v>12</v>
      </c>
      <c r="B303">
        <v>21</v>
      </c>
      <c r="C303" t="s">
        <v>248</v>
      </c>
      <c r="D303" t="s">
        <v>228</v>
      </c>
      <c r="E303" t="s">
        <v>318</v>
      </c>
      <c r="F303" t="s">
        <v>247</v>
      </c>
      <c r="G303" t="s">
        <v>318</v>
      </c>
      <c r="H303" t="s">
        <v>39</v>
      </c>
      <c r="I303" t="s">
        <v>39</v>
      </c>
      <c r="J303" t="s">
        <v>39</v>
      </c>
      <c r="K303" t="s">
        <v>39</v>
      </c>
    </row>
    <row r="305" spans="1:27" x14ac:dyDescent="0.35">
      <c r="A305" t="s">
        <v>319</v>
      </c>
    </row>
    <row r="306" spans="1:27" x14ac:dyDescent="0.35">
      <c r="A306" t="s">
        <v>2</v>
      </c>
      <c r="B306" t="s">
        <v>3</v>
      </c>
      <c r="C306" t="s">
        <v>130</v>
      </c>
      <c r="D306" t="s">
        <v>282</v>
      </c>
      <c r="E306" t="s">
        <v>283</v>
      </c>
      <c r="F306" t="s">
        <v>284</v>
      </c>
      <c r="G306" t="s">
        <v>285</v>
      </c>
      <c r="H306" t="s">
        <v>286</v>
      </c>
      <c r="I306" t="s">
        <v>98</v>
      </c>
      <c r="J306" t="s">
        <v>121</v>
      </c>
      <c r="K306" t="s">
        <v>99</v>
      </c>
    </row>
    <row r="307" spans="1:27" x14ac:dyDescent="0.35">
      <c r="A307" t="s">
        <v>8</v>
      </c>
      <c r="B307">
        <v>6</v>
      </c>
      <c r="C307" t="s">
        <v>39</v>
      </c>
      <c r="D307" t="s">
        <v>97</v>
      </c>
      <c r="E307" t="s">
        <v>118</v>
      </c>
      <c r="F307" t="s">
        <v>39</v>
      </c>
      <c r="G307" t="s">
        <v>316</v>
      </c>
      <c r="H307" t="s">
        <v>316</v>
      </c>
      <c r="I307" t="s">
        <v>39</v>
      </c>
      <c r="J307" t="s">
        <v>39</v>
      </c>
      <c r="K307" t="s">
        <v>39</v>
      </c>
    </row>
    <row r="308" spans="1:27" x14ac:dyDescent="0.35">
      <c r="A308" t="s">
        <v>9</v>
      </c>
      <c r="B308">
        <v>7</v>
      </c>
      <c r="C308" t="s">
        <v>248</v>
      </c>
      <c r="D308" t="s">
        <v>171</v>
      </c>
      <c r="E308" t="s">
        <v>248</v>
      </c>
      <c r="F308" t="s">
        <v>320</v>
      </c>
      <c r="G308" t="s">
        <v>39</v>
      </c>
      <c r="H308" t="s">
        <v>249</v>
      </c>
      <c r="I308" t="s">
        <v>39</v>
      </c>
      <c r="J308" t="s">
        <v>39</v>
      </c>
      <c r="K308" t="s">
        <v>39</v>
      </c>
    </row>
    <row r="309" spans="1:27" x14ac:dyDescent="0.35">
      <c r="A309" t="s">
        <v>10</v>
      </c>
      <c r="B309">
        <v>7</v>
      </c>
      <c r="C309" t="s">
        <v>248</v>
      </c>
      <c r="D309" t="s">
        <v>171</v>
      </c>
      <c r="E309" t="s">
        <v>249</v>
      </c>
      <c r="F309" t="s">
        <v>249</v>
      </c>
      <c r="G309" t="s">
        <v>248</v>
      </c>
      <c r="H309" t="s">
        <v>39</v>
      </c>
      <c r="I309" t="s">
        <v>39</v>
      </c>
      <c r="J309" t="s">
        <v>39</v>
      </c>
      <c r="K309" t="s">
        <v>39</v>
      </c>
    </row>
    <row r="310" spans="1:27" x14ac:dyDescent="0.35">
      <c r="A310" t="s">
        <v>11</v>
      </c>
      <c r="B310">
        <v>1</v>
      </c>
      <c r="C310" t="s">
        <v>39</v>
      </c>
      <c r="D310" t="s">
        <v>39</v>
      </c>
      <c r="E310" t="s">
        <v>39</v>
      </c>
      <c r="F310" t="s">
        <v>39</v>
      </c>
      <c r="G310" t="s">
        <v>39</v>
      </c>
      <c r="H310" t="s">
        <v>39</v>
      </c>
      <c r="I310" t="s">
        <v>39</v>
      </c>
      <c r="J310" t="s">
        <v>97</v>
      </c>
      <c r="K310" t="s">
        <v>39</v>
      </c>
    </row>
    <row r="311" spans="1:27" x14ac:dyDescent="0.35">
      <c r="A311" t="s">
        <v>12</v>
      </c>
      <c r="B311">
        <v>21</v>
      </c>
      <c r="C311" t="s">
        <v>318</v>
      </c>
      <c r="D311" t="s">
        <v>119</v>
      </c>
      <c r="E311" t="s">
        <v>280</v>
      </c>
      <c r="F311" t="s">
        <v>280</v>
      </c>
      <c r="G311" t="s">
        <v>318</v>
      </c>
      <c r="H311" t="s">
        <v>248</v>
      </c>
      <c r="I311" t="s">
        <v>39</v>
      </c>
      <c r="J311" t="s">
        <v>173</v>
      </c>
      <c r="K311" t="s">
        <v>39</v>
      </c>
    </row>
    <row r="313" spans="1:27" x14ac:dyDescent="0.35">
      <c r="A313" t="s">
        <v>321</v>
      </c>
    </row>
    <row r="314" spans="1:27" x14ac:dyDescent="0.35">
      <c r="A314" t="s">
        <v>2</v>
      </c>
      <c r="B314" t="s">
        <v>3</v>
      </c>
      <c r="C314" t="s">
        <v>130</v>
      </c>
      <c r="D314" t="s">
        <v>322</v>
      </c>
      <c r="E314" t="s">
        <v>323</v>
      </c>
      <c r="F314" t="s">
        <v>324</v>
      </c>
      <c r="G314" t="s">
        <v>325</v>
      </c>
      <c r="H314" t="s">
        <v>326</v>
      </c>
      <c r="I314" t="s">
        <v>327</v>
      </c>
      <c r="J314" t="s">
        <v>328</v>
      </c>
      <c r="K314" t="s">
        <v>329</v>
      </c>
      <c r="L314" t="s">
        <v>330</v>
      </c>
      <c r="M314" t="s">
        <v>331</v>
      </c>
      <c r="N314" t="s">
        <v>332</v>
      </c>
      <c r="O314" t="s">
        <v>333</v>
      </c>
      <c r="P314" t="s">
        <v>334</v>
      </c>
      <c r="Q314" t="s">
        <v>134</v>
      </c>
      <c r="R314" t="s">
        <v>335</v>
      </c>
      <c r="S314" t="s">
        <v>135</v>
      </c>
      <c r="T314" t="s">
        <v>336</v>
      </c>
      <c r="U314" t="s">
        <v>337</v>
      </c>
      <c r="V314" t="s">
        <v>338</v>
      </c>
      <c r="W314" t="s">
        <v>339</v>
      </c>
      <c r="X314" t="s">
        <v>340</v>
      </c>
      <c r="Y314" t="s">
        <v>98</v>
      </c>
      <c r="Z314" t="s">
        <v>121</v>
      </c>
      <c r="AA314" t="s">
        <v>99</v>
      </c>
    </row>
    <row r="315" spans="1:27" x14ac:dyDescent="0.35">
      <c r="A315" t="s">
        <v>8</v>
      </c>
      <c r="B315">
        <v>5</v>
      </c>
      <c r="C315" t="s">
        <v>40</v>
      </c>
      <c r="D315" t="s">
        <v>40</v>
      </c>
      <c r="E315" t="s">
        <v>40</v>
      </c>
      <c r="F315" t="s">
        <v>39</v>
      </c>
      <c r="G315" t="s">
        <v>39</v>
      </c>
      <c r="H315" t="s">
        <v>39</v>
      </c>
      <c r="I315" t="s">
        <v>86</v>
      </c>
      <c r="J315" t="s">
        <v>39</v>
      </c>
      <c r="K315" t="s">
        <v>39</v>
      </c>
      <c r="L315" t="s">
        <v>40</v>
      </c>
      <c r="M315" t="s">
        <v>86</v>
      </c>
      <c r="N315" t="s">
        <v>39</v>
      </c>
      <c r="O315" t="s">
        <v>39</v>
      </c>
      <c r="P315" t="s">
        <v>39</v>
      </c>
      <c r="Q315" t="s">
        <v>39</v>
      </c>
      <c r="R315" t="s">
        <v>39</v>
      </c>
      <c r="S315" t="s">
        <v>39</v>
      </c>
      <c r="T315" t="s">
        <v>39</v>
      </c>
      <c r="U315" t="s">
        <v>39</v>
      </c>
      <c r="V315" t="s">
        <v>40</v>
      </c>
      <c r="W315" t="s">
        <v>39</v>
      </c>
      <c r="X315" t="s">
        <v>39</v>
      </c>
      <c r="Y315" t="s">
        <v>39</v>
      </c>
      <c r="Z315" t="s">
        <v>39</v>
      </c>
      <c r="AA315" t="s">
        <v>39</v>
      </c>
    </row>
    <row r="316" spans="1:27" x14ac:dyDescent="0.35">
      <c r="A316" t="s">
        <v>9</v>
      </c>
      <c r="B316">
        <v>7</v>
      </c>
      <c r="C316" t="s">
        <v>320</v>
      </c>
      <c r="D316" t="s">
        <v>39</v>
      </c>
      <c r="E316" t="s">
        <v>248</v>
      </c>
      <c r="F316" t="s">
        <v>39</v>
      </c>
      <c r="G316" t="s">
        <v>39</v>
      </c>
      <c r="H316" t="s">
        <v>39</v>
      </c>
      <c r="I316" t="s">
        <v>248</v>
      </c>
      <c r="J316" t="s">
        <v>39</v>
      </c>
      <c r="K316" t="s">
        <v>39</v>
      </c>
      <c r="L316" t="s">
        <v>39</v>
      </c>
      <c r="M316" t="s">
        <v>320</v>
      </c>
      <c r="N316" t="s">
        <v>39</v>
      </c>
      <c r="O316" t="s">
        <v>248</v>
      </c>
      <c r="P316" t="s">
        <v>39</v>
      </c>
      <c r="Q316" t="s">
        <v>39</v>
      </c>
      <c r="R316" t="s">
        <v>39</v>
      </c>
      <c r="S316" t="s">
        <v>39</v>
      </c>
      <c r="T316" t="s">
        <v>39</v>
      </c>
      <c r="U316" t="s">
        <v>39</v>
      </c>
      <c r="V316" t="s">
        <v>39</v>
      </c>
      <c r="W316" t="s">
        <v>39</v>
      </c>
      <c r="X316" t="s">
        <v>39</v>
      </c>
      <c r="Y316" t="s">
        <v>39</v>
      </c>
      <c r="Z316" t="s">
        <v>39</v>
      </c>
      <c r="AA316" t="s">
        <v>39</v>
      </c>
    </row>
    <row r="317" spans="1:27" x14ac:dyDescent="0.35">
      <c r="A317" t="s">
        <v>10</v>
      </c>
      <c r="B317">
        <v>5</v>
      </c>
      <c r="C317" t="s">
        <v>156</v>
      </c>
      <c r="D317" t="s">
        <v>39</v>
      </c>
      <c r="E317" t="s">
        <v>86</v>
      </c>
      <c r="F317" t="s">
        <v>39</v>
      </c>
      <c r="G317" t="s">
        <v>39</v>
      </c>
      <c r="H317" t="s">
        <v>39</v>
      </c>
      <c r="I317" t="s">
        <v>39</v>
      </c>
      <c r="J317" t="s">
        <v>39</v>
      </c>
      <c r="K317" t="s">
        <v>39</v>
      </c>
      <c r="L317" t="s">
        <v>39</v>
      </c>
      <c r="M317" t="s">
        <v>39</v>
      </c>
      <c r="N317" t="s">
        <v>39</v>
      </c>
      <c r="O317" t="s">
        <v>39</v>
      </c>
      <c r="P317" t="s">
        <v>39</v>
      </c>
      <c r="Q317" t="s">
        <v>39</v>
      </c>
      <c r="R317" t="s">
        <v>39</v>
      </c>
      <c r="S317" t="s">
        <v>39</v>
      </c>
      <c r="T317" t="s">
        <v>39</v>
      </c>
      <c r="U317" t="s">
        <v>39</v>
      </c>
      <c r="V317" t="s">
        <v>39</v>
      </c>
      <c r="W317" t="s">
        <v>39</v>
      </c>
      <c r="X317" t="s">
        <v>40</v>
      </c>
      <c r="Y317" t="s">
        <v>39</v>
      </c>
      <c r="Z317" t="s">
        <v>39</v>
      </c>
      <c r="AA317" t="s">
        <v>39</v>
      </c>
    </row>
    <row r="318" spans="1:27" x14ac:dyDescent="0.35">
      <c r="A318" t="s">
        <v>11</v>
      </c>
      <c r="B318">
        <v>1</v>
      </c>
      <c r="C318" t="s">
        <v>39</v>
      </c>
      <c r="D318" t="s">
        <v>39</v>
      </c>
      <c r="E318" t="s">
        <v>39</v>
      </c>
      <c r="F318" t="s">
        <v>39</v>
      </c>
      <c r="G318" t="s">
        <v>39</v>
      </c>
      <c r="H318" t="s">
        <v>39</v>
      </c>
      <c r="I318" t="s">
        <v>97</v>
      </c>
      <c r="J318" t="s">
        <v>39</v>
      </c>
      <c r="K318" t="s">
        <v>39</v>
      </c>
      <c r="L318" t="s">
        <v>39</v>
      </c>
      <c r="M318" t="s">
        <v>39</v>
      </c>
      <c r="N318" t="s">
        <v>39</v>
      </c>
      <c r="O318" t="s">
        <v>39</v>
      </c>
      <c r="P318" t="s">
        <v>39</v>
      </c>
      <c r="Q318" t="s">
        <v>39</v>
      </c>
      <c r="R318" t="s">
        <v>39</v>
      </c>
      <c r="S318" t="s">
        <v>39</v>
      </c>
      <c r="T318" t="s">
        <v>39</v>
      </c>
      <c r="U318" t="s">
        <v>39</v>
      </c>
      <c r="V318" t="s">
        <v>39</v>
      </c>
      <c r="W318" t="s">
        <v>39</v>
      </c>
      <c r="X318" t="s">
        <v>39</v>
      </c>
      <c r="Y318" t="s">
        <v>39</v>
      </c>
      <c r="Z318" t="s">
        <v>39</v>
      </c>
      <c r="AA318" t="s">
        <v>39</v>
      </c>
    </row>
    <row r="319" spans="1:27" x14ac:dyDescent="0.35">
      <c r="A319" t="s">
        <v>12</v>
      </c>
      <c r="B319">
        <v>18</v>
      </c>
      <c r="C319" t="s">
        <v>341</v>
      </c>
      <c r="D319" t="s">
        <v>342</v>
      </c>
      <c r="E319" t="s">
        <v>87</v>
      </c>
      <c r="F319" t="s">
        <v>39</v>
      </c>
      <c r="G319" t="s">
        <v>39</v>
      </c>
      <c r="H319" t="s">
        <v>39</v>
      </c>
      <c r="I319" t="s">
        <v>87</v>
      </c>
      <c r="J319" t="s">
        <v>39</v>
      </c>
      <c r="K319" t="s">
        <v>39</v>
      </c>
      <c r="L319" t="s">
        <v>342</v>
      </c>
      <c r="M319" t="s">
        <v>343</v>
      </c>
      <c r="N319" t="s">
        <v>39</v>
      </c>
      <c r="O319" t="s">
        <v>342</v>
      </c>
      <c r="P319" t="s">
        <v>39</v>
      </c>
      <c r="Q319" t="s">
        <v>39</v>
      </c>
      <c r="R319" t="s">
        <v>39</v>
      </c>
      <c r="S319" t="s">
        <v>39</v>
      </c>
      <c r="T319" t="s">
        <v>39</v>
      </c>
      <c r="U319" t="s">
        <v>39</v>
      </c>
      <c r="V319" t="s">
        <v>342</v>
      </c>
      <c r="W319" t="s">
        <v>39</v>
      </c>
      <c r="X319" t="s">
        <v>342</v>
      </c>
      <c r="Y319" t="s">
        <v>39</v>
      </c>
      <c r="Z319" t="s">
        <v>39</v>
      </c>
      <c r="AA319" t="s">
        <v>39</v>
      </c>
    </row>
    <row r="321" spans="1:27" x14ac:dyDescent="0.35">
      <c r="A321" t="s">
        <v>344</v>
      </c>
    </row>
    <row r="322" spans="1:27" x14ac:dyDescent="0.35">
      <c r="A322" t="s">
        <v>2</v>
      </c>
      <c r="B322" t="s">
        <v>3</v>
      </c>
      <c r="C322" t="s">
        <v>130</v>
      </c>
      <c r="D322" t="s">
        <v>322</v>
      </c>
      <c r="E322" t="s">
        <v>323</v>
      </c>
      <c r="F322" t="s">
        <v>324</v>
      </c>
      <c r="G322" t="s">
        <v>325</v>
      </c>
      <c r="H322" t="s">
        <v>326</v>
      </c>
      <c r="I322" t="s">
        <v>327</v>
      </c>
      <c r="J322" t="s">
        <v>328</v>
      </c>
      <c r="K322" t="s">
        <v>329</v>
      </c>
      <c r="L322" t="s">
        <v>330</v>
      </c>
      <c r="M322" t="s">
        <v>331</v>
      </c>
      <c r="N322" t="s">
        <v>332</v>
      </c>
      <c r="O322" t="s">
        <v>333</v>
      </c>
      <c r="P322" t="s">
        <v>334</v>
      </c>
      <c r="Q322" t="s">
        <v>134</v>
      </c>
      <c r="R322" t="s">
        <v>335</v>
      </c>
      <c r="S322" t="s">
        <v>135</v>
      </c>
      <c r="T322" t="s">
        <v>336</v>
      </c>
      <c r="U322" t="s">
        <v>337</v>
      </c>
      <c r="V322" t="s">
        <v>338</v>
      </c>
      <c r="W322" t="s">
        <v>339</v>
      </c>
      <c r="X322" t="s">
        <v>340</v>
      </c>
      <c r="Y322" t="s">
        <v>98</v>
      </c>
      <c r="Z322" t="s">
        <v>121</v>
      </c>
      <c r="AA322" t="s">
        <v>99</v>
      </c>
    </row>
    <row r="323" spans="1:27" x14ac:dyDescent="0.35">
      <c r="A323" t="s">
        <v>8</v>
      </c>
      <c r="B323">
        <v>6</v>
      </c>
      <c r="C323" t="s">
        <v>39</v>
      </c>
      <c r="D323" t="s">
        <v>118</v>
      </c>
      <c r="E323" t="s">
        <v>316</v>
      </c>
      <c r="F323" t="s">
        <v>316</v>
      </c>
      <c r="G323" t="s">
        <v>39</v>
      </c>
      <c r="H323" t="s">
        <v>39</v>
      </c>
      <c r="I323" t="s">
        <v>117</v>
      </c>
      <c r="J323" t="s">
        <v>39</v>
      </c>
      <c r="K323" t="s">
        <v>39</v>
      </c>
      <c r="L323" t="s">
        <v>118</v>
      </c>
      <c r="M323" t="s">
        <v>316</v>
      </c>
      <c r="N323" t="s">
        <v>39</v>
      </c>
      <c r="O323" t="s">
        <v>39</v>
      </c>
      <c r="P323" t="s">
        <v>39</v>
      </c>
      <c r="Q323" t="s">
        <v>39</v>
      </c>
      <c r="R323" t="s">
        <v>39</v>
      </c>
      <c r="S323" t="s">
        <v>39</v>
      </c>
      <c r="T323" t="s">
        <v>39</v>
      </c>
      <c r="U323" t="s">
        <v>39</v>
      </c>
      <c r="V323" t="s">
        <v>118</v>
      </c>
      <c r="W323" t="s">
        <v>39</v>
      </c>
      <c r="X323" t="s">
        <v>39</v>
      </c>
      <c r="Y323" t="s">
        <v>39</v>
      </c>
      <c r="Z323" t="s">
        <v>39</v>
      </c>
      <c r="AA323" t="s">
        <v>39</v>
      </c>
    </row>
    <row r="324" spans="1:27" x14ac:dyDescent="0.35">
      <c r="A324" t="s">
        <v>9</v>
      </c>
      <c r="B324">
        <v>6</v>
      </c>
      <c r="C324" t="s">
        <v>118</v>
      </c>
      <c r="D324" t="s">
        <v>39</v>
      </c>
      <c r="E324" t="s">
        <v>316</v>
      </c>
      <c r="F324" t="s">
        <v>316</v>
      </c>
      <c r="G324" t="s">
        <v>39</v>
      </c>
      <c r="H324" t="s">
        <v>39</v>
      </c>
      <c r="I324" t="s">
        <v>118</v>
      </c>
      <c r="J324" t="s">
        <v>39</v>
      </c>
      <c r="K324" t="s">
        <v>39</v>
      </c>
      <c r="L324" t="s">
        <v>39</v>
      </c>
      <c r="M324" t="s">
        <v>118</v>
      </c>
      <c r="N324" t="s">
        <v>39</v>
      </c>
      <c r="O324" t="s">
        <v>39</v>
      </c>
      <c r="P324" t="s">
        <v>39</v>
      </c>
      <c r="Q324" t="s">
        <v>39</v>
      </c>
      <c r="R324" t="s">
        <v>39</v>
      </c>
      <c r="S324" t="s">
        <v>39</v>
      </c>
      <c r="T324" t="s">
        <v>39</v>
      </c>
      <c r="U324" t="s">
        <v>39</v>
      </c>
      <c r="V324" t="s">
        <v>39</v>
      </c>
      <c r="W324" t="s">
        <v>39</v>
      </c>
      <c r="X324" t="s">
        <v>39</v>
      </c>
      <c r="Y324" t="s">
        <v>39</v>
      </c>
      <c r="Z324" t="s">
        <v>39</v>
      </c>
      <c r="AA324" t="s">
        <v>39</v>
      </c>
    </row>
    <row r="325" spans="1:27" x14ac:dyDescent="0.35">
      <c r="A325" t="s">
        <v>10</v>
      </c>
      <c r="B325">
        <v>6</v>
      </c>
      <c r="C325" t="s">
        <v>316</v>
      </c>
      <c r="D325" t="s">
        <v>316</v>
      </c>
      <c r="E325" t="s">
        <v>117</v>
      </c>
      <c r="F325" t="s">
        <v>316</v>
      </c>
      <c r="G325" t="s">
        <v>39</v>
      </c>
      <c r="H325" t="s">
        <v>39</v>
      </c>
      <c r="I325" t="s">
        <v>316</v>
      </c>
      <c r="J325" t="s">
        <v>39</v>
      </c>
      <c r="K325" t="s">
        <v>39</v>
      </c>
      <c r="L325" t="s">
        <v>118</v>
      </c>
      <c r="M325" t="s">
        <v>118</v>
      </c>
      <c r="N325" t="s">
        <v>39</v>
      </c>
      <c r="O325" t="s">
        <v>39</v>
      </c>
      <c r="P325" t="s">
        <v>39</v>
      </c>
      <c r="Q325" t="s">
        <v>39</v>
      </c>
      <c r="R325" t="s">
        <v>39</v>
      </c>
      <c r="S325" t="s">
        <v>39</v>
      </c>
      <c r="T325" t="s">
        <v>39</v>
      </c>
      <c r="U325" t="s">
        <v>39</v>
      </c>
      <c r="V325" t="s">
        <v>316</v>
      </c>
      <c r="W325" t="s">
        <v>39</v>
      </c>
      <c r="X325" t="s">
        <v>39</v>
      </c>
      <c r="Y325" t="s">
        <v>39</v>
      </c>
      <c r="Z325" t="s">
        <v>39</v>
      </c>
      <c r="AA325" t="s">
        <v>39</v>
      </c>
    </row>
    <row r="326" spans="1:27" x14ac:dyDescent="0.35">
      <c r="A326" t="s">
        <v>12</v>
      </c>
      <c r="B326">
        <v>18</v>
      </c>
      <c r="C326" t="s">
        <v>316</v>
      </c>
      <c r="D326" t="s">
        <v>316</v>
      </c>
      <c r="E326" t="s">
        <v>343</v>
      </c>
      <c r="F326" t="s">
        <v>316</v>
      </c>
      <c r="G326" t="s">
        <v>39</v>
      </c>
      <c r="H326" t="s">
        <v>39</v>
      </c>
      <c r="I326" t="s">
        <v>118</v>
      </c>
      <c r="J326" t="s">
        <v>39</v>
      </c>
      <c r="K326" t="s">
        <v>39</v>
      </c>
      <c r="L326" t="s">
        <v>87</v>
      </c>
      <c r="M326" t="s">
        <v>343</v>
      </c>
      <c r="N326" t="s">
        <v>39</v>
      </c>
      <c r="O326" t="s">
        <v>39</v>
      </c>
      <c r="P326" t="s">
        <v>39</v>
      </c>
      <c r="Q326" t="s">
        <v>39</v>
      </c>
      <c r="R326" t="s">
        <v>39</v>
      </c>
      <c r="S326" t="s">
        <v>39</v>
      </c>
      <c r="T326" t="s">
        <v>39</v>
      </c>
      <c r="U326" t="s">
        <v>39</v>
      </c>
      <c r="V326" t="s">
        <v>316</v>
      </c>
      <c r="W326" t="s">
        <v>39</v>
      </c>
      <c r="X326" t="s">
        <v>39</v>
      </c>
      <c r="Y326" t="s">
        <v>39</v>
      </c>
      <c r="Z326" t="s">
        <v>39</v>
      </c>
      <c r="AA326" t="s">
        <v>39</v>
      </c>
    </row>
    <row r="328" spans="1:27" x14ac:dyDescent="0.35">
      <c r="A328" t="s">
        <v>345</v>
      </c>
    </row>
    <row r="329" spans="1:27" x14ac:dyDescent="0.35">
      <c r="A329" t="s">
        <v>2</v>
      </c>
      <c r="B329" t="s">
        <v>3</v>
      </c>
      <c r="C329" t="s">
        <v>130</v>
      </c>
      <c r="D329" t="s">
        <v>142</v>
      </c>
      <c r="E329" t="s">
        <v>346</v>
      </c>
      <c r="F329" t="s">
        <v>153</v>
      </c>
      <c r="G329" t="s">
        <v>147</v>
      </c>
      <c r="H329" t="s">
        <v>347</v>
      </c>
      <c r="I329" t="s">
        <v>143</v>
      </c>
      <c r="J329" t="s">
        <v>146</v>
      </c>
      <c r="K329" t="s">
        <v>98</v>
      </c>
      <c r="L329" t="s">
        <v>121</v>
      </c>
      <c r="M329" t="s">
        <v>99</v>
      </c>
    </row>
    <row r="330" spans="1:27" x14ac:dyDescent="0.35">
      <c r="A330" t="s">
        <v>8</v>
      </c>
      <c r="B330">
        <v>5</v>
      </c>
      <c r="C330" t="s">
        <v>39</v>
      </c>
      <c r="D330" t="s">
        <v>97</v>
      </c>
      <c r="E330" t="s">
        <v>156</v>
      </c>
      <c r="F330" t="s">
        <v>39</v>
      </c>
      <c r="G330" t="s">
        <v>39</v>
      </c>
      <c r="H330" t="s">
        <v>39</v>
      </c>
      <c r="I330" t="s">
        <v>40</v>
      </c>
      <c r="J330" t="s">
        <v>40</v>
      </c>
      <c r="K330" t="s">
        <v>39</v>
      </c>
      <c r="L330" t="s">
        <v>39</v>
      </c>
      <c r="M330" t="s">
        <v>39</v>
      </c>
    </row>
    <row r="331" spans="1:27" x14ac:dyDescent="0.35">
      <c r="A331" t="s">
        <v>9</v>
      </c>
      <c r="B331">
        <v>7</v>
      </c>
      <c r="C331" t="s">
        <v>39</v>
      </c>
      <c r="D331" t="s">
        <v>97</v>
      </c>
      <c r="E331" t="s">
        <v>248</v>
      </c>
      <c r="F331" t="s">
        <v>39</v>
      </c>
      <c r="G331" t="s">
        <v>39</v>
      </c>
      <c r="H331" t="s">
        <v>39</v>
      </c>
      <c r="I331" t="s">
        <v>39</v>
      </c>
      <c r="J331" t="s">
        <v>39</v>
      </c>
      <c r="K331" t="s">
        <v>39</v>
      </c>
      <c r="L331" t="s">
        <v>39</v>
      </c>
      <c r="M331" t="s">
        <v>39</v>
      </c>
    </row>
    <row r="332" spans="1:27" x14ac:dyDescent="0.35">
      <c r="A332" t="s">
        <v>10</v>
      </c>
      <c r="B332">
        <v>5</v>
      </c>
      <c r="C332" t="s">
        <v>39</v>
      </c>
      <c r="D332" t="s">
        <v>97</v>
      </c>
      <c r="E332" t="s">
        <v>40</v>
      </c>
      <c r="F332" t="s">
        <v>39</v>
      </c>
      <c r="G332" t="s">
        <v>40</v>
      </c>
      <c r="H332" t="s">
        <v>39</v>
      </c>
      <c r="I332" t="s">
        <v>39</v>
      </c>
      <c r="J332" t="s">
        <v>40</v>
      </c>
      <c r="K332" t="s">
        <v>39</v>
      </c>
      <c r="L332" t="s">
        <v>39</v>
      </c>
      <c r="M332" t="s">
        <v>39</v>
      </c>
    </row>
    <row r="333" spans="1:27" x14ac:dyDescent="0.35">
      <c r="A333" t="s">
        <v>11</v>
      </c>
      <c r="B333">
        <v>1</v>
      </c>
      <c r="C333" t="s">
        <v>39</v>
      </c>
      <c r="D333" t="s">
        <v>97</v>
      </c>
      <c r="E333" t="s">
        <v>39</v>
      </c>
      <c r="F333" t="s">
        <v>39</v>
      </c>
      <c r="G333" t="s">
        <v>97</v>
      </c>
      <c r="H333" t="s">
        <v>39</v>
      </c>
      <c r="I333" t="s">
        <v>39</v>
      </c>
      <c r="J333" t="s">
        <v>39</v>
      </c>
      <c r="K333" t="s">
        <v>39</v>
      </c>
      <c r="L333" t="s">
        <v>39</v>
      </c>
      <c r="M333" t="s">
        <v>39</v>
      </c>
    </row>
    <row r="334" spans="1:27" x14ac:dyDescent="0.35">
      <c r="A334" t="s">
        <v>12</v>
      </c>
      <c r="B334">
        <v>18</v>
      </c>
      <c r="C334" t="s">
        <v>39</v>
      </c>
      <c r="D334" t="s">
        <v>97</v>
      </c>
      <c r="E334" t="s">
        <v>343</v>
      </c>
      <c r="F334" t="s">
        <v>39</v>
      </c>
      <c r="G334" t="s">
        <v>89</v>
      </c>
      <c r="H334" t="s">
        <v>39</v>
      </c>
      <c r="I334" t="s">
        <v>342</v>
      </c>
      <c r="J334" t="s">
        <v>89</v>
      </c>
      <c r="K334" t="s">
        <v>39</v>
      </c>
      <c r="L334" t="s">
        <v>39</v>
      </c>
      <c r="M334" t="s">
        <v>39</v>
      </c>
    </row>
    <row r="336" spans="1:27" x14ac:dyDescent="0.35">
      <c r="A336" t="s">
        <v>348</v>
      </c>
    </row>
    <row r="337" spans="1:12" x14ac:dyDescent="0.35">
      <c r="A337" t="s">
        <v>2</v>
      </c>
      <c r="B337" t="s">
        <v>3</v>
      </c>
      <c r="C337" t="s">
        <v>130</v>
      </c>
      <c r="D337" t="s">
        <v>346</v>
      </c>
      <c r="E337" t="s">
        <v>153</v>
      </c>
      <c r="F337" t="s">
        <v>147</v>
      </c>
      <c r="G337" t="s">
        <v>347</v>
      </c>
      <c r="H337" t="s">
        <v>143</v>
      </c>
      <c r="I337" t="s">
        <v>146</v>
      </c>
      <c r="J337" t="s">
        <v>98</v>
      </c>
      <c r="K337" t="s">
        <v>121</v>
      </c>
      <c r="L337" t="s">
        <v>99</v>
      </c>
    </row>
    <row r="338" spans="1:12" x14ac:dyDescent="0.35">
      <c r="A338" t="s">
        <v>8</v>
      </c>
      <c r="B338">
        <v>6</v>
      </c>
      <c r="C338" t="s">
        <v>39</v>
      </c>
      <c r="D338" t="s">
        <v>97</v>
      </c>
      <c r="E338" t="s">
        <v>118</v>
      </c>
      <c r="F338" t="s">
        <v>39</v>
      </c>
      <c r="G338" t="s">
        <v>39</v>
      </c>
      <c r="H338" t="s">
        <v>316</v>
      </c>
      <c r="I338" t="s">
        <v>316</v>
      </c>
      <c r="J338" t="s">
        <v>39</v>
      </c>
      <c r="K338" t="s">
        <v>39</v>
      </c>
      <c r="L338" t="s">
        <v>39</v>
      </c>
    </row>
    <row r="339" spans="1:12" x14ac:dyDescent="0.35">
      <c r="A339" t="s">
        <v>9</v>
      </c>
      <c r="B339">
        <v>6</v>
      </c>
      <c r="C339" t="s">
        <v>39</v>
      </c>
      <c r="D339" t="s">
        <v>317</v>
      </c>
      <c r="E339" t="s">
        <v>39</v>
      </c>
      <c r="F339" t="s">
        <v>317</v>
      </c>
      <c r="G339" t="s">
        <v>39</v>
      </c>
      <c r="H339" t="s">
        <v>39</v>
      </c>
      <c r="I339" t="s">
        <v>39</v>
      </c>
      <c r="J339" t="s">
        <v>39</v>
      </c>
      <c r="K339" t="s">
        <v>39</v>
      </c>
      <c r="L339" t="s">
        <v>39</v>
      </c>
    </row>
    <row r="340" spans="1:12" x14ac:dyDescent="0.35">
      <c r="A340" t="s">
        <v>10</v>
      </c>
      <c r="B340">
        <v>6</v>
      </c>
      <c r="C340" t="s">
        <v>39</v>
      </c>
      <c r="D340" t="s">
        <v>97</v>
      </c>
      <c r="E340" t="s">
        <v>316</v>
      </c>
      <c r="F340" t="s">
        <v>316</v>
      </c>
      <c r="G340" t="s">
        <v>39</v>
      </c>
      <c r="H340" t="s">
        <v>39</v>
      </c>
      <c r="I340" t="s">
        <v>316</v>
      </c>
      <c r="J340" t="s">
        <v>39</v>
      </c>
      <c r="K340" t="s">
        <v>39</v>
      </c>
      <c r="L340" t="s">
        <v>39</v>
      </c>
    </row>
    <row r="341" spans="1:12" x14ac:dyDescent="0.35">
      <c r="A341" t="s">
        <v>12</v>
      </c>
      <c r="B341">
        <v>18</v>
      </c>
      <c r="C341" t="s">
        <v>39</v>
      </c>
      <c r="D341" t="s">
        <v>349</v>
      </c>
      <c r="E341" t="s">
        <v>316</v>
      </c>
      <c r="F341" t="s">
        <v>118</v>
      </c>
      <c r="G341" t="s">
        <v>39</v>
      </c>
      <c r="H341" t="s">
        <v>342</v>
      </c>
      <c r="I341" t="s">
        <v>89</v>
      </c>
      <c r="J341" t="s">
        <v>39</v>
      </c>
      <c r="K341" t="s">
        <v>39</v>
      </c>
      <c r="L341" t="s">
        <v>39</v>
      </c>
    </row>
    <row r="343" spans="1:12" x14ac:dyDescent="0.35">
      <c r="A343" t="s">
        <v>350</v>
      </c>
    </row>
    <row r="344" spans="1:12" x14ac:dyDescent="0.35">
      <c r="A344" t="s">
        <v>2</v>
      </c>
      <c r="B344" t="s">
        <v>3</v>
      </c>
      <c r="C344" t="s">
        <v>121</v>
      </c>
      <c r="D344" t="s">
        <v>351</v>
      </c>
      <c r="E344" t="s">
        <v>96</v>
      </c>
    </row>
    <row r="345" spans="1:12" x14ac:dyDescent="0.35">
      <c r="A345" t="s">
        <v>8</v>
      </c>
      <c r="B345">
        <v>6</v>
      </c>
      <c r="C345" t="s">
        <v>119</v>
      </c>
      <c r="D345" t="s">
        <v>316</v>
      </c>
      <c r="E345" t="s">
        <v>316</v>
      </c>
    </row>
    <row r="346" spans="1:12" x14ac:dyDescent="0.35">
      <c r="A346" t="s">
        <v>9</v>
      </c>
      <c r="B346">
        <v>7</v>
      </c>
      <c r="C346" t="s">
        <v>248</v>
      </c>
      <c r="D346" t="s">
        <v>228</v>
      </c>
      <c r="E346" t="s">
        <v>248</v>
      </c>
    </row>
    <row r="347" spans="1:12" x14ac:dyDescent="0.35">
      <c r="A347" t="s">
        <v>10</v>
      </c>
      <c r="B347">
        <v>7</v>
      </c>
      <c r="C347" t="s">
        <v>228</v>
      </c>
      <c r="D347" t="s">
        <v>248</v>
      </c>
      <c r="E347" t="s">
        <v>248</v>
      </c>
    </row>
    <row r="348" spans="1:12" x14ac:dyDescent="0.35">
      <c r="A348" t="s">
        <v>11</v>
      </c>
      <c r="B348">
        <v>1</v>
      </c>
      <c r="C348" t="s">
        <v>39</v>
      </c>
      <c r="D348" t="s">
        <v>39</v>
      </c>
      <c r="E348" t="s">
        <v>97</v>
      </c>
    </row>
    <row r="349" spans="1:12" x14ac:dyDescent="0.35">
      <c r="A349" t="s">
        <v>12</v>
      </c>
      <c r="B349">
        <v>21</v>
      </c>
      <c r="C349" t="s">
        <v>176</v>
      </c>
      <c r="D349" t="s">
        <v>118</v>
      </c>
      <c r="E349" t="s">
        <v>247</v>
      </c>
    </row>
    <row r="351" spans="1:12" x14ac:dyDescent="0.35">
      <c r="A351" t="s">
        <v>352</v>
      </c>
    </row>
    <row r="352" spans="1:12" x14ac:dyDescent="0.35">
      <c r="A352" t="s">
        <v>2</v>
      </c>
      <c r="B352" t="s">
        <v>3</v>
      </c>
      <c r="C352" t="s">
        <v>125</v>
      </c>
      <c r="D352" t="s">
        <v>126</v>
      </c>
    </row>
    <row r="353" spans="1:20" x14ac:dyDescent="0.35">
      <c r="A353" t="s">
        <v>8</v>
      </c>
      <c r="B353">
        <v>1</v>
      </c>
      <c r="C353" t="s">
        <v>97</v>
      </c>
      <c r="D353" t="s">
        <v>39</v>
      </c>
    </row>
    <row r="354" spans="1:20" x14ac:dyDescent="0.35">
      <c r="A354" t="s">
        <v>9</v>
      </c>
      <c r="B354">
        <v>1</v>
      </c>
      <c r="C354" t="s">
        <v>39</v>
      </c>
      <c r="D354" t="s">
        <v>97</v>
      </c>
    </row>
    <row r="355" spans="1:20" x14ac:dyDescent="0.35">
      <c r="A355" t="s">
        <v>10</v>
      </c>
      <c r="B355">
        <v>1</v>
      </c>
      <c r="C355" t="s">
        <v>97</v>
      </c>
      <c r="D355" t="s">
        <v>39</v>
      </c>
    </row>
    <row r="356" spans="1:20" x14ac:dyDescent="0.35">
      <c r="A356" t="s">
        <v>11</v>
      </c>
      <c r="B356">
        <v>1</v>
      </c>
      <c r="C356" t="s">
        <v>39</v>
      </c>
      <c r="D356" t="s">
        <v>97</v>
      </c>
    </row>
    <row r="357" spans="1:20" x14ac:dyDescent="0.35">
      <c r="A357" t="s">
        <v>12</v>
      </c>
      <c r="B357">
        <v>4</v>
      </c>
      <c r="C357" t="s">
        <v>117</v>
      </c>
      <c r="D357" t="s">
        <v>117</v>
      </c>
    </row>
    <row r="359" spans="1:20" x14ac:dyDescent="0.35">
      <c r="A359" t="s">
        <v>353</v>
      </c>
    </row>
    <row r="360" spans="1:20" x14ac:dyDescent="0.35">
      <c r="A360" t="s">
        <v>2</v>
      </c>
      <c r="B360" t="s">
        <v>3</v>
      </c>
      <c r="C360" t="s">
        <v>130</v>
      </c>
      <c r="D360" t="s">
        <v>354</v>
      </c>
      <c r="E360" t="s">
        <v>355</v>
      </c>
      <c r="F360" t="s">
        <v>356</v>
      </c>
      <c r="G360" t="s">
        <v>357</v>
      </c>
      <c r="H360" t="s">
        <v>358</v>
      </c>
      <c r="I360" t="s">
        <v>359</v>
      </c>
      <c r="J360" t="s">
        <v>360</v>
      </c>
      <c r="K360" t="s">
        <v>361</v>
      </c>
      <c r="L360" t="s">
        <v>362</v>
      </c>
      <c r="M360" t="s">
        <v>363</v>
      </c>
      <c r="N360" t="s">
        <v>364</v>
      </c>
      <c r="O360" t="s">
        <v>365</v>
      </c>
      <c r="P360" t="s">
        <v>366</v>
      </c>
      <c r="Q360" t="s">
        <v>367</v>
      </c>
      <c r="R360" t="s">
        <v>98</v>
      </c>
      <c r="S360" t="s">
        <v>121</v>
      </c>
      <c r="T360" t="s">
        <v>99</v>
      </c>
    </row>
    <row r="361" spans="1:20" x14ac:dyDescent="0.35">
      <c r="A361" t="s">
        <v>8</v>
      </c>
      <c r="B361">
        <v>5</v>
      </c>
      <c r="C361" t="s">
        <v>86</v>
      </c>
      <c r="D361" t="s">
        <v>39</v>
      </c>
      <c r="E361" t="s">
        <v>39</v>
      </c>
      <c r="F361" t="s">
        <v>39</v>
      </c>
      <c r="G361" t="s">
        <v>39</v>
      </c>
      <c r="H361" t="s">
        <v>39</v>
      </c>
      <c r="I361" t="s">
        <v>39</v>
      </c>
      <c r="J361" t="s">
        <v>39</v>
      </c>
      <c r="K361" t="s">
        <v>39</v>
      </c>
      <c r="L361" t="s">
        <v>39</v>
      </c>
      <c r="M361" t="s">
        <v>39</v>
      </c>
      <c r="N361" t="s">
        <v>39</v>
      </c>
      <c r="O361" t="s">
        <v>39</v>
      </c>
      <c r="P361" t="s">
        <v>39</v>
      </c>
      <c r="Q361" t="s">
        <v>39</v>
      </c>
      <c r="R361" t="s">
        <v>39</v>
      </c>
      <c r="S361" t="s">
        <v>86</v>
      </c>
      <c r="T361" t="s">
        <v>40</v>
      </c>
    </row>
    <row r="362" spans="1:20" x14ac:dyDescent="0.35">
      <c r="A362" t="s">
        <v>9</v>
      </c>
      <c r="B362">
        <v>7</v>
      </c>
      <c r="C362" t="s">
        <v>320</v>
      </c>
      <c r="D362" t="s">
        <v>39</v>
      </c>
      <c r="E362" t="s">
        <v>39</v>
      </c>
      <c r="F362" t="s">
        <v>39</v>
      </c>
      <c r="G362" t="s">
        <v>39</v>
      </c>
      <c r="H362" t="s">
        <v>39</v>
      </c>
      <c r="I362" t="s">
        <v>39</v>
      </c>
      <c r="J362" t="s">
        <v>248</v>
      </c>
      <c r="K362" t="s">
        <v>39</v>
      </c>
      <c r="L362" t="s">
        <v>39</v>
      </c>
      <c r="M362" t="s">
        <v>39</v>
      </c>
      <c r="N362" t="s">
        <v>249</v>
      </c>
      <c r="O362" t="s">
        <v>39</v>
      </c>
      <c r="P362" t="s">
        <v>39</v>
      </c>
      <c r="Q362" t="s">
        <v>39</v>
      </c>
      <c r="R362" t="s">
        <v>39</v>
      </c>
      <c r="S362" t="s">
        <v>39</v>
      </c>
      <c r="T362" t="s">
        <v>248</v>
      </c>
    </row>
    <row r="363" spans="1:20" x14ac:dyDescent="0.35">
      <c r="A363" t="s">
        <v>10</v>
      </c>
      <c r="B363">
        <v>5</v>
      </c>
      <c r="C363" t="s">
        <v>156</v>
      </c>
      <c r="D363" t="s">
        <v>86</v>
      </c>
      <c r="E363" t="s">
        <v>40</v>
      </c>
      <c r="F363" t="s">
        <v>39</v>
      </c>
      <c r="G363" t="s">
        <v>39</v>
      </c>
      <c r="H363" t="s">
        <v>39</v>
      </c>
      <c r="I363" t="s">
        <v>39</v>
      </c>
      <c r="J363" t="s">
        <v>39</v>
      </c>
      <c r="K363" t="s">
        <v>39</v>
      </c>
      <c r="L363" t="s">
        <v>39</v>
      </c>
      <c r="M363" t="s">
        <v>39</v>
      </c>
      <c r="N363" t="s">
        <v>39</v>
      </c>
      <c r="O363" t="s">
        <v>39</v>
      </c>
      <c r="P363" t="s">
        <v>39</v>
      </c>
      <c r="Q363" t="s">
        <v>39</v>
      </c>
      <c r="R363" t="s">
        <v>39</v>
      </c>
      <c r="S363" t="s">
        <v>39</v>
      </c>
      <c r="T363" t="s">
        <v>39</v>
      </c>
    </row>
    <row r="364" spans="1:20" x14ac:dyDescent="0.35">
      <c r="A364" t="s">
        <v>11</v>
      </c>
      <c r="B364">
        <v>1</v>
      </c>
      <c r="C364" t="s">
        <v>39</v>
      </c>
      <c r="D364" t="s">
        <v>39</v>
      </c>
      <c r="E364" t="s">
        <v>97</v>
      </c>
      <c r="F364" t="s">
        <v>39</v>
      </c>
      <c r="G364" t="s">
        <v>39</v>
      </c>
      <c r="H364" t="s">
        <v>39</v>
      </c>
      <c r="I364" t="s">
        <v>39</v>
      </c>
      <c r="J364" t="s">
        <v>97</v>
      </c>
      <c r="K364" t="s">
        <v>39</v>
      </c>
      <c r="L364" t="s">
        <v>39</v>
      </c>
      <c r="M364" t="s">
        <v>39</v>
      </c>
      <c r="N364" t="s">
        <v>39</v>
      </c>
      <c r="O364" t="s">
        <v>39</v>
      </c>
      <c r="P364" t="s">
        <v>39</v>
      </c>
      <c r="Q364" t="s">
        <v>39</v>
      </c>
      <c r="R364" t="s">
        <v>39</v>
      </c>
      <c r="S364" t="s">
        <v>39</v>
      </c>
      <c r="T364" t="s">
        <v>39</v>
      </c>
    </row>
    <row r="365" spans="1:20" x14ac:dyDescent="0.35">
      <c r="A365" t="s">
        <v>12</v>
      </c>
      <c r="B365">
        <v>18</v>
      </c>
      <c r="C365" t="s">
        <v>139</v>
      </c>
      <c r="D365" t="s">
        <v>89</v>
      </c>
      <c r="E365" t="s">
        <v>89</v>
      </c>
      <c r="F365" t="s">
        <v>39</v>
      </c>
      <c r="G365" t="s">
        <v>39</v>
      </c>
      <c r="H365" t="s">
        <v>39</v>
      </c>
      <c r="I365" t="s">
        <v>39</v>
      </c>
      <c r="J365" t="s">
        <v>89</v>
      </c>
      <c r="K365" t="s">
        <v>39</v>
      </c>
      <c r="L365" t="s">
        <v>39</v>
      </c>
      <c r="M365" t="s">
        <v>39</v>
      </c>
      <c r="N365" t="s">
        <v>89</v>
      </c>
      <c r="O365" t="s">
        <v>39</v>
      </c>
      <c r="P365" t="s">
        <v>39</v>
      </c>
      <c r="Q365" t="s">
        <v>39</v>
      </c>
      <c r="R365" t="s">
        <v>39</v>
      </c>
      <c r="S365" t="s">
        <v>89</v>
      </c>
      <c r="T365" t="s">
        <v>89</v>
      </c>
    </row>
    <row r="367" spans="1:20" x14ac:dyDescent="0.35">
      <c r="A367" t="s">
        <v>368</v>
      </c>
    </row>
    <row r="368" spans="1:20" x14ac:dyDescent="0.35">
      <c r="A368" t="s">
        <v>2</v>
      </c>
      <c r="B368" t="s">
        <v>3</v>
      </c>
      <c r="C368" t="s">
        <v>159</v>
      </c>
      <c r="D368" t="s">
        <v>160</v>
      </c>
      <c r="E368" t="s">
        <v>121</v>
      </c>
    </row>
    <row r="369" spans="1:12" x14ac:dyDescent="0.35">
      <c r="A369" t="s">
        <v>8</v>
      </c>
      <c r="B369">
        <v>5</v>
      </c>
      <c r="C369" t="s">
        <v>156</v>
      </c>
      <c r="D369" t="s">
        <v>86</v>
      </c>
      <c r="E369" t="s">
        <v>39</v>
      </c>
    </row>
    <row r="370" spans="1:12" x14ac:dyDescent="0.35">
      <c r="A370" t="s">
        <v>9</v>
      </c>
      <c r="B370">
        <v>7</v>
      </c>
      <c r="C370" t="s">
        <v>228</v>
      </c>
      <c r="D370" t="s">
        <v>249</v>
      </c>
      <c r="E370" t="s">
        <v>39</v>
      </c>
    </row>
    <row r="371" spans="1:12" x14ac:dyDescent="0.35">
      <c r="A371" t="s">
        <v>10</v>
      </c>
      <c r="B371">
        <v>5</v>
      </c>
      <c r="C371" t="s">
        <v>39</v>
      </c>
      <c r="D371" t="s">
        <v>97</v>
      </c>
      <c r="E371" t="s">
        <v>39</v>
      </c>
    </row>
    <row r="372" spans="1:12" x14ac:dyDescent="0.35">
      <c r="A372" t="s">
        <v>11</v>
      </c>
      <c r="B372">
        <v>1</v>
      </c>
      <c r="C372" t="s">
        <v>39</v>
      </c>
      <c r="D372" t="s">
        <v>39</v>
      </c>
      <c r="E372" t="s">
        <v>97</v>
      </c>
    </row>
    <row r="373" spans="1:12" x14ac:dyDescent="0.35">
      <c r="A373" t="s">
        <v>12</v>
      </c>
      <c r="B373">
        <v>18</v>
      </c>
      <c r="C373" t="s">
        <v>139</v>
      </c>
      <c r="D373" t="s">
        <v>117</v>
      </c>
      <c r="E373" t="s">
        <v>342</v>
      </c>
    </row>
    <row r="375" spans="1:12" x14ac:dyDescent="0.35">
      <c r="A375" t="s">
        <v>369</v>
      </c>
    </row>
    <row r="376" spans="1:12" x14ac:dyDescent="0.35">
      <c r="A376" t="s">
        <v>2</v>
      </c>
      <c r="B376" t="s">
        <v>3</v>
      </c>
      <c r="C376" t="s">
        <v>121</v>
      </c>
      <c r="D376" t="s">
        <v>160</v>
      </c>
      <c r="E376" t="s">
        <v>159</v>
      </c>
      <c r="F376" t="s">
        <v>162</v>
      </c>
    </row>
    <row r="377" spans="1:12" x14ac:dyDescent="0.35">
      <c r="A377" t="s">
        <v>8</v>
      </c>
      <c r="B377">
        <v>6</v>
      </c>
      <c r="C377" t="s">
        <v>316</v>
      </c>
      <c r="D377" t="s">
        <v>317</v>
      </c>
      <c r="E377" t="s">
        <v>39</v>
      </c>
      <c r="F377" t="s">
        <v>39</v>
      </c>
    </row>
    <row r="378" spans="1:12" x14ac:dyDescent="0.35">
      <c r="A378" t="s">
        <v>9</v>
      </c>
      <c r="B378">
        <v>6</v>
      </c>
      <c r="C378" t="s">
        <v>39</v>
      </c>
      <c r="D378" t="s">
        <v>118</v>
      </c>
      <c r="E378" t="s">
        <v>119</v>
      </c>
      <c r="F378" t="s">
        <v>39</v>
      </c>
    </row>
    <row r="379" spans="1:12" x14ac:dyDescent="0.35">
      <c r="A379" t="s">
        <v>10</v>
      </c>
      <c r="B379">
        <v>6</v>
      </c>
      <c r="C379" t="s">
        <v>39</v>
      </c>
      <c r="D379" t="s">
        <v>117</v>
      </c>
      <c r="E379" t="s">
        <v>316</v>
      </c>
      <c r="F379" t="s">
        <v>118</v>
      </c>
    </row>
    <row r="380" spans="1:12" x14ac:dyDescent="0.35">
      <c r="A380" t="s">
        <v>12</v>
      </c>
      <c r="B380">
        <v>18</v>
      </c>
      <c r="C380" t="s">
        <v>342</v>
      </c>
      <c r="D380" t="s">
        <v>88</v>
      </c>
      <c r="E380" t="s">
        <v>343</v>
      </c>
      <c r="F380" t="s">
        <v>89</v>
      </c>
    </row>
    <row r="382" spans="1:12" x14ac:dyDescent="0.35">
      <c r="A382" t="s">
        <v>370</v>
      </c>
    </row>
    <row r="383" spans="1:12" x14ac:dyDescent="0.35">
      <c r="A383" t="s">
        <v>2</v>
      </c>
      <c r="B383" t="s">
        <v>3</v>
      </c>
      <c r="C383" t="s">
        <v>130</v>
      </c>
      <c r="D383" t="s">
        <v>282</v>
      </c>
      <c r="E383" t="s">
        <v>283</v>
      </c>
      <c r="F383" t="s">
        <v>284</v>
      </c>
      <c r="G383" t="s">
        <v>285</v>
      </c>
      <c r="H383" t="s">
        <v>286</v>
      </c>
      <c r="I383" t="s">
        <v>98</v>
      </c>
      <c r="J383" t="s">
        <v>121</v>
      </c>
      <c r="K383" t="s">
        <v>99</v>
      </c>
      <c r="L383" t="s">
        <v>287</v>
      </c>
    </row>
    <row r="384" spans="1:12" x14ac:dyDescent="0.35">
      <c r="A384" t="s">
        <v>8</v>
      </c>
      <c r="B384">
        <v>41</v>
      </c>
      <c r="C384" t="s">
        <v>63</v>
      </c>
      <c r="D384" t="s">
        <v>371</v>
      </c>
      <c r="E384" t="s">
        <v>25</v>
      </c>
      <c r="F384" t="s">
        <v>28</v>
      </c>
      <c r="G384" t="s">
        <v>23</v>
      </c>
      <c r="H384" t="s">
        <v>27</v>
      </c>
      <c r="I384" t="s">
        <v>39</v>
      </c>
      <c r="J384" t="s">
        <v>39</v>
      </c>
      <c r="K384" t="s">
        <v>39</v>
      </c>
      <c r="L384" t="s">
        <v>39</v>
      </c>
    </row>
    <row r="385" spans="1:27" x14ac:dyDescent="0.35">
      <c r="A385" t="s">
        <v>9</v>
      </c>
      <c r="B385">
        <v>44</v>
      </c>
      <c r="C385" t="s">
        <v>128</v>
      </c>
      <c r="D385" t="s">
        <v>372</v>
      </c>
      <c r="E385" t="s">
        <v>29</v>
      </c>
      <c r="F385" t="s">
        <v>29</v>
      </c>
      <c r="G385" t="s">
        <v>33</v>
      </c>
      <c r="H385" t="s">
        <v>39</v>
      </c>
      <c r="I385" t="s">
        <v>29</v>
      </c>
      <c r="J385" t="s">
        <v>29</v>
      </c>
      <c r="K385" t="s">
        <v>39</v>
      </c>
      <c r="L385" t="s">
        <v>39</v>
      </c>
    </row>
    <row r="386" spans="1:27" x14ac:dyDescent="0.35">
      <c r="A386" t="s">
        <v>10</v>
      </c>
      <c r="B386">
        <v>39</v>
      </c>
      <c r="C386" t="s">
        <v>373</v>
      </c>
      <c r="D386" t="s">
        <v>35</v>
      </c>
      <c r="E386" t="s">
        <v>374</v>
      </c>
      <c r="F386" t="s">
        <v>34</v>
      </c>
      <c r="G386" t="s">
        <v>39</v>
      </c>
      <c r="H386" t="s">
        <v>38</v>
      </c>
      <c r="I386" t="s">
        <v>39</v>
      </c>
      <c r="J386" t="s">
        <v>39</v>
      </c>
      <c r="K386" t="s">
        <v>39</v>
      </c>
      <c r="L386" t="s">
        <v>39</v>
      </c>
    </row>
    <row r="387" spans="1:27" x14ac:dyDescent="0.35">
      <c r="A387" t="s">
        <v>11</v>
      </c>
      <c r="B387">
        <v>40</v>
      </c>
      <c r="C387" t="s">
        <v>375</v>
      </c>
      <c r="D387" t="s">
        <v>376</v>
      </c>
      <c r="E387" t="s">
        <v>71</v>
      </c>
      <c r="F387" t="s">
        <v>41</v>
      </c>
      <c r="G387" t="s">
        <v>69</v>
      </c>
      <c r="H387" t="s">
        <v>69</v>
      </c>
      <c r="I387" t="s">
        <v>39</v>
      </c>
      <c r="J387" t="s">
        <v>39</v>
      </c>
      <c r="K387" t="s">
        <v>39</v>
      </c>
      <c r="L387" t="s">
        <v>71</v>
      </c>
    </row>
    <row r="388" spans="1:27" x14ac:dyDescent="0.35">
      <c r="A388" t="s">
        <v>12</v>
      </c>
      <c r="B388">
        <v>164</v>
      </c>
      <c r="C388" t="s">
        <v>377</v>
      </c>
      <c r="D388" t="s">
        <v>378</v>
      </c>
      <c r="E388" t="s">
        <v>72</v>
      </c>
      <c r="F388" t="s">
        <v>245</v>
      </c>
      <c r="G388" t="s">
        <v>245</v>
      </c>
      <c r="H388" t="s">
        <v>47</v>
      </c>
      <c r="I388" t="s">
        <v>78</v>
      </c>
      <c r="J388" t="s">
        <v>78</v>
      </c>
      <c r="K388" t="s">
        <v>39</v>
      </c>
      <c r="L388" t="s">
        <v>78</v>
      </c>
    </row>
    <row r="390" spans="1:27" x14ac:dyDescent="0.35">
      <c r="A390" t="s">
        <v>379</v>
      </c>
    </row>
    <row r="391" spans="1:27" x14ac:dyDescent="0.35">
      <c r="A391" t="s">
        <v>2</v>
      </c>
      <c r="B391" t="s">
        <v>3</v>
      </c>
      <c r="C391" t="s">
        <v>130</v>
      </c>
      <c r="D391" t="s">
        <v>282</v>
      </c>
      <c r="E391" t="s">
        <v>283</v>
      </c>
      <c r="F391" t="s">
        <v>284</v>
      </c>
      <c r="G391" t="s">
        <v>285</v>
      </c>
      <c r="H391" t="s">
        <v>286</v>
      </c>
      <c r="I391" t="s">
        <v>98</v>
      </c>
      <c r="J391" t="s">
        <v>121</v>
      </c>
      <c r="K391" t="s">
        <v>99</v>
      </c>
    </row>
    <row r="392" spans="1:27" x14ac:dyDescent="0.35">
      <c r="A392" t="s">
        <v>8</v>
      </c>
      <c r="B392">
        <v>41</v>
      </c>
      <c r="C392" t="s">
        <v>269</v>
      </c>
      <c r="D392" t="s">
        <v>380</v>
      </c>
      <c r="E392" t="s">
        <v>279</v>
      </c>
      <c r="F392" t="s">
        <v>25</v>
      </c>
      <c r="G392" t="s">
        <v>269</v>
      </c>
      <c r="H392" t="s">
        <v>27</v>
      </c>
      <c r="I392" t="s">
        <v>39</v>
      </c>
      <c r="J392" t="s">
        <v>39</v>
      </c>
      <c r="K392" t="s">
        <v>39</v>
      </c>
    </row>
    <row r="393" spans="1:27" x14ac:dyDescent="0.35">
      <c r="A393" t="s">
        <v>9</v>
      </c>
      <c r="B393">
        <v>44</v>
      </c>
      <c r="C393" t="s">
        <v>30</v>
      </c>
      <c r="D393" t="s">
        <v>381</v>
      </c>
      <c r="E393" t="s">
        <v>46</v>
      </c>
      <c r="F393" t="s">
        <v>67</v>
      </c>
      <c r="G393" t="s">
        <v>67</v>
      </c>
      <c r="H393" t="s">
        <v>67</v>
      </c>
      <c r="I393" t="s">
        <v>29</v>
      </c>
      <c r="J393" t="s">
        <v>39</v>
      </c>
      <c r="K393" t="s">
        <v>39</v>
      </c>
    </row>
    <row r="394" spans="1:27" x14ac:dyDescent="0.35">
      <c r="A394" t="s">
        <v>10</v>
      </c>
      <c r="B394">
        <v>39</v>
      </c>
      <c r="C394" t="s">
        <v>118</v>
      </c>
      <c r="D394" t="s">
        <v>217</v>
      </c>
      <c r="E394" t="s">
        <v>80</v>
      </c>
      <c r="F394" t="s">
        <v>68</v>
      </c>
      <c r="G394" t="s">
        <v>374</v>
      </c>
      <c r="H394" t="s">
        <v>38</v>
      </c>
      <c r="I394" t="s">
        <v>39</v>
      </c>
      <c r="J394" t="s">
        <v>39</v>
      </c>
      <c r="K394" t="s">
        <v>39</v>
      </c>
    </row>
    <row r="395" spans="1:27" x14ac:dyDescent="0.35">
      <c r="A395" t="s">
        <v>11</v>
      </c>
      <c r="B395">
        <v>40</v>
      </c>
      <c r="C395" t="s">
        <v>382</v>
      </c>
      <c r="D395" t="s">
        <v>86</v>
      </c>
      <c r="E395" t="s">
        <v>40</v>
      </c>
      <c r="F395" t="s">
        <v>43</v>
      </c>
      <c r="G395" t="s">
        <v>70</v>
      </c>
      <c r="H395" t="s">
        <v>69</v>
      </c>
      <c r="I395" t="s">
        <v>39</v>
      </c>
      <c r="J395" t="s">
        <v>71</v>
      </c>
      <c r="K395" t="s">
        <v>39</v>
      </c>
    </row>
    <row r="396" spans="1:27" x14ac:dyDescent="0.35">
      <c r="A396" t="s">
        <v>12</v>
      </c>
      <c r="B396">
        <v>164</v>
      </c>
      <c r="C396" t="s">
        <v>383</v>
      </c>
      <c r="D396" t="s">
        <v>384</v>
      </c>
      <c r="E396" t="s">
        <v>385</v>
      </c>
      <c r="F396" t="s">
        <v>386</v>
      </c>
      <c r="G396" t="s">
        <v>387</v>
      </c>
      <c r="H396" t="s">
        <v>75</v>
      </c>
      <c r="I396" t="s">
        <v>78</v>
      </c>
      <c r="J396" t="s">
        <v>78</v>
      </c>
      <c r="K396" t="s">
        <v>39</v>
      </c>
    </row>
    <row r="398" spans="1:27" x14ac:dyDescent="0.35">
      <c r="A398" t="s">
        <v>388</v>
      </c>
    </row>
    <row r="399" spans="1:27" x14ac:dyDescent="0.35">
      <c r="A399" t="s">
        <v>2</v>
      </c>
      <c r="B399" t="s">
        <v>3</v>
      </c>
      <c r="C399" t="s">
        <v>130</v>
      </c>
      <c r="D399" t="s">
        <v>322</v>
      </c>
      <c r="E399" t="s">
        <v>323</v>
      </c>
      <c r="F399" t="s">
        <v>324</v>
      </c>
      <c r="G399" t="s">
        <v>325</v>
      </c>
      <c r="H399" t="s">
        <v>326</v>
      </c>
      <c r="I399" t="s">
        <v>327</v>
      </c>
      <c r="J399" t="s">
        <v>328</v>
      </c>
      <c r="K399" t="s">
        <v>329</v>
      </c>
      <c r="L399" t="s">
        <v>330</v>
      </c>
      <c r="M399" t="s">
        <v>331</v>
      </c>
      <c r="N399" t="s">
        <v>332</v>
      </c>
      <c r="O399" t="s">
        <v>333</v>
      </c>
      <c r="P399" t="s">
        <v>334</v>
      </c>
      <c r="Q399" t="s">
        <v>134</v>
      </c>
      <c r="R399" t="s">
        <v>335</v>
      </c>
      <c r="S399" t="s">
        <v>135</v>
      </c>
      <c r="T399" t="s">
        <v>336</v>
      </c>
      <c r="U399" t="s">
        <v>337</v>
      </c>
      <c r="V399" t="s">
        <v>338</v>
      </c>
      <c r="W399" t="s">
        <v>339</v>
      </c>
      <c r="X399" t="s">
        <v>340</v>
      </c>
      <c r="Y399" t="s">
        <v>98</v>
      </c>
      <c r="Z399" t="s">
        <v>121</v>
      </c>
      <c r="AA399" t="s">
        <v>99</v>
      </c>
    </row>
    <row r="400" spans="1:27" x14ac:dyDescent="0.35">
      <c r="A400" t="s">
        <v>8</v>
      </c>
      <c r="B400">
        <v>31</v>
      </c>
      <c r="C400" t="s">
        <v>389</v>
      </c>
      <c r="D400" t="s">
        <v>390</v>
      </c>
      <c r="E400" t="s">
        <v>291</v>
      </c>
      <c r="F400" t="s">
        <v>391</v>
      </c>
      <c r="G400" t="s">
        <v>292</v>
      </c>
      <c r="H400" t="s">
        <v>292</v>
      </c>
      <c r="I400" t="s">
        <v>392</v>
      </c>
      <c r="J400" t="s">
        <v>390</v>
      </c>
      <c r="K400" t="s">
        <v>39</v>
      </c>
      <c r="L400" t="s">
        <v>390</v>
      </c>
      <c r="M400" t="s">
        <v>291</v>
      </c>
      <c r="N400" t="s">
        <v>292</v>
      </c>
      <c r="O400" t="s">
        <v>391</v>
      </c>
      <c r="P400" t="s">
        <v>39</v>
      </c>
      <c r="Q400" t="s">
        <v>39</v>
      </c>
      <c r="R400" t="s">
        <v>39</v>
      </c>
      <c r="S400" t="s">
        <v>292</v>
      </c>
      <c r="T400" t="s">
        <v>39</v>
      </c>
      <c r="U400" t="s">
        <v>39</v>
      </c>
      <c r="V400" t="s">
        <v>292</v>
      </c>
      <c r="W400" t="s">
        <v>292</v>
      </c>
      <c r="X400" t="s">
        <v>39</v>
      </c>
      <c r="Y400" t="s">
        <v>292</v>
      </c>
      <c r="Z400" t="s">
        <v>39</v>
      </c>
      <c r="AA400" t="s">
        <v>292</v>
      </c>
    </row>
    <row r="401" spans="1:27" x14ac:dyDescent="0.35">
      <c r="A401" t="s">
        <v>9</v>
      </c>
      <c r="B401">
        <v>27</v>
      </c>
      <c r="C401" t="s">
        <v>393</v>
      </c>
      <c r="D401" t="s">
        <v>47</v>
      </c>
      <c r="E401" t="s">
        <v>89</v>
      </c>
      <c r="F401" t="s">
        <v>39</v>
      </c>
      <c r="G401" t="s">
        <v>39</v>
      </c>
      <c r="H401" t="s">
        <v>294</v>
      </c>
      <c r="I401" t="s">
        <v>89</v>
      </c>
      <c r="J401" t="s">
        <v>39</v>
      </c>
      <c r="K401" t="s">
        <v>39</v>
      </c>
      <c r="L401" t="s">
        <v>39</v>
      </c>
      <c r="M401" t="s">
        <v>39</v>
      </c>
      <c r="N401" t="s">
        <v>39</v>
      </c>
      <c r="O401" t="s">
        <v>39</v>
      </c>
      <c r="P401" t="s">
        <v>39</v>
      </c>
      <c r="Q401" t="s">
        <v>39</v>
      </c>
      <c r="R401" t="s">
        <v>39</v>
      </c>
      <c r="S401" t="s">
        <v>39</v>
      </c>
      <c r="T401" t="s">
        <v>39</v>
      </c>
      <c r="U401" t="s">
        <v>39</v>
      </c>
      <c r="V401" t="s">
        <v>39</v>
      </c>
      <c r="W401" t="s">
        <v>39</v>
      </c>
      <c r="X401" t="s">
        <v>39</v>
      </c>
      <c r="Y401" t="s">
        <v>39</v>
      </c>
      <c r="Z401" t="s">
        <v>39</v>
      </c>
      <c r="AA401" t="s">
        <v>39</v>
      </c>
    </row>
    <row r="402" spans="1:27" x14ac:dyDescent="0.35">
      <c r="A402" t="s">
        <v>10</v>
      </c>
      <c r="B402">
        <v>19</v>
      </c>
      <c r="C402" t="s">
        <v>394</v>
      </c>
      <c r="D402" t="s">
        <v>85</v>
      </c>
      <c r="E402" t="s">
        <v>182</v>
      </c>
      <c r="F402" t="s">
        <v>39</v>
      </c>
      <c r="G402" t="s">
        <v>39</v>
      </c>
      <c r="H402" t="s">
        <v>83</v>
      </c>
      <c r="I402" t="s">
        <v>395</v>
      </c>
      <c r="J402" t="s">
        <v>39</v>
      </c>
      <c r="K402" t="s">
        <v>39</v>
      </c>
      <c r="L402" t="s">
        <v>39</v>
      </c>
      <c r="M402" t="s">
        <v>39</v>
      </c>
      <c r="N402" t="s">
        <v>39</v>
      </c>
      <c r="O402" t="s">
        <v>39</v>
      </c>
      <c r="P402" t="s">
        <v>39</v>
      </c>
      <c r="Q402" t="s">
        <v>39</v>
      </c>
      <c r="R402" t="s">
        <v>39</v>
      </c>
      <c r="S402" t="s">
        <v>39</v>
      </c>
      <c r="T402" t="s">
        <v>83</v>
      </c>
      <c r="U402" t="s">
        <v>39</v>
      </c>
      <c r="V402" t="s">
        <v>39</v>
      </c>
      <c r="W402" t="s">
        <v>39</v>
      </c>
      <c r="X402" t="s">
        <v>83</v>
      </c>
      <c r="Y402" t="s">
        <v>39</v>
      </c>
      <c r="Z402" t="s">
        <v>39</v>
      </c>
      <c r="AA402" t="s">
        <v>39</v>
      </c>
    </row>
    <row r="403" spans="1:27" x14ac:dyDescent="0.35">
      <c r="A403" t="s">
        <v>11</v>
      </c>
      <c r="B403">
        <v>26</v>
      </c>
      <c r="C403" t="s">
        <v>179</v>
      </c>
      <c r="D403" t="s">
        <v>256</v>
      </c>
      <c r="E403" t="s">
        <v>68</v>
      </c>
      <c r="F403" t="s">
        <v>256</v>
      </c>
      <c r="G403" t="s">
        <v>256</v>
      </c>
      <c r="H403" t="s">
        <v>68</v>
      </c>
      <c r="I403" t="s">
        <v>298</v>
      </c>
      <c r="J403" t="s">
        <v>256</v>
      </c>
      <c r="K403" t="s">
        <v>39</v>
      </c>
      <c r="L403" t="s">
        <v>298</v>
      </c>
      <c r="M403" t="s">
        <v>80</v>
      </c>
      <c r="N403" t="s">
        <v>39</v>
      </c>
      <c r="O403" t="s">
        <v>39</v>
      </c>
      <c r="P403" t="s">
        <v>39</v>
      </c>
      <c r="Q403" t="s">
        <v>39</v>
      </c>
      <c r="R403" t="s">
        <v>39</v>
      </c>
      <c r="S403" t="s">
        <v>39</v>
      </c>
      <c r="T403" t="s">
        <v>39</v>
      </c>
      <c r="U403" t="s">
        <v>39</v>
      </c>
      <c r="V403" t="s">
        <v>39</v>
      </c>
      <c r="W403" t="s">
        <v>39</v>
      </c>
      <c r="X403" t="s">
        <v>39</v>
      </c>
      <c r="Y403" t="s">
        <v>39</v>
      </c>
      <c r="Z403" t="s">
        <v>39</v>
      </c>
      <c r="AA403" t="s">
        <v>39</v>
      </c>
    </row>
    <row r="404" spans="1:27" x14ac:dyDescent="0.35">
      <c r="A404" t="s">
        <v>12</v>
      </c>
      <c r="B404">
        <v>103</v>
      </c>
      <c r="C404" t="s">
        <v>396</v>
      </c>
      <c r="D404" t="s">
        <v>67</v>
      </c>
      <c r="E404" t="s">
        <v>299</v>
      </c>
      <c r="F404" t="s">
        <v>27</v>
      </c>
      <c r="G404" t="s">
        <v>175</v>
      </c>
      <c r="H404" t="s">
        <v>397</v>
      </c>
      <c r="I404" t="s">
        <v>291</v>
      </c>
      <c r="J404" t="s">
        <v>398</v>
      </c>
      <c r="K404" t="s">
        <v>39</v>
      </c>
      <c r="L404" t="s">
        <v>27</v>
      </c>
      <c r="M404" t="s">
        <v>290</v>
      </c>
      <c r="N404" t="s">
        <v>177</v>
      </c>
      <c r="O404" t="s">
        <v>204</v>
      </c>
      <c r="P404" t="s">
        <v>39</v>
      </c>
      <c r="Q404" t="s">
        <v>39</v>
      </c>
      <c r="R404" t="s">
        <v>39</v>
      </c>
      <c r="S404" t="s">
        <v>177</v>
      </c>
      <c r="T404" t="s">
        <v>177</v>
      </c>
      <c r="U404" t="s">
        <v>39</v>
      </c>
      <c r="V404" t="s">
        <v>177</v>
      </c>
      <c r="W404" t="s">
        <v>177</v>
      </c>
      <c r="X404" t="s">
        <v>177</v>
      </c>
      <c r="Y404" t="s">
        <v>177</v>
      </c>
      <c r="Z404" t="s">
        <v>39</v>
      </c>
      <c r="AA404" t="s">
        <v>177</v>
      </c>
    </row>
    <row r="406" spans="1:27" x14ac:dyDescent="0.35">
      <c r="A406" t="s">
        <v>399</v>
      </c>
    </row>
    <row r="407" spans="1:27" x14ac:dyDescent="0.35">
      <c r="A407" t="s">
        <v>2</v>
      </c>
      <c r="B407" t="s">
        <v>3</v>
      </c>
      <c r="C407" t="s">
        <v>130</v>
      </c>
      <c r="D407" t="s">
        <v>322</v>
      </c>
      <c r="E407" t="s">
        <v>323</v>
      </c>
      <c r="F407" t="s">
        <v>324</v>
      </c>
      <c r="G407" t="s">
        <v>325</v>
      </c>
      <c r="H407" t="s">
        <v>326</v>
      </c>
      <c r="I407" t="s">
        <v>327</v>
      </c>
      <c r="J407" t="s">
        <v>328</v>
      </c>
      <c r="K407" t="s">
        <v>329</v>
      </c>
      <c r="L407" t="s">
        <v>330</v>
      </c>
      <c r="M407" t="s">
        <v>331</v>
      </c>
      <c r="N407" t="s">
        <v>332</v>
      </c>
      <c r="O407" t="s">
        <v>333</v>
      </c>
      <c r="P407" t="s">
        <v>334</v>
      </c>
      <c r="Q407" t="s">
        <v>134</v>
      </c>
      <c r="R407" t="s">
        <v>335</v>
      </c>
      <c r="S407" t="s">
        <v>135</v>
      </c>
      <c r="T407" t="s">
        <v>336</v>
      </c>
      <c r="U407" t="s">
        <v>337</v>
      </c>
      <c r="V407" t="s">
        <v>338</v>
      </c>
      <c r="W407" t="s">
        <v>339</v>
      </c>
      <c r="X407" t="s">
        <v>340</v>
      </c>
      <c r="Y407" t="s">
        <v>98</v>
      </c>
      <c r="Z407" t="s">
        <v>121</v>
      </c>
      <c r="AA407" t="s">
        <v>99</v>
      </c>
    </row>
    <row r="408" spans="1:27" x14ac:dyDescent="0.35">
      <c r="A408" t="s">
        <v>8</v>
      </c>
      <c r="B408">
        <v>32</v>
      </c>
      <c r="C408" t="s">
        <v>306</v>
      </c>
      <c r="D408" t="s">
        <v>400</v>
      </c>
      <c r="E408" t="s">
        <v>401</v>
      </c>
      <c r="F408" t="s">
        <v>41</v>
      </c>
      <c r="G408" t="s">
        <v>402</v>
      </c>
      <c r="H408" t="s">
        <v>402</v>
      </c>
      <c r="I408" t="s">
        <v>117</v>
      </c>
      <c r="J408" t="s">
        <v>403</v>
      </c>
      <c r="K408" t="s">
        <v>402</v>
      </c>
      <c r="L408" t="s">
        <v>306</v>
      </c>
      <c r="M408" t="s">
        <v>306</v>
      </c>
      <c r="N408" t="s">
        <v>39</v>
      </c>
      <c r="O408" t="s">
        <v>302</v>
      </c>
      <c r="P408" t="s">
        <v>39</v>
      </c>
      <c r="Q408" t="s">
        <v>39</v>
      </c>
      <c r="R408" t="s">
        <v>39</v>
      </c>
      <c r="S408" t="s">
        <v>39</v>
      </c>
      <c r="T408" t="s">
        <v>39</v>
      </c>
      <c r="U408" t="s">
        <v>403</v>
      </c>
      <c r="V408" t="s">
        <v>402</v>
      </c>
      <c r="W408" t="s">
        <v>302</v>
      </c>
      <c r="X408" t="s">
        <v>39</v>
      </c>
      <c r="Y408" t="s">
        <v>39</v>
      </c>
      <c r="Z408" t="s">
        <v>39</v>
      </c>
      <c r="AA408" t="s">
        <v>39</v>
      </c>
    </row>
    <row r="409" spans="1:27" x14ac:dyDescent="0.35">
      <c r="A409" t="s">
        <v>9</v>
      </c>
      <c r="B409">
        <v>33</v>
      </c>
      <c r="C409" t="s">
        <v>404</v>
      </c>
      <c r="D409" t="s">
        <v>74</v>
      </c>
      <c r="E409" t="s">
        <v>246</v>
      </c>
      <c r="F409" t="s">
        <v>190</v>
      </c>
      <c r="G409" t="s">
        <v>39</v>
      </c>
      <c r="H409" t="s">
        <v>190</v>
      </c>
      <c r="I409" t="s">
        <v>246</v>
      </c>
      <c r="J409" t="s">
        <v>39</v>
      </c>
      <c r="K409" t="s">
        <v>39</v>
      </c>
      <c r="L409" t="s">
        <v>190</v>
      </c>
      <c r="M409" t="s">
        <v>190</v>
      </c>
      <c r="N409" t="s">
        <v>39</v>
      </c>
      <c r="O409" t="s">
        <v>190</v>
      </c>
      <c r="P409" t="s">
        <v>39</v>
      </c>
      <c r="Q409" t="s">
        <v>39</v>
      </c>
      <c r="R409" t="s">
        <v>39</v>
      </c>
      <c r="S409" t="s">
        <v>39</v>
      </c>
      <c r="T409" t="s">
        <v>39</v>
      </c>
      <c r="U409" t="s">
        <v>39</v>
      </c>
      <c r="V409" t="s">
        <v>39</v>
      </c>
      <c r="W409" t="s">
        <v>39</v>
      </c>
      <c r="X409" t="s">
        <v>39</v>
      </c>
      <c r="Y409" t="s">
        <v>39</v>
      </c>
      <c r="Z409" t="s">
        <v>39</v>
      </c>
      <c r="AA409" t="s">
        <v>39</v>
      </c>
    </row>
    <row r="410" spans="1:27" x14ac:dyDescent="0.35">
      <c r="A410" t="s">
        <v>10</v>
      </c>
      <c r="B410">
        <v>26</v>
      </c>
      <c r="C410" t="s">
        <v>405</v>
      </c>
      <c r="D410" t="s">
        <v>80</v>
      </c>
      <c r="E410" t="s">
        <v>297</v>
      </c>
      <c r="F410" t="s">
        <v>256</v>
      </c>
      <c r="G410" t="s">
        <v>68</v>
      </c>
      <c r="H410" t="s">
        <v>256</v>
      </c>
      <c r="I410" t="s">
        <v>310</v>
      </c>
      <c r="J410" t="s">
        <v>39</v>
      </c>
      <c r="K410" t="s">
        <v>68</v>
      </c>
      <c r="L410" t="s">
        <v>39</v>
      </c>
      <c r="M410" t="s">
        <v>68</v>
      </c>
      <c r="N410" t="s">
        <v>39</v>
      </c>
      <c r="O410" t="s">
        <v>39</v>
      </c>
      <c r="P410" t="s">
        <v>39</v>
      </c>
      <c r="Q410" t="s">
        <v>39</v>
      </c>
      <c r="R410" t="s">
        <v>39</v>
      </c>
      <c r="S410" t="s">
        <v>39</v>
      </c>
      <c r="T410" t="s">
        <v>256</v>
      </c>
      <c r="U410" t="s">
        <v>68</v>
      </c>
      <c r="V410" t="s">
        <v>68</v>
      </c>
      <c r="W410" t="s">
        <v>39</v>
      </c>
      <c r="X410" t="s">
        <v>39</v>
      </c>
      <c r="Y410" t="s">
        <v>39</v>
      </c>
      <c r="Z410" t="s">
        <v>39</v>
      </c>
      <c r="AA410" t="s">
        <v>256</v>
      </c>
    </row>
    <row r="411" spans="1:27" x14ac:dyDescent="0.35">
      <c r="A411" t="s">
        <v>11</v>
      </c>
      <c r="B411">
        <v>26</v>
      </c>
      <c r="C411" t="s">
        <v>82</v>
      </c>
      <c r="D411" t="s">
        <v>180</v>
      </c>
      <c r="E411" t="s">
        <v>298</v>
      </c>
      <c r="F411" t="s">
        <v>256</v>
      </c>
      <c r="G411" t="s">
        <v>39</v>
      </c>
      <c r="H411" t="s">
        <v>68</v>
      </c>
      <c r="I411" t="s">
        <v>406</v>
      </c>
      <c r="J411" t="s">
        <v>256</v>
      </c>
      <c r="K411" t="s">
        <v>39</v>
      </c>
      <c r="L411" t="s">
        <v>68</v>
      </c>
      <c r="M411" t="s">
        <v>297</v>
      </c>
      <c r="N411" t="s">
        <v>39</v>
      </c>
      <c r="O411" t="s">
        <v>39</v>
      </c>
      <c r="P411" t="s">
        <v>256</v>
      </c>
      <c r="Q411" t="s">
        <v>39</v>
      </c>
      <c r="R411" t="s">
        <v>39</v>
      </c>
      <c r="S411" t="s">
        <v>39</v>
      </c>
      <c r="T411" t="s">
        <v>39</v>
      </c>
      <c r="U411" t="s">
        <v>39</v>
      </c>
      <c r="V411" t="s">
        <v>39</v>
      </c>
      <c r="W411" t="s">
        <v>39</v>
      </c>
      <c r="X411" t="s">
        <v>39</v>
      </c>
      <c r="Y411" t="s">
        <v>39</v>
      </c>
      <c r="Z411" t="s">
        <v>39</v>
      </c>
      <c r="AA411" t="s">
        <v>39</v>
      </c>
    </row>
    <row r="412" spans="1:27" x14ac:dyDescent="0.35">
      <c r="A412" t="s">
        <v>12</v>
      </c>
      <c r="B412">
        <v>117</v>
      </c>
      <c r="C412" t="s">
        <v>407</v>
      </c>
      <c r="D412" t="s">
        <v>227</v>
      </c>
      <c r="E412" t="s">
        <v>408</v>
      </c>
      <c r="F412" t="s">
        <v>314</v>
      </c>
      <c r="G412" t="s">
        <v>77</v>
      </c>
      <c r="H412" t="s">
        <v>314</v>
      </c>
      <c r="I412" t="s">
        <v>218</v>
      </c>
      <c r="J412" t="s">
        <v>38</v>
      </c>
      <c r="K412" t="s">
        <v>77</v>
      </c>
      <c r="L412" t="s">
        <v>409</v>
      </c>
      <c r="M412" t="s">
        <v>36</v>
      </c>
      <c r="N412" t="s">
        <v>39</v>
      </c>
      <c r="O412" t="s">
        <v>410</v>
      </c>
      <c r="P412" t="s">
        <v>193</v>
      </c>
      <c r="Q412" t="s">
        <v>39</v>
      </c>
      <c r="R412" t="s">
        <v>39</v>
      </c>
      <c r="S412" t="s">
        <v>39</v>
      </c>
      <c r="T412" t="s">
        <v>193</v>
      </c>
      <c r="U412" t="s">
        <v>411</v>
      </c>
      <c r="V412" t="s">
        <v>77</v>
      </c>
      <c r="W412" t="s">
        <v>193</v>
      </c>
      <c r="X412" t="s">
        <v>39</v>
      </c>
      <c r="Y412" t="s">
        <v>39</v>
      </c>
      <c r="Z412" t="s">
        <v>39</v>
      </c>
      <c r="AA412" t="s">
        <v>193</v>
      </c>
    </row>
    <row r="414" spans="1:27" x14ac:dyDescent="0.35">
      <c r="A414" t="s">
        <v>412</v>
      </c>
    </row>
    <row r="415" spans="1:27" x14ac:dyDescent="0.35">
      <c r="A415" t="s">
        <v>2</v>
      </c>
      <c r="B415" t="s">
        <v>3</v>
      </c>
      <c r="C415" t="s">
        <v>130</v>
      </c>
      <c r="D415" t="s">
        <v>142</v>
      </c>
      <c r="E415" t="s">
        <v>346</v>
      </c>
      <c r="F415" t="s">
        <v>153</v>
      </c>
      <c r="G415" t="s">
        <v>147</v>
      </c>
      <c r="H415" t="s">
        <v>347</v>
      </c>
      <c r="I415" t="s">
        <v>143</v>
      </c>
      <c r="J415" t="s">
        <v>146</v>
      </c>
      <c r="K415" t="s">
        <v>98</v>
      </c>
      <c r="L415" t="s">
        <v>121</v>
      </c>
      <c r="M415" t="s">
        <v>99</v>
      </c>
    </row>
    <row r="416" spans="1:27" x14ac:dyDescent="0.35">
      <c r="A416" t="s">
        <v>8</v>
      </c>
      <c r="B416">
        <v>2</v>
      </c>
      <c r="C416" t="s">
        <v>39</v>
      </c>
      <c r="D416" t="s">
        <v>97</v>
      </c>
      <c r="E416" t="s">
        <v>117</v>
      </c>
      <c r="F416" t="s">
        <v>39</v>
      </c>
      <c r="G416" t="s">
        <v>39</v>
      </c>
      <c r="H416" t="s">
        <v>117</v>
      </c>
      <c r="I416" t="s">
        <v>39</v>
      </c>
      <c r="J416" t="s">
        <v>39</v>
      </c>
      <c r="K416" t="s">
        <v>39</v>
      </c>
      <c r="L416" t="s">
        <v>39</v>
      </c>
      <c r="M416" t="s">
        <v>39</v>
      </c>
    </row>
    <row r="417" spans="1:13" x14ac:dyDescent="0.35">
      <c r="A417" t="s">
        <v>10</v>
      </c>
      <c r="B417">
        <v>1</v>
      </c>
      <c r="C417" t="s">
        <v>39</v>
      </c>
      <c r="D417" t="s">
        <v>97</v>
      </c>
      <c r="E417" t="s">
        <v>39</v>
      </c>
      <c r="F417" t="s">
        <v>39</v>
      </c>
      <c r="G417" t="s">
        <v>39</v>
      </c>
      <c r="H417" t="s">
        <v>39</v>
      </c>
      <c r="I417" t="s">
        <v>39</v>
      </c>
      <c r="J417" t="s">
        <v>39</v>
      </c>
      <c r="K417" t="s">
        <v>39</v>
      </c>
      <c r="L417" t="s">
        <v>39</v>
      </c>
      <c r="M417" t="s">
        <v>39</v>
      </c>
    </row>
    <row r="418" spans="1:13" x14ac:dyDescent="0.35">
      <c r="A418" t="s">
        <v>11</v>
      </c>
      <c r="B418">
        <v>3</v>
      </c>
      <c r="C418" t="s">
        <v>39</v>
      </c>
      <c r="D418" t="s">
        <v>119</v>
      </c>
      <c r="E418" t="s">
        <v>119</v>
      </c>
      <c r="F418" t="s">
        <v>39</v>
      </c>
      <c r="G418" t="s">
        <v>118</v>
      </c>
      <c r="H418" t="s">
        <v>39</v>
      </c>
      <c r="I418" t="s">
        <v>39</v>
      </c>
      <c r="J418" t="s">
        <v>39</v>
      </c>
      <c r="K418" t="s">
        <v>39</v>
      </c>
      <c r="L418" t="s">
        <v>39</v>
      </c>
      <c r="M418" t="s">
        <v>39</v>
      </c>
    </row>
    <row r="419" spans="1:13" x14ac:dyDescent="0.35">
      <c r="A419" t="s">
        <v>12</v>
      </c>
      <c r="B419">
        <v>6</v>
      </c>
      <c r="C419" t="s">
        <v>39</v>
      </c>
      <c r="D419" t="s">
        <v>317</v>
      </c>
      <c r="E419" t="s">
        <v>117</v>
      </c>
      <c r="F419" t="s">
        <v>39</v>
      </c>
      <c r="G419" t="s">
        <v>316</v>
      </c>
      <c r="H419" t="s">
        <v>316</v>
      </c>
      <c r="I419" t="s">
        <v>39</v>
      </c>
      <c r="J419" t="s">
        <v>39</v>
      </c>
      <c r="K419" t="s">
        <v>39</v>
      </c>
      <c r="L419" t="s">
        <v>39</v>
      </c>
      <c r="M419" t="s">
        <v>39</v>
      </c>
    </row>
    <row r="421" spans="1:13" x14ac:dyDescent="0.35">
      <c r="A421" t="s">
        <v>413</v>
      </c>
    </row>
    <row r="422" spans="1:13" x14ac:dyDescent="0.35">
      <c r="A422" t="s">
        <v>2</v>
      </c>
      <c r="B422" t="s">
        <v>3</v>
      </c>
      <c r="C422" t="s">
        <v>130</v>
      </c>
      <c r="D422" t="s">
        <v>142</v>
      </c>
      <c r="E422" t="s">
        <v>346</v>
      </c>
      <c r="F422" t="s">
        <v>153</v>
      </c>
      <c r="G422" t="s">
        <v>147</v>
      </c>
      <c r="H422" t="s">
        <v>347</v>
      </c>
      <c r="I422" t="s">
        <v>143</v>
      </c>
      <c r="J422" t="s">
        <v>146</v>
      </c>
      <c r="K422" t="s">
        <v>98</v>
      </c>
      <c r="L422" t="s">
        <v>121</v>
      </c>
      <c r="M422" t="s">
        <v>99</v>
      </c>
    </row>
    <row r="423" spans="1:13" x14ac:dyDescent="0.35">
      <c r="A423" t="s">
        <v>8</v>
      </c>
      <c r="B423">
        <v>3</v>
      </c>
      <c r="C423" t="s">
        <v>39</v>
      </c>
      <c r="D423" t="s">
        <v>97</v>
      </c>
      <c r="E423" t="s">
        <v>97</v>
      </c>
      <c r="F423" t="s">
        <v>118</v>
      </c>
      <c r="G423" t="s">
        <v>118</v>
      </c>
      <c r="H423" t="s">
        <v>39</v>
      </c>
      <c r="I423" t="s">
        <v>119</v>
      </c>
      <c r="J423" t="s">
        <v>118</v>
      </c>
      <c r="K423" t="s">
        <v>39</v>
      </c>
      <c r="L423" t="s">
        <v>39</v>
      </c>
      <c r="M423" t="s">
        <v>39</v>
      </c>
    </row>
    <row r="424" spans="1:13" x14ac:dyDescent="0.35">
      <c r="A424" t="s">
        <v>9</v>
      </c>
      <c r="B424">
        <v>1</v>
      </c>
      <c r="C424" t="s">
        <v>39</v>
      </c>
      <c r="D424" t="s">
        <v>97</v>
      </c>
      <c r="E424" t="s">
        <v>39</v>
      </c>
      <c r="F424" t="s">
        <v>39</v>
      </c>
      <c r="G424" t="s">
        <v>39</v>
      </c>
      <c r="H424" t="s">
        <v>39</v>
      </c>
      <c r="I424" t="s">
        <v>39</v>
      </c>
      <c r="J424" t="s">
        <v>39</v>
      </c>
      <c r="K424" t="s">
        <v>39</v>
      </c>
      <c r="L424" t="s">
        <v>39</v>
      </c>
      <c r="M424" t="s">
        <v>39</v>
      </c>
    </row>
    <row r="425" spans="1:13" x14ac:dyDescent="0.35">
      <c r="A425" t="s">
        <v>10</v>
      </c>
      <c r="B425">
        <v>2</v>
      </c>
      <c r="C425" t="s">
        <v>117</v>
      </c>
      <c r="D425" t="s">
        <v>117</v>
      </c>
      <c r="E425" t="s">
        <v>39</v>
      </c>
      <c r="F425" t="s">
        <v>39</v>
      </c>
      <c r="G425" t="s">
        <v>39</v>
      </c>
      <c r="H425" t="s">
        <v>39</v>
      </c>
      <c r="I425" t="s">
        <v>39</v>
      </c>
      <c r="J425" t="s">
        <v>39</v>
      </c>
      <c r="K425" t="s">
        <v>39</v>
      </c>
      <c r="L425" t="s">
        <v>39</v>
      </c>
      <c r="M425" t="s">
        <v>39</v>
      </c>
    </row>
    <row r="426" spans="1:13" x14ac:dyDescent="0.35">
      <c r="A426" t="s">
        <v>11</v>
      </c>
      <c r="B426">
        <v>5</v>
      </c>
      <c r="C426" t="s">
        <v>39</v>
      </c>
      <c r="D426" t="s">
        <v>86</v>
      </c>
      <c r="E426" t="s">
        <v>155</v>
      </c>
      <c r="F426" t="s">
        <v>39</v>
      </c>
      <c r="G426" t="s">
        <v>155</v>
      </c>
      <c r="H426" t="s">
        <v>39</v>
      </c>
      <c r="I426" t="s">
        <v>39</v>
      </c>
      <c r="J426" t="s">
        <v>39</v>
      </c>
      <c r="K426" t="s">
        <v>39</v>
      </c>
      <c r="L426" t="s">
        <v>39</v>
      </c>
      <c r="M426" t="s">
        <v>39</v>
      </c>
    </row>
    <row r="427" spans="1:13" x14ac:dyDescent="0.35">
      <c r="A427" t="s">
        <v>12</v>
      </c>
      <c r="B427">
        <v>11</v>
      </c>
      <c r="C427" t="s">
        <v>46</v>
      </c>
      <c r="D427" t="s">
        <v>414</v>
      </c>
      <c r="E427" t="s">
        <v>414</v>
      </c>
      <c r="F427" t="s">
        <v>46</v>
      </c>
      <c r="G427" t="s">
        <v>31</v>
      </c>
      <c r="H427" t="s">
        <v>39</v>
      </c>
      <c r="I427" t="s">
        <v>206</v>
      </c>
      <c r="J427" t="s">
        <v>46</v>
      </c>
      <c r="K427" t="s">
        <v>39</v>
      </c>
      <c r="L427" t="s">
        <v>39</v>
      </c>
      <c r="M427" t="s">
        <v>39</v>
      </c>
    </row>
    <row r="429" spans="1:13" x14ac:dyDescent="0.35">
      <c r="A429" t="s">
        <v>415</v>
      </c>
    </row>
    <row r="430" spans="1:13" x14ac:dyDescent="0.35">
      <c r="A430" t="s">
        <v>2</v>
      </c>
      <c r="B430" t="s">
        <v>3</v>
      </c>
      <c r="C430" t="s">
        <v>130</v>
      </c>
      <c r="D430" t="s">
        <v>142</v>
      </c>
      <c r="E430" t="s">
        <v>346</v>
      </c>
      <c r="F430" t="s">
        <v>153</v>
      </c>
      <c r="G430" t="s">
        <v>147</v>
      </c>
      <c r="H430" t="s">
        <v>347</v>
      </c>
      <c r="I430" t="s">
        <v>143</v>
      </c>
      <c r="J430" t="s">
        <v>146</v>
      </c>
      <c r="K430" t="s">
        <v>98</v>
      </c>
      <c r="L430" t="s">
        <v>121</v>
      </c>
      <c r="M430" t="s">
        <v>99</v>
      </c>
    </row>
    <row r="431" spans="1:13" x14ac:dyDescent="0.35">
      <c r="A431" t="s">
        <v>8</v>
      </c>
      <c r="B431">
        <v>7</v>
      </c>
      <c r="C431" t="s">
        <v>39</v>
      </c>
      <c r="D431" t="s">
        <v>229</v>
      </c>
      <c r="E431" t="s">
        <v>228</v>
      </c>
      <c r="F431" t="s">
        <v>249</v>
      </c>
      <c r="G431" t="s">
        <v>248</v>
      </c>
      <c r="H431" t="s">
        <v>39</v>
      </c>
      <c r="I431" t="s">
        <v>320</v>
      </c>
      <c r="J431" t="s">
        <v>171</v>
      </c>
      <c r="K431" t="s">
        <v>39</v>
      </c>
      <c r="L431" t="s">
        <v>39</v>
      </c>
      <c r="M431" t="s">
        <v>39</v>
      </c>
    </row>
    <row r="432" spans="1:13" x14ac:dyDescent="0.35">
      <c r="A432" t="s">
        <v>9</v>
      </c>
      <c r="B432">
        <v>1</v>
      </c>
      <c r="C432" t="s">
        <v>39</v>
      </c>
      <c r="D432" t="s">
        <v>97</v>
      </c>
      <c r="E432" t="s">
        <v>39</v>
      </c>
      <c r="F432" t="s">
        <v>39</v>
      </c>
      <c r="G432" t="s">
        <v>39</v>
      </c>
      <c r="H432" t="s">
        <v>39</v>
      </c>
      <c r="I432" t="s">
        <v>39</v>
      </c>
      <c r="J432" t="s">
        <v>39</v>
      </c>
      <c r="K432" t="s">
        <v>39</v>
      </c>
      <c r="L432" t="s">
        <v>39</v>
      </c>
      <c r="M432" t="s">
        <v>39</v>
      </c>
    </row>
    <row r="433" spans="1:13" x14ac:dyDescent="0.35">
      <c r="A433" t="s">
        <v>10</v>
      </c>
      <c r="B433">
        <v>4</v>
      </c>
      <c r="C433" t="s">
        <v>39</v>
      </c>
      <c r="D433" t="s">
        <v>154</v>
      </c>
      <c r="E433" t="s">
        <v>30</v>
      </c>
      <c r="F433" t="s">
        <v>39</v>
      </c>
      <c r="G433" t="s">
        <v>117</v>
      </c>
      <c r="H433" t="s">
        <v>39</v>
      </c>
      <c r="I433" t="s">
        <v>39</v>
      </c>
      <c r="J433" t="s">
        <v>39</v>
      </c>
      <c r="K433" t="s">
        <v>39</v>
      </c>
      <c r="L433" t="s">
        <v>39</v>
      </c>
      <c r="M433" t="s">
        <v>39</v>
      </c>
    </row>
    <row r="434" spans="1:13" x14ac:dyDescent="0.35">
      <c r="A434" t="s">
        <v>11</v>
      </c>
      <c r="B434">
        <v>1</v>
      </c>
      <c r="C434" t="s">
        <v>39</v>
      </c>
      <c r="D434" t="s">
        <v>97</v>
      </c>
      <c r="E434" t="s">
        <v>39</v>
      </c>
      <c r="F434" t="s">
        <v>39</v>
      </c>
      <c r="G434" t="s">
        <v>39</v>
      </c>
      <c r="H434" t="s">
        <v>39</v>
      </c>
      <c r="I434" t="s">
        <v>39</v>
      </c>
      <c r="J434" t="s">
        <v>39</v>
      </c>
      <c r="K434" t="s">
        <v>39</v>
      </c>
      <c r="L434" t="s">
        <v>39</v>
      </c>
      <c r="M434" t="s">
        <v>39</v>
      </c>
    </row>
    <row r="435" spans="1:13" x14ac:dyDescent="0.35">
      <c r="A435" t="s">
        <v>12</v>
      </c>
      <c r="B435">
        <v>13</v>
      </c>
      <c r="C435" t="s">
        <v>39</v>
      </c>
      <c r="D435" t="s">
        <v>416</v>
      </c>
      <c r="E435" t="s">
        <v>81</v>
      </c>
      <c r="F435" t="s">
        <v>80</v>
      </c>
      <c r="G435" t="s">
        <v>180</v>
      </c>
      <c r="H435" t="s">
        <v>39</v>
      </c>
      <c r="I435" t="s">
        <v>180</v>
      </c>
      <c r="J435" t="s">
        <v>218</v>
      </c>
      <c r="K435" t="s">
        <v>39</v>
      </c>
      <c r="L435" t="s">
        <v>39</v>
      </c>
      <c r="M435" t="s">
        <v>39</v>
      </c>
    </row>
    <row r="437" spans="1:13" x14ac:dyDescent="0.35">
      <c r="A437" t="s">
        <v>417</v>
      </c>
    </row>
    <row r="438" spans="1:13" x14ac:dyDescent="0.35">
      <c r="A438" t="s">
        <v>2</v>
      </c>
      <c r="B438" t="s">
        <v>3</v>
      </c>
      <c r="C438" t="s">
        <v>130</v>
      </c>
      <c r="D438" t="s">
        <v>142</v>
      </c>
      <c r="E438" t="s">
        <v>346</v>
      </c>
      <c r="F438" t="s">
        <v>153</v>
      </c>
      <c r="G438" t="s">
        <v>147</v>
      </c>
      <c r="H438" t="s">
        <v>347</v>
      </c>
      <c r="I438" t="s">
        <v>143</v>
      </c>
      <c r="J438" t="s">
        <v>146</v>
      </c>
      <c r="K438" t="s">
        <v>98</v>
      </c>
      <c r="L438" t="s">
        <v>121</v>
      </c>
      <c r="M438" t="s">
        <v>99</v>
      </c>
    </row>
    <row r="439" spans="1:13" x14ac:dyDescent="0.35">
      <c r="A439" t="s">
        <v>8</v>
      </c>
      <c r="B439">
        <v>27</v>
      </c>
      <c r="C439" t="s">
        <v>47</v>
      </c>
      <c r="D439" t="s">
        <v>418</v>
      </c>
      <c r="E439" t="s">
        <v>88</v>
      </c>
      <c r="F439" t="s">
        <v>294</v>
      </c>
      <c r="G439" t="s">
        <v>419</v>
      </c>
      <c r="H439" t="s">
        <v>39</v>
      </c>
      <c r="I439" t="s">
        <v>89</v>
      </c>
      <c r="J439" t="s">
        <v>118</v>
      </c>
      <c r="K439" t="s">
        <v>39</v>
      </c>
      <c r="L439" t="s">
        <v>39</v>
      </c>
      <c r="M439" t="s">
        <v>39</v>
      </c>
    </row>
    <row r="440" spans="1:13" x14ac:dyDescent="0.35">
      <c r="A440" t="s">
        <v>9</v>
      </c>
      <c r="B440">
        <v>23</v>
      </c>
      <c r="C440" t="s">
        <v>77</v>
      </c>
      <c r="D440" t="s">
        <v>420</v>
      </c>
      <c r="E440" t="s">
        <v>421</v>
      </c>
      <c r="F440" t="s">
        <v>39</v>
      </c>
      <c r="G440" t="s">
        <v>77</v>
      </c>
      <c r="H440" t="s">
        <v>39</v>
      </c>
      <c r="I440" t="s">
        <v>39</v>
      </c>
      <c r="J440" t="s">
        <v>39</v>
      </c>
      <c r="K440" t="s">
        <v>39</v>
      </c>
      <c r="L440" t="s">
        <v>39</v>
      </c>
      <c r="M440" t="s">
        <v>39</v>
      </c>
    </row>
    <row r="441" spans="1:13" x14ac:dyDescent="0.35">
      <c r="A441" t="s">
        <v>10</v>
      </c>
      <c r="B441">
        <v>16</v>
      </c>
      <c r="C441" t="s">
        <v>403</v>
      </c>
      <c r="D441" t="s">
        <v>422</v>
      </c>
      <c r="E441" t="s">
        <v>41</v>
      </c>
      <c r="F441" t="s">
        <v>39</v>
      </c>
      <c r="G441" t="s">
        <v>403</v>
      </c>
      <c r="H441" t="s">
        <v>39</v>
      </c>
      <c r="I441" t="s">
        <v>39</v>
      </c>
      <c r="J441" t="s">
        <v>39</v>
      </c>
      <c r="K441" t="s">
        <v>39</v>
      </c>
      <c r="L441" t="s">
        <v>39</v>
      </c>
      <c r="M441" t="s">
        <v>39</v>
      </c>
    </row>
    <row r="442" spans="1:13" x14ac:dyDescent="0.35">
      <c r="A442" t="s">
        <v>11</v>
      </c>
      <c r="B442">
        <v>17</v>
      </c>
      <c r="C442" t="s">
        <v>39</v>
      </c>
      <c r="D442" t="s">
        <v>423</v>
      </c>
      <c r="E442" t="s">
        <v>424</v>
      </c>
      <c r="F442" t="s">
        <v>39</v>
      </c>
      <c r="G442" t="s">
        <v>201</v>
      </c>
      <c r="H442" t="s">
        <v>39</v>
      </c>
      <c r="I442" t="s">
        <v>39</v>
      </c>
      <c r="J442" t="s">
        <v>39</v>
      </c>
      <c r="K442" t="s">
        <v>39</v>
      </c>
      <c r="L442" t="s">
        <v>39</v>
      </c>
      <c r="M442" t="s">
        <v>39</v>
      </c>
    </row>
    <row r="443" spans="1:13" x14ac:dyDescent="0.35">
      <c r="A443" t="s">
        <v>12</v>
      </c>
      <c r="B443">
        <v>83</v>
      </c>
      <c r="C443" t="s">
        <v>425</v>
      </c>
      <c r="D443" t="s">
        <v>426</v>
      </c>
      <c r="E443" t="s">
        <v>235</v>
      </c>
      <c r="F443" t="s">
        <v>22</v>
      </c>
      <c r="G443" t="s">
        <v>427</v>
      </c>
      <c r="H443" t="s">
        <v>39</v>
      </c>
      <c r="I443" t="s">
        <v>425</v>
      </c>
      <c r="J443" t="s">
        <v>428</v>
      </c>
      <c r="K443" t="s">
        <v>39</v>
      </c>
      <c r="L443" t="s">
        <v>39</v>
      </c>
      <c r="M443" t="s">
        <v>39</v>
      </c>
    </row>
    <row r="445" spans="1:13" x14ac:dyDescent="0.35">
      <c r="A445" t="s">
        <v>429</v>
      </c>
    </row>
    <row r="446" spans="1:13" x14ac:dyDescent="0.35">
      <c r="A446" t="s">
        <v>2</v>
      </c>
      <c r="B446" t="s">
        <v>3</v>
      </c>
      <c r="C446" t="s">
        <v>130</v>
      </c>
      <c r="D446" t="s">
        <v>142</v>
      </c>
      <c r="E446" t="s">
        <v>346</v>
      </c>
      <c r="F446" t="s">
        <v>153</v>
      </c>
      <c r="G446" t="s">
        <v>147</v>
      </c>
      <c r="H446" t="s">
        <v>347</v>
      </c>
      <c r="I446" t="s">
        <v>143</v>
      </c>
      <c r="J446" t="s">
        <v>146</v>
      </c>
      <c r="K446" t="s">
        <v>98</v>
      </c>
      <c r="L446" t="s">
        <v>121</v>
      </c>
      <c r="M446" t="s">
        <v>99</v>
      </c>
    </row>
    <row r="447" spans="1:13" x14ac:dyDescent="0.35">
      <c r="A447" t="s">
        <v>8</v>
      </c>
      <c r="B447">
        <v>6</v>
      </c>
      <c r="C447" t="s">
        <v>39</v>
      </c>
      <c r="D447" t="s">
        <v>317</v>
      </c>
      <c r="E447" t="s">
        <v>119</v>
      </c>
      <c r="F447" t="s">
        <v>118</v>
      </c>
      <c r="G447" t="s">
        <v>118</v>
      </c>
      <c r="H447" t="s">
        <v>39</v>
      </c>
      <c r="I447" t="s">
        <v>316</v>
      </c>
      <c r="J447" t="s">
        <v>117</v>
      </c>
      <c r="K447" t="s">
        <v>39</v>
      </c>
      <c r="L447" t="s">
        <v>39</v>
      </c>
      <c r="M447" t="s">
        <v>39</v>
      </c>
    </row>
    <row r="448" spans="1:13" x14ac:dyDescent="0.35">
      <c r="A448" t="s">
        <v>9</v>
      </c>
      <c r="B448">
        <v>2</v>
      </c>
      <c r="C448" t="s">
        <v>39</v>
      </c>
      <c r="D448" t="s">
        <v>97</v>
      </c>
      <c r="E448" t="s">
        <v>117</v>
      </c>
      <c r="F448" t="s">
        <v>39</v>
      </c>
      <c r="G448" t="s">
        <v>117</v>
      </c>
      <c r="H448" t="s">
        <v>39</v>
      </c>
      <c r="I448" t="s">
        <v>39</v>
      </c>
      <c r="J448" t="s">
        <v>117</v>
      </c>
      <c r="K448" t="s">
        <v>39</v>
      </c>
      <c r="L448" t="s">
        <v>39</v>
      </c>
      <c r="M448" t="s">
        <v>39</v>
      </c>
    </row>
    <row r="449" spans="1:13" x14ac:dyDescent="0.35">
      <c r="A449" t="s">
        <v>11</v>
      </c>
      <c r="B449">
        <v>3</v>
      </c>
      <c r="C449" t="s">
        <v>39</v>
      </c>
      <c r="D449" t="s">
        <v>119</v>
      </c>
      <c r="E449" t="s">
        <v>118</v>
      </c>
      <c r="F449" t="s">
        <v>39</v>
      </c>
      <c r="G449" t="s">
        <v>118</v>
      </c>
      <c r="H449" t="s">
        <v>39</v>
      </c>
      <c r="I449" t="s">
        <v>39</v>
      </c>
      <c r="J449" t="s">
        <v>39</v>
      </c>
      <c r="K449" t="s">
        <v>39</v>
      </c>
      <c r="L449" t="s">
        <v>39</v>
      </c>
      <c r="M449" t="s">
        <v>39</v>
      </c>
    </row>
    <row r="450" spans="1:13" x14ac:dyDescent="0.35">
      <c r="A450" t="s">
        <v>12</v>
      </c>
      <c r="B450">
        <v>11</v>
      </c>
      <c r="C450" t="s">
        <v>39</v>
      </c>
      <c r="D450" t="s">
        <v>230</v>
      </c>
      <c r="E450" t="s">
        <v>170</v>
      </c>
      <c r="F450" t="s">
        <v>206</v>
      </c>
      <c r="G450" t="s">
        <v>128</v>
      </c>
      <c r="H450" t="s">
        <v>39</v>
      </c>
      <c r="I450" t="s">
        <v>46</v>
      </c>
      <c r="J450" t="s">
        <v>128</v>
      </c>
      <c r="K450" t="s">
        <v>39</v>
      </c>
      <c r="L450" t="s">
        <v>39</v>
      </c>
      <c r="M450" t="s">
        <v>39</v>
      </c>
    </row>
    <row r="452" spans="1:13" x14ac:dyDescent="0.35">
      <c r="A452" t="s">
        <v>430</v>
      </c>
    </row>
    <row r="453" spans="1:13" x14ac:dyDescent="0.35">
      <c r="A453" t="s">
        <v>2</v>
      </c>
      <c r="B453" t="s">
        <v>3</v>
      </c>
      <c r="C453" t="s">
        <v>130</v>
      </c>
      <c r="D453" t="s">
        <v>346</v>
      </c>
      <c r="E453" t="s">
        <v>153</v>
      </c>
      <c r="F453" t="s">
        <v>147</v>
      </c>
      <c r="G453" t="s">
        <v>347</v>
      </c>
      <c r="H453" t="s">
        <v>143</v>
      </c>
      <c r="I453" t="s">
        <v>146</v>
      </c>
      <c r="J453" t="s">
        <v>98</v>
      </c>
      <c r="K453" t="s">
        <v>121</v>
      </c>
      <c r="L453" t="s">
        <v>99</v>
      </c>
    </row>
    <row r="454" spans="1:13" x14ac:dyDescent="0.35">
      <c r="A454" t="s">
        <v>8</v>
      </c>
      <c r="B454">
        <v>2</v>
      </c>
      <c r="C454" t="s">
        <v>39</v>
      </c>
      <c r="D454" t="s">
        <v>97</v>
      </c>
      <c r="E454" t="s">
        <v>117</v>
      </c>
      <c r="F454" t="s">
        <v>39</v>
      </c>
      <c r="G454" t="s">
        <v>39</v>
      </c>
      <c r="H454" t="s">
        <v>39</v>
      </c>
      <c r="I454" t="s">
        <v>39</v>
      </c>
      <c r="J454" t="s">
        <v>39</v>
      </c>
      <c r="K454" t="s">
        <v>39</v>
      </c>
      <c r="L454" t="s">
        <v>39</v>
      </c>
    </row>
    <row r="455" spans="1:13" x14ac:dyDescent="0.35">
      <c r="A455" t="s">
        <v>9</v>
      </c>
      <c r="B455">
        <v>3</v>
      </c>
      <c r="C455" t="s">
        <v>39</v>
      </c>
      <c r="D455" t="s">
        <v>119</v>
      </c>
      <c r="E455" t="s">
        <v>39</v>
      </c>
      <c r="F455" t="s">
        <v>118</v>
      </c>
      <c r="G455" t="s">
        <v>39</v>
      </c>
      <c r="H455" t="s">
        <v>39</v>
      </c>
      <c r="I455" t="s">
        <v>39</v>
      </c>
      <c r="J455" t="s">
        <v>39</v>
      </c>
      <c r="K455" t="s">
        <v>39</v>
      </c>
      <c r="L455" t="s">
        <v>39</v>
      </c>
    </row>
    <row r="456" spans="1:13" x14ac:dyDescent="0.35">
      <c r="A456" t="s">
        <v>10</v>
      </c>
      <c r="B456">
        <v>1</v>
      </c>
      <c r="C456" t="s">
        <v>39</v>
      </c>
      <c r="D456" t="s">
        <v>97</v>
      </c>
      <c r="E456" t="s">
        <v>39</v>
      </c>
      <c r="F456" t="s">
        <v>39</v>
      </c>
      <c r="G456" t="s">
        <v>39</v>
      </c>
      <c r="H456" t="s">
        <v>39</v>
      </c>
      <c r="I456" t="s">
        <v>97</v>
      </c>
      <c r="J456" t="s">
        <v>39</v>
      </c>
      <c r="K456" t="s">
        <v>39</v>
      </c>
      <c r="L456" t="s">
        <v>39</v>
      </c>
    </row>
    <row r="457" spans="1:13" x14ac:dyDescent="0.35">
      <c r="A457" t="s">
        <v>11</v>
      </c>
      <c r="B457">
        <v>3</v>
      </c>
      <c r="C457" t="s">
        <v>39</v>
      </c>
      <c r="D457" t="s">
        <v>97</v>
      </c>
      <c r="E457" t="s">
        <v>39</v>
      </c>
      <c r="F457" t="s">
        <v>39</v>
      </c>
      <c r="G457" t="s">
        <v>39</v>
      </c>
      <c r="H457" t="s">
        <v>39</v>
      </c>
      <c r="I457" t="s">
        <v>39</v>
      </c>
      <c r="J457" t="s">
        <v>39</v>
      </c>
      <c r="K457" t="s">
        <v>39</v>
      </c>
      <c r="L457" t="s">
        <v>39</v>
      </c>
    </row>
    <row r="458" spans="1:13" x14ac:dyDescent="0.35">
      <c r="A458" t="s">
        <v>12</v>
      </c>
      <c r="B458">
        <v>9</v>
      </c>
      <c r="C458" t="s">
        <v>39</v>
      </c>
      <c r="D458" t="s">
        <v>151</v>
      </c>
      <c r="E458" t="s">
        <v>89</v>
      </c>
      <c r="F458" t="s">
        <v>89</v>
      </c>
      <c r="G458" t="s">
        <v>39</v>
      </c>
      <c r="H458" t="s">
        <v>39</v>
      </c>
      <c r="I458" t="s">
        <v>89</v>
      </c>
      <c r="J458" t="s">
        <v>39</v>
      </c>
      <c r="K458" t="s">
        <v>39</v>
      </c>
      <c r="L458" t="s">
        <v>39</v>
      </c>
    </row>
    <row r="460" spans="1:13" x14ac:dyDescent="0.35">
      <c r="A460" t="s">
        <v>431</v>
      </c>
    </row>
    <row r="461" spans="1:13" x14ac:dyDescent="0.35">
      <c r="A461" t="s">
        <v>2</v>
      </c>
      <c r="B461" t="s">
        <v>3</v>
      </c>
      <c r="C461" t="s">
        <v>130</v>
      </c>
      <c r="D461" t="s">
        <v>346</v>
      </c>
      <c r="E461" t="s">
        <v>153</v>
      </c>
      <c r="F461" t="s">
        <v>147</v>
      </c>
      <c r="G461" t="s">
        <v>347</v>
      </c>
      <c r="H461" t="s">
        <v>143</v>
      </c>
      <c r="I461" t="s">
        <v>146</v>
      </c>
      <c r="J461" t="s">
        <v>98</v>
      </c>
      <c r="K461" t="s">
        <v>121</v>
      </c>
      <c r="L461" t="s">
        <v>99</v>
      </c>
    </row>
    <row r="462" spans="1:13" x14ac:dyDescent="0.35">
      <c r="A462" t="s">
        <v>8</v>
      </c>
      <c r="B462">
        <v>7</v>
      </c>
      <c r="C462" t="s">
        <v>39</v>
      </c>
      <c r="D462" t="s">
        <v>97</v>
      </c>
      <c r="E462" t="s">
        <v>320</v>
      </c>
      <c r="F462" t="s">
        <v>228</v>
      </c>
      <c r="G462" t="s">
        <v>39</v>
      </c>
      <c r="H462" t="s">
        <v>320</v>
      </c>
      <c r="I462" t="s">
        <v>249</v>
      </c>
      <c r="J462" t="s">
        <v>39</v>
      </c>
      <c r="K462" t="s">
        <v>39</v>
      </c>
      <c r="L462" t="s">
        <v>39</v>
      </c>
    </row>
    <row r="463" spans="1:13" x14ac:dyDescent="0.35">
      <c r="A463" t="s">
        <v>9</v>
      </c>
      <c r="B463">
        <v>3</v>
      </c>
      <c r="C463" t="s">
        <v>39</v>
      </c>
      <c r="D463" t="s">
        <v>118</v>
      </c>
      <c r="E463" t="s">
        <v>39</v>
      </c>
      <c r="F463" t="s">
        <v>97</v>
      </c>
      <c r="G463" t="s">
        <v>39</v>
      </c>
      <c r="H463" t="s">
        <v>39</v>
      </c>
      <c r="I463" t="s">
        <v>39</v>
      </c>
      <c r="J463" t="s">
        <v>39</v>
      </c>
      <c r="K463" t="s">
        <v>39</v>
      </c>
      <c r="L463" t="s">
        <v>39</v>
      </c>
    </row>
    <row r="464" spans="1:13" x14ac:dyDescent="0.35">
      <c r="A464" t="s">
        <v>10</v>
      </c>
      <c r="B464">
        <v>3</v>
      </c>
      <c r="C464" t="s">
        <v>39</v>
      </c>
      <c r="D464" t="s">
        <v>97</v>
      </c>
      <c r="E464" t="s">
        <v>39</v>
      </c>
      <c r="F464" t="s">
        <v>118</v>
      </c>
      <c r="G464" t="s">
        <v>39</v>
      </c>
      <c r="H464" t="s">
        <v>39</v>
      </c>
      <c r="I464" t="s">
        <v>39</v>
      </c>
      <c r="J464" t="s">
        <v>39</v>
      </c>
      <c r="K464" t="s">
        <v>39</v>
      </c>
      <c r="L464" t="s">
        <v>39</v>
      </c>
    </row>
    <row r="465" spans="1:12" x14ac:dyDescent="0.35">
      <c r="A465" t="s">
        <v>11</v>
      </c>
      <c r="B465">
        <v>7</v>
      </c>
      <c r="C465" t="s">
        <v>39</v>
      </c>
      <c r="D465" t="s">
        <v>229</v>
      </c>
      <c r="E465" t="s">
        <v>248</v>
      </c>
      <c r="F465" t="s">
        <v>39</v>
      </c>
      <c r="G465" t="s">
        <v>39</v>
      </c>
      <c r="H465" t="s">
        <v>39</v>
      </c>
      <c r="I465" t="s">
        <v>39</v>
      </c>
      <c r="J465" t="s">
        <v>39</v>
      </c>
      <c r="K465" t="s">
        <v>39</v>
      </c>
      <c r="L465" t="s">
        <v>39</v>
      </c>
    </row>
    <row r="466" spans="1:12" x14ac:dyDescent="0.35">
      <c r="A466" t="s">
        <v>12</v>
      </c>
      <c r="B466">
        <v>20</v>
      </c>
      <c r="C466" t="s">
        <v>39</v>
      </c>
      <c r="D466" t="s">
        <v>272</v>
      </c>
      <c r="E466" t="s">
        <v>40</v>
      </c>
      <c r="F466" t="s">
        <v>432</v>
      </c>
      <c r="G466" t="s">
        <v>39</v>
      </c>
      <c r="H466" t="s">
        <v>42</v>
      </c>
      <c r="I466" t="s">
        <v>107</v>
      </c>
      <c r="J466" t="s">
        <v>39</v>
      </c>
      <c r="K466" t="s">
        <v>39</v>
      </c>
      <c r="L466" t="s">
        <v>39</v>
      </c>
    </row>
    <row r="468" spans="1:12" x14ac:dyDescent="0.35">
      <c r="A468" t="s">
        <v>433</v>
      </c>
    </row>
    <row r="469" spans="1:12" x14ac:dyDescent="0.35">
      <c r="A469" t="s">
        <v>2</v>
      </c>
      <c r="B469" t="s">
        <v>3</v>
      </c>
      <c r="C469" t="s">
        <v>130</v>
      </c>
      <c r="D469" t="s">
        <v>346</v>
      </c>
      <c r="E469" t="s">
        <v>153</v>
      </c>
      <c r="F469" t="s">
        <v>147</v>
      </c>
      <c r="G469" t="s">
        <v>347</v>
      </c>
      <c r="H469" t="s">
        <v>143</v>
      </c>
      <c r="I469" t="s">
        <v>146</v>
      </c>
      <c r="J469" t="s">
        <v>98</v>
      </c>
      <c r="K469" t="s">
        <v>121</v>
      </c>
      <c r="L469" t="s">
        <v>99</v>
      </c>
    </row>
    <row r="470" spans="1:12" x14ac:dyDescent="0.35">
      <c r="A470" t="s">
        <v>8</v>
      </c>
      <c r="B470">
        <v>13</v>
      </c>
      <c r="C470" t="s">
        <v>39</v>
      </c>
      <c r="D470" t="s">
        <v>97</v>
      </c>
      <c r="E470" t="s">
        <v>81</v>
      </c>
      <c r="F470" t="s">
        <v>179</v>
      </c>
      <c r="G470" t="s">
        <v>39</v>
      </c>
      <c r="H470" t="s">
        <v>81</v>
      </c>
      <c r="I470" t="s">
        <v>82</v>
      </c>
      <c r="J470" t="s">
        <v>39</v>
      </c>
      <c r="K470" t="s">
        <v>39</v>
      </c>
      <c r="L470" t="s">
        <v>39</v>
      </c>
    </row>
    <row r="471" spans="1:12" x14ac:dyDescent="0.35">
      <c r="A471" t="s">
        <v>9</v>
      </c>
      <c r="B471">
        <v>4</v>
      </c>
      <c r="C471" t="s">
        <v>39</v>
      </c>
      <c r="D471" t="s">
        <v>154</v>
      </c>
      <c r="E471" t="s">
        <v>39</v>
      </c>
      <c r="F471" t="s">
        <v>97</v>
      </c>
      <c r="G471" t="s">
        <v>39</v>
      </c>
      <c r="H471" t="s">
        <v>39</v>
      </c>
      <c r="I471" t="s">
        <v>39</v>
      </c>
      <c r="J471" t="s">
        <v>39</v>
      </c>
      <c r="K471" t="s">
        <v>39</v>
      </c>
      <c r="L471" t="s">
        <v>39</v>
      </c>
    </row>
    <row r="472" spans="1:12" x14ac:dyDescent="0.35">
      <c r="A472" t="s">
        <v>10</v>
      </c>
      <c r="B472">
        <v>6</v>
      </c>
      <c r="C472" t="s">
        <v>39</v>
      </c>
      <c r="D472" t="s">
        <v>97</v>
      </c>
      <c r="E472" t="s">
        <v>39</v>
      </c>
      <c r="F472" t="s">
        <v>119</v>
      </c>
      <c r="G472" t="s">
        <v>39</v>
      </c>
      <c r="H472" t="s">
        <v>39</v>
      </c>
      <c r="I472" t="s">
        <v>39</v>
      </c>
      <c r="J472" t="s">
        <v>39</v>
      </c>
      <c r="K472" t="s">
        <v>39</v>
      </c>
      <c r="L472" t="s">
        <v>39</v>
      </c>
    </row>
    <row r="473" spans="1:12" x14ac:dyDescent="0.35">
      <c r="A473" t="s">
        <v>11</v>
      </c>
      <c r="B473">
        <v>8</v>
      </c>
      <c r="C473" t="s">
        <v>41</v>
      </c>
      <c r="D473" t="s">
        <v>232</v>
      </c>
      <c r="E473" t="s">
        <v>304</v>
      </c>
      <c r="F473" t="s">
        <v>41</v>
      </c>
      <c r="G473" t="s">
        <v>39</v>
      </c>
      <c r="H473" t="s">
        <v>41</v>
      </c>
      <c r="I473" t="s">
        <v>41</v>
      </c>
      <c r="J473" t="s">
        <v>39</v>
      </c>
      <c r="K473" t="s">
        <v>39</v>
      </c>
      <c r="L473" t="s">
        <v>39</v>
      </c>
    </row>
    <row r="474" spans="1:12" x14ac:dyDescent="0.35">
      <c r="A474" t="s">
        <v>12</v>
      </c>
      <c r="B474">
        <v>31</v>
      </c>
      <c r="C474" t="s">
        <v>292</v>
      </c>
      <c r="D474" t="s">
        <v>434</v>
      </c>
      <c r="E474" t="s">
        <v>435</v>
      </c>
      <c r="F474" t="s">
        <v>436</v>
      </c>
      <c r="G474" t="s">
        <v>39</v>
      </c>
      <c r="H474" t="s">
        <v>289</v>
      </c>
      <c r="I474" t="s">
        <v>291</v>
      </c>
      <c r="J474" t="s">
        <v>39</v>
      </c>
      <c r="K474" t="s">
        <v>39</v>
      </c>
      <c r="L474" t="s">
        <v>39</v>
      </c>
    </row>
    <row r="476" spans="1:12" x14ac:dyDescent="0.35">
      <c r="A476" t="s">
        <v>437</v>
      </c>
    </row>
    <row r="477" spans="1:12" x14ac:dyDescent="0.35">
      <c r="A477" t="s">
        <v>2</v>
      </c>
      <c r="B477" t="s">
        <v>3</v>
      </c>
      <c r="C477" t="s">
        <v>130</v>
      </c>
      <c r="D477" t="s">
        <v>346</v>
      </c>
      <c r="E477" t="s">
        <v>153</v>
      </c>
      <c r="F477" t="s">
        <v>147</v>
      </c>
      <c r="G477" t="s">
        <v>347</v>
      </c>
      <c r="H477" t="s">
        <v>143</v>
      </c>
      <c r="I477" t="s">
        <v>146</v>
      </c>
      <c r="J477" t="s">
        <v>98</v>
      </c>
      <c r="K477" t="s">
        <v>121</v>
      </c>
      <c r="L477" t="s">
        <v>99</v>
      </c>
    </row>
    <row r="478" spans="1:12" x14ac:dyDescent="0.35">
      <c r="A478" t="s">
        <v>8</v>
      </c>
      <c r="B478">
        <v>25</v>
      </c>
      <c r="C478" t="s">
        <v>39</v>
      </c>
      <c r="D478" t="s">
        <v>438</v>
      </c>
      <c r="E478" t="s">
        <v>439</v>
      </c>
      <c r="F478" t="s">
        <v>44</v>
      </c>
      <c r="G478" t="s">
        <v>39</v>
      </c>
      <c r="H478" t="s">
        <v>383</v>
      </c>
      <c r="I478" t="s">
        <v>86</v>
      </c>
      <c r="J478" t="s">
        <v>39</v>
      </c>
      <c r="K478" t="s">
        <v>39</v>
      </c>
      <c r="L478" t="s">
        <v>39</v>
      </c>
    </row>
    <row r="479" spans="1:12" x14ac:dyDescent="0.35">
      <c r="A479" t="s">
        <v>9</v>
      </c>
      <c r="B479">
        <v>26</v>
      </c>
      <c r="C479" t="s">
        <v>39</v>
      </c>
      <c r="D479" t="s">
        <v>440</v>
      </c>
      <c r="E479" t="s">
        <v>256</v>
      </c>
      <c r="F479" t="s">
        <v>440</v>
      </c>
      <c r="G479" t="s">
        <v>39</v>
      </c>
      <c r="H479" t="s">
        <v>39</v>
      </c>
      <c r="I479" t="s">
        <v>298</v>
      </c>
      <c r="J479" t="s">
        <v>39</v>
      </c>
      <c r="K479" t="s">
        <v>39</v>
      </c>
      <c r="L479" t="s">
        <v>39</v>
      </c>
    </row>
    <row r="480" spans="1:12" x14ac:dyDescent="0.35">
      <c r="A480" t="s">
        <v>10</v>
      </c>
      <c r="B480">
        <v>21</v>
      </c>
      <c r="C480" t="s">
        <v>39</v>
      </c>
      <c r="D480" t="s">
        <v>97</v>
      </c>
      <c r="E480" t="s">
        <v>173</v>
      </c>
      <c r="F480" t="s">
        <v>176</v>
      </c>
      <c r="G480" t="s">
        <v>39</v>
      </c>
      <c r="H480" t="s">
        <v>39</v>
      </c>
      <c r="I480" t="s">
        <v>318</v>
      </c>
      <c r="J480" t="s">
        <v>39</v>
      </c>
      <c r="K480" t="s">
        <v>39</v>
      </c>
      <c r="L480" t="s">
        <v>39</v>
      </c>
    </row>
    <row r="481" spans="1:12" x14ac:dyDescent="0.35">
      <c r="A481" t="s">
        <v>11</v>
      </c>
      <c r="B481">
        <v>16</v>
      </c>
      <c r="C481" t="s">
        <v>39</v>
      </c>
      <c r="D481" t="s">
        <v>441</v>
      </c>
      <c r="E481" t="s">
        <v>403</v>
      </c>
      <c r="F481" t="s">
        <v>403</v>
      </c>
      <c r="G481" t="s">
        <v>39</v>
      </c>
      <c r="H481" t="s">
        <v>39</v>
      </c>
      <c r="I481" t="s">
        <v>442</v>
      </c>
      <c r="J481" t="s">
        <v>39</v>
      </c>
      <c r="K481" t="s">
        <v>403</v>
      </c>
      <c r="L481" t="s">
        <v>39</v>
      </c>
    </row>
    <row r="482" spans="1:12" x14ac:dyDescent="0.35">
      <c r="A482" t="s">
        <v>12</v>
      </c>
      <c r="B482">
        <v>88</v>
      </c>
      <c r="C482" t="s">
        <v>39</v>
      </c>
      <c r="D482" t="s">
        <v>443</v>
      </c>
      <c r="E482" t="s">
        <v>274</v>
      </c>
      <c r="F482" t="s">
        <v>444</v>
      </c>
      <c r="G482" t="s">
        <v>39</v>
      </c>
      <c r="H482" t="s">
        <v>445</v>
      </c>
      <c r="I482" t="s">
        <v>66</v>
      </c>
      <c r="J482" t="s">
        <v>39</v>
      </c>
      <c r="K482" t="s">
        <v>446</v>
      </c>
      <c r="L482" t="s">
        <v>39</v>
      </c>
    </row>
    <row r="484" spans="1:12" x14ac:dyDescent="0.35">
      <c r="A484" t="s">
        <v>447</v>
      </c>
    </row>
    <row r="485" spans="1:12" x14ac:dyDescent="0.35">
      <c r="A485" t="s">
        <v>2</v>
      </c>
      <c r="B485" t="s">
        <v>3</v>
      </c>
      <c r="C485" t="s">
        <v>130</v>
      </c>
      <c r="D485" t="s">
        <v>346</v>
      </c>
      <c r="E485" t="s">
        <v>153</v>
      </c>
      <c r="F485" t="s">
        <v>147</v>
      </c>
      <c r="G485" t="s">
        <v>347</v>
      </c>
      <c r="H485" t="s">
        <v>143</v>
      </c>
      <c r="I485" t="s">
        <v>146</v>
      </c>
      <c r="J485" t="s">
        <v>98</v>
      </c>
      <c r="K485" t="s">
        <v>121</v>
      </c>
      <c r="L485" t="s">
        <v>99</v>
      </c>
    </row>
    <row r="486" spans="1:12" x14ac:dyDescent="0.35">
      <c r="A486" t="s">
        <v>8</v>
      </c>
      <c r="B486">
        <v>9</v>
      </c>
      <c r="C486" t="s">
        <v>39</v>
      </c>
      <c r="D486" t="s">
        <v>151</v>
      </c>
      <c r="E486" t="s">
        <v>118</v>
      </c>
      <c r="F486" t="s">
        <v>87</v>
      </c>
      <c r="G486" t="s">
        <v>89</v>
      </c>
      <c r="H486" t="s">
        <v>89</v>
      </c>
      <c r="I486" t="s">
        <v>88</v>
      </c>
      <c r="J486" t="s">
        <v>39</v>
      </c>
      <c r="K486" t="s">
        <v>39</v>
      </c>
      <c r="L486" t="s">
        <v>39</v>
      </c>
    </row>
    <row r="487" spans="1:12" x14ac:dyDescent="0.35">
      <c r="A487" t="s">
        <v>9</v>
      </c>
      <c r="B487">
        <v>3</v>
      </c>
      <c r="C487" t="s">
        <v>39</v>
      </c>
      <c r="D487" t="s">
        <v>97</v>
      </c>
      <c r="E487" t="s">
        <v>39</v>
      </c>
      <c r="F487" t="s">
        <v>118</v>
      </c>
      <c r="G487" t="s">
        <v>39</v>
      </c>
      <c r="H487" t="s">
        <v>39</v>
      </c>
      <c r="I487" t="s">
        <v>39</v>
      </c>
      <c r="J487" t="s">
        <v>39</v>
      </c>
      <c r="K487" t="s">
        <v>39</v>
      </c>
      <c r="L487" t="s">
        <v>39</v>
      </c>
    </row>
    <row r="488" spans="1:12" x14ac:dyDescent="0.35">
      <c r="A488" t="s">
        <v>10</v>
      </c>
      <c r="B488">
        <v>4</v>
      </c>
      <c r="C488" t="s">
        <v>39</v>
      </c>
      <c r="D488" t="s">
        <v>97</v>
      </c>
      <c r="E488" t="s">
        <v>39</v>
      </c>
      <c r="F488" t="s">
        <v>39</v>
      </c>
      <c r="G488" t="s">
        <v>39</v>
      </c>
      <c r="H488" t="s">
        <v>39</v>
      </c>
      <c r="I488" t="s">
        <v>30</v>
      </c>
      <c r="J488" t="s">
        <v>39</v>
      </c>
      <c r="K488" t="s">
        <v>39</v>
      </c>
      <c r="L488" t="s">
        <v>39</v>
      </c>
    </row>
    <row r="489" spans="1:12" x14ac:dyDescent="0.35">
      <c r="A489" t="s">
        <v>11</v>
      </c>
      <c r="B489">
        <v>2</v>
      </c>
      <c r="C489" t="s">
        <v>39</v>
      </c>
      <c r="D489" t="s">
        <v>97</v>
      </c>
      <c r="E489" t="s">
        <v>39</v>
      </c>
      <c r="F489" t="s">
        <v>39</v>
      </c>
      <c r="G489" t="s">
        <v>39</v>
      </c>
      <c r="H489" t="s">
        <v>39</v>
      </c>
      <c r="I489" t="s">
        <v>117</v>
      </c>
      <c r="J489" t="s">
        <v>39</v>
      </c>
      <c r="K489" t="s">
        <v>39</v>
      </c>
      <c r="L489" t="s">
        <v>39</v>
      </c>
    </row>
    <row r="490" spans="1:12" x14ac:dyDescent="0.35">
      <c r="A490" t="s">
        <v>12</v>
      </c>
      <c r="B490">
        <v>18</v>
      </c>
      <c r="C490" t="s">
        <v>39</v>
      </c>
      <c r="D490" t="s">
        <v>349</v>
      </c>
      <c r="E490" t="s">
        <v>316</v>
      </c>
      <c r="F490" t="s">
        <v>316</v>
      </c>
      <c r="G490" t="s">
        <v>342</v>
      </c>
      <c r="H490" t="s">
        <v>342</v>
      </c>
      <c r="I490" t="s">
        <v>341</v>
      </c>
      <c r="J490" t="s">
        <v>39</v>
      </c>
      <c r="K490" t="s">
        <v>39</v>
      </c>
      <c r="L490" t="s">
        <v>39</v>
      </c>
    </row>
    <row r="492" spans="1:12" x14ac:dyDescent="0.35">
      <c r="A492" t="s">
        <v>448</v>
      </c>
    </row>
    <row r="493" spans="1:12" x14ac:dyDescent="0.35">
      <c r="A493" t="s">
        <v>2</v>
      </c>
      <c r="B493" t="s">
        <v>3</v>
      </c>
      <c r="C493" t="s">
        <v>240</v>
      </c>
      <c r="D493" t="s">
        <v>241</v>
      </c>
      <c r="E493" t="s">
        <v>242</v>
      </c>
      <c r="F493" t="s">
        <v>243</v>
      </c>
      <c r="G493" t="s">
        <v>244</v>
      </c>
      <c r="H493" t="s">
        <v>121</v>
      </c>
      <c r="I493" t="s">
        <v>99</v>
      </c>
    </row>
    <row r="494" spans="1:12" x14ac:dyDescent="0.35">
      <c r="A494" t="s">
        <v>8</v>
      </c>
      <c r="B494">
        <v>41</v>
      </c>
      <c r="C494" t="s">
        <v>386</v>
      </c>
      <c r="D494" t="s">
        <v>27</v>
      </c>
      <c r="E494" t="s">
        <v>23</v>
      </c>
      <c r="F494" t="s">
        <v>65</v>
      </c>
      <c r="G494" t="s">
        <v>27</v>
      </c>
      <c r="H494" t="s">
        <v>449</v>
      </c>
      <c r="I494" t="s">
        <v>22</v>
      </c>
    </row>
    <row r="495" spans="1:12" x14ac:dyDescent="0.35">
      <c r="A495" t="s">
        <v>9</v>
      </c>
      <c r="B495">
        <v>44</v>
      </c>
      <c r="C495" t="s">
        <v>66</v>
      </c>
      <c r="D495" t="s">
        <v>46</v>
      </c>
      <c r="E495" t="s">
        <v>46</v>
      </c>
      <c r="F495" t="s">
        <v>277</v>
      </c>
      <c r="G495" t="s">
        <v>29</v>
      </c>
      <c r="H495" t="s">
        <v>31</v>
      </c>
      <c r="I495" t="s">
        <v>39</v>
      </c>
    </row>
    <row r="496" spans="1:12" x14ac:dyDescent="0.35">
      <c r="A496" t="s">
        <v>10</v>
      </c>
      <c r="B496">
        <v>39</v>
      </c>
      <c r="C496" t="s">
        <v>38</v>
      </c>
      <c r="D496" t="s">
        <v>34</v>
      </c>
      <c r="E496" t="s">
        <v>68</v>
      </c>
      <c r="F496" t="s">
        <v>278</v>
      </c>
      <c r="G496" t="s">
        <v>36</v>
      </c>
      <c r="H496" t="s">
        <v>35</v>
      </c>
      <c r="I496" t="s">
        <v>38</v>
      </c>
    </row>
    <row r="497" spans="1:9" x14ac:dyDescent="0.35">
      <c r="A497" t="s">
        <v>11</v>
      </c>
      <c r="B497">
        <v>40</v>
      </c>
      <c r="C497" t="s">
        <v>41</v>
      </c>
      <c r="D497" t="s">
        <v>39</v>
      </c>
      <c r="E497" t="s">
        <v>30</v>
      </c>
      <c r="F497" t="s">
        <v>432</v>
      </c>
      <c r="G497" t="s">
        <v>69</v>
      </c>
      <c r="H497" t="s">
        <v>107</v>
      </c>
      <c r="I497" t="s">
        <v>39</v>
      </c>
    </row>
    <row r="498" spans="1:9" x14ac:dyDescent="0.35">
      <c r="A498" t="s">
        <v>12</v>
      </c>
      <c r="B498">
        <v>164</v>
      </c>
      <c r="C498" t="s">
        <v>36</v>
      </c>
      <c r="D498" t="s">
        <v>27</v>
      </c>
      <c r="E498" t="s">
        <v>208</v>
      </c>
      <c r="F498" t="s">
        <v>276</v>
      </c>
      <c r="G498" t="s">
        <v>245</v>
      </c>
      <c r="H498" t="s">
        <v>450</v>
      </c>
      <c r="I498" t="s">
        <v>48</v>
      </c>
    </row>
    <row r="500" spans="1:9" x14ac:dyDescent="0.35">
      <c r="A500" t="s">
        <v>451</v>
      </c>
    </row>
    <row r="501" spans="1:9" x14ac:dyDescent="0.35">
      <c r="A501" t="s">
        <v>2</v>
      </c>
      <c r="B501" t="s">
        <v>3</v>
      </c>
      <c r="C501" t="s">
        <v>121</v>
      </c>
      <c r="D501" t="s">
        <v>351</v>
      </c>
      <c r="E501" t="s">
        <v>96</v>
      </c>
    </row>
    <row r="502" spans="1:9" x14ac:dyDescent="0.35">
      <c r="A502" t="s">
        <v>8</v>
      </c>
      <c r="B502">
        <v>41</v>
      </c>
      <c r="C502" t="s">
        <v>28</v>
      </c>
      <c r="D502" t="s">
        <v>452</v>
      </c>
      <c r="E502" t="s">
        <v>27</v>
      </c>
    </row>
    <row r="503" spans="1:9" x14ac:dyDescent="0.35">
      <c r="A503" t="s">
        <v>9</v>
      </c>
      <c r="B503">
        <v>44</v>
      </c>
      <c r="C503" t="s">
        <v>274</v>
      </c>
      <c r="D503" t="s">
        <v>230</v>
      </c>
      <c r="E503" t="s">
        <v>29</v>
      </c>
    </row>
    <row r="504" spans="1:9" x14ac:dyDescent="0.35">
      <c r="A504" t="s">
        <v>10</v>
      </c>
      <c r="B504">
        <v>39</v>
      </c>
      <c r="C504" t="s">
        <v>37</v>
      </c>
      <c r="D504" t="s">
        <v>119</v>
      </c>
      <c r="E504" t="s">
        <v>36</v>
      </c>
    </row>
    <row r="505" spans="1:9" x14ac:dyDescent="0.35">
      <c r="A505" t="s">
        <v>11</v>
      </c>
      <c r="B505">
        <v>40</v>
      </c>
      <c r="C505" t="s">
        <v>71</v>
      </c>
      <c r="D505" t="s">
        <v>422</v>
      </c>
      <c r="E505" t="s">
        <v>107</v>
      </c>
    </row>
    <row r="506" spans="1:9" x14ac:dyDescent="0.35">
      <c r="A506" t="s">
        <v>12</v>
      </c>
      <c r="B506">
        <v>164</v>
      </c>
      <c r="C506" t="s">
        <v>262</v>
      </c>
      <c r="D506" t="s">
        <v>453</v>
      </c>
      <c r="E506" t="s">
        <v>28</v>
      </c>
    </row>
    <row r="508" spans="1:9" x14ac:dyDescent="0.35">
      <c r="A508" t="s">
        <v>454</v>
      </c>
    </row>
    <row r="509" spans="1:9" x14ac:dyDescent="0.35">
      <c r="A509" t="s">
        <v>2</v>
      </c>
      <c r="B509" t="s">
        <v>3</v>
      </c>
      <c r="C509" t="s">
        <v>125</v>
      </c>
      <c r="D509" t="s">
        <v>124</v>
      </c>
      <c r="E509" t="s">
        <v>126</v>
      </c>
    </row>
    <row r="510" spans="1:9" x14ac:dyDescent="0.35">
      <c r="A510" t="s">
        <v>8</v>
      </c>
      <c r="B510">
        <v>2</v>
      </c>
      <c r="C510" t="s">
        <v>117</v>
      </c>
      <c r="D510" t="s">
        <v>117</v>
      </c>
      <c r="E510" t="s">
        <v>39</v>
      </c>
    </row>
    <row r="511" spans="1:9" x14ac:dyDescent="0.35">
      <c r="A511" t="s">
        <v>9</v>
      </c>
      <c r="B511">
        <v>1</v>
      </c>
      <c r="C511" t="s">
        <v>39</v>
      </c>
      <c r="D511" t="s">
        <v>39</v>
      </c>
      <c r="E511" t="s">
        <v>97</v>
      </c>
    </row>
    <row r="512" spans="1:9" x14ac:dyDescent="0.35">
      <c r="A512" t="s">
        <v>10</v>
      </c>
      <c r="B512">
        <v>5</v>
      </c>
      <c r="C512" t="s">
        <v>40</v>
      </c>
      <c r="D512" t="s">
        <v>86</v>
      </c>
      <c r="E512" t="s">
        <v>86</v>
      </c>
    </row>
    <row r="513" spans="1:20" x14ac:dyDescent="0.35">
      <c r="A513" t="s">
        <v>11</v>
      </c>
      <c r="B513">
        <v>4</v>
      </c>
      <c r="C513" t="s">
        <v>117</v>
      </c>
      <c r="D513" t="s">
        <v>30</v>
      </c>
      <c r="E513" t="s">
        <v>30</v>
      </c>
    </row>
    <row r="514" spans="1:20" x14ac:dyDescent="0.35">
      <c r="A514" t="s">
        <v>12</v>
      </c>
      <c r="B514">
        <v>12</v>
      </c>
      <c r="C514" t="s">
        <v>118</v>
      </c>
      <c r="D514" t="s">
        <v>118</v>
      </c>
      <c r="E514" t="s">
        <v>118</v>
      </c>
    </row>
    <row r="516" spans="1:20" x14ac:dyDescent="0.35">
      <c r="A516" t="s">
        <v>455</v>
      </c>
    </row>
    <row r="517" spans="1:20" x14ac:dyDescent="0.35">
      <c r="A517" t="s">
        <v>2</v>
      </c>
      <c r="B517" t="s">
        <v>3</v>
      </c>
      <c r="C517" t="s">
        <v>130</v>
      </c>
      <c r="D517" t="s">
        <v>354</v>
      </c>
      <c r="E517" t="s">
        <v>355</v>
      </c>
      <c r="F517" t="s">
        <v>356</v>
      </c>
      <c r="G517" t="s">
        <v>357</v>
      </c>
      <c r="H517" t="s">
        <v>358</v>
      </c>
      <c r="I517" t="s">
        <v>359</v>
      </c>
      <c r="J517" t="s">
        <v>360</v>
      </c>
      <c r="K517" t="s">
        <v>361</v>
      </c>
      <c r="L517" t="s">
        <v>362</v>
      </c>
      <c r="M517" t="s">
        <v>363</v>
      </c>
      <c r="N517" t="s">
        <v>364</v>
      </c>
      <c r="O517" t="s">
        <v>365</v>
      </c>
      <c r="P517" t="s">
        <v>366</v>
      </c>
      <c r="Q517" t="s">
        <v>367</v>
      </c>
      <c r="R517" t="s">
        <v>98</v>
      </c>
      <c r="S517" t="s">
        <v>121</v>
      </c>
      <c r="T517" t="s">
        <v>99</v>
      </c>
    </row>
    <row r="518" spans="1:20" x14ac:dyDescent="0.35">
      <c r="A518" t="s">
        <v>8</v>
      </c>
      <c r="B518">
        <v>41</v>
      </c>
      <c r="C518" t="s">
        <v>371</v>
      </c>
      <c r="D518" t="s">
        <v>64</v>
      </c>
      <c r="E518" t="s">
        <v>64</v>
      </c>
      <c r="F518" t="s">
        <v>39</v>
      </c>
      <c r="G518" t="s">
        <v>39</v>
      </c>
      <c r="H518" t="s">
        <v>27</v>
      </c>
      <c r="I518" t="s">
        <v>22</v>
      </c>
      <c r="J518" t="s">
        <v>39</v>
      </c>
      <c r="K518" t="s">
        <v>39</v>
      </c>
      <c r="L518" t="s">
        <v>22</v>
      </c>
      <c r="M518" t="s">
        <v>39</v>
      </c>
      <c r="N518" t="s">
        <v>39</v>
      </c>
      <c r="O518" t="s">
        <v>22</v>
      </c>
      <c r="P518" t="s">
        <v>39</v>
      </c>
      <c r="Q518" t="s">
        <v>22</v>
      </c>
      <c r="R518" t="s">
        <v>39</v>
      </c>
      <c r="S518" t="s">
        <v>39</v>
      </c>
      <c r="T518" t="s">
        <v>27</v>
      </c>
    </row>
    <row r="519" spans="1:20" x14ac:dyDescent="0.35">
      <c r="A519" t="s">
        <v>9</v>
      </c>
      <c r="B519">
        <v>44</v>
      </c>
      <c r="C519" t="s">
        <v>456</v>
      </c>
      <c r="D519" t="s">
        <v>33</v>
      </c>
      <c r="E519" t="s">
        <v>29</v>
      </c>
      <c r="F519" t="s">
        <v>39</v>
      </c>
      <c r="G519" t="s">
        <v>39</v>
      </c>
      <c r="H519" t="s">
        <v>39</v>
      </c>
      <c r="I519" t="s">
        <v>39</v>
      </c>
      <c r="J519" t="s">
        <v>29</v>
      </c>
      <c r="K519" t="s">
        <v>39</v>
      </c>
      <c r="L519" t="s">
        <v>39</v>
      </c>
      <c r="M519" t="s">
        <v>39</v>
      </c>
      <c r="N519" t="s">
        <v>39</v>
      </c>
      <c r="O519" t="s">
        <v>39</v>
      </c>
      <c r="P519" t="s">
        <v>39</v>
      </c>
      <c r="Q519" t="s">
        <v>39</v>
      </c>
      <c r="R519" t="s">
        <v>39</v>
      </c>
      <c r="S519" t="s">
        <v>67</v>
      </c>
      <c r="T519" t="s">
        <v>39</v>
      </c>
    </row>
    <row r="520" spans="1:20" x14ac:dyDescent="0.35">
      <c r="A520" t="s">
        <v>10</v>
      </c>
      <c r="B520">
        <v>38</v>
      </c>
      <c r="C520" t="s">
        <v>221</v>
      </c>
      <c r="D520" t="s">
        <v>83</v>
      </c>
      <c r="E520" t="s">
        <v>38</v>
      </c>
      <c r="F520" t="s">
        <v>39</v>
      </c>
      <c r="G520" t="s">
        <v>39</v>
      </c>
      <c r="H520" t="s">
        <v>39</v>
      </c>
      <c r="I520" t="s">
        <v>39</v>
      </c>
      <c r="J520" t="s">
        <v>38</v>
      </c>
      <c r="K520" t="s">
        <v>39</v>
      </c>
      <c r="L520" t="s">
        <v>39</v>
      </c>
      <c r="M520" t="s">
        <v>39</v>
      </c>
      <c r="N520" t="s">
        <v>39</v>
      </c>
      <c r="O520" t="s">
        <v>39</v>
      </c>
      <c r="P520" t="s">
        <v>39</v>
      </c>
      <c r="Q520" t="s">
        <v>39</v>
      </c>
      <c r="R520" t="s">
        <v>39</v>
      </c>
      <c r="S520" t="s">
        <v>72</v>
      </c>
      <c r="T520" t="s">
        <v>39</v>
      </c>
    </row>
    <row r="521" spans="1:20" x14ac:dyDescent="0.35">
      <c r="A521" t="s">
        <v>11</v>
      </c>
      <c r="B521">
        <v>40</v>
      </c>
      <c r="C521" t="s">
        <v>154</v>
      </c>
      <c r="D521" t="s">
        <v>41</v>
      </c>
      <c r="E521" t="s">
        <v>69</v>
      </c>
      <c r="F521" t="s">
        <v>39</v>
      </c>
      <c r="G521" t="s">
        <v>71</v>
      </c>
      <c r="H521" t="s">
        <v>71</v>
      </c>
      <c r="I521" t="s">
        <v>39</v>
      </c>
      <c r="J521" t="s">
        <v>39</v>
      </c>
      <c r="K521" t="s">
        <v>39</v>
      </c>
      <c r="L521" t="s">
        <v>39</v>
      </c>
      <c r="M521" t="s">
        <v>39</v>
      </c>
      <c r="N521" t="s">
        <v>39</v>
      </c>
      <c r="O521" t="s">
        <v>39</v>
      </c>
      <c r="P521" t="s">
        <v>39</v>
      </c>
      <c r="Q521" t="s">
        <v>39</v>
      </c>
      <c r="R521" t="s">
        <v>39</v>
      </c>
      <c r="S521" t="s">
        <v>70</v>
      </c>
      <c r="T521" t="s">
        <v>39</v>
      </c>
    </row>
    <row r="522" spans="1:20" x14ac:dyDescent="0.35">
      <c r="A522" t="s">
        <v>12</v>
      </c>
      <c r="B522">
        <v>163</v>
      </c>
      <c r="C522" t="s">
        <v>457</v>
      </c>
      <c r="D522" t="s">
        <v>458</v>
      </c>
      <c r="E522" t="s">
        <v>445</v>
      </c>
      <c r="F522" t="s">
        <v>39</v>
      </c>
      <c r="G522" t="s">
        <v>78</v>
      </c>
      <c r="H522" t="s">
        <v>76</v>
      </c>
      <c r="I522" t="s">
        <v>78</v>
      </c>
      <c r="J522" t="s">
        <v>48</v>
      </c>
      <c r="K522" t="s">
        <v>39</v>
      </c>
      <c r="L522" t="s">
        <v>78</v>
      </c>
      <c r="M522" t="s">
        <v>39</v>
      </c>
      <c r="N522" t="s">
        <v>39</v>
      </c>
      <c r="O522" t="s">
        <v>78</v>
      </c>
      <c r="P522" t="s">
        <v>39</v>
      </c>
      <c r="Q522" t="s">
        <v>78</v>
      </c>
      <c r="R522" t="s">
        <v>39</v>
      </c>
      <c r="S522" t="s">
        <v>27</v>
      </c>
      <c r="T522" t="s">
        <v>48</v>
      </c>
    </row>
    <row r="524" spans="1:20" x14ac:dyDescent="0.35">
      <c r="A524" t="s">
        <v>459</v>
      </c>
    </row>
    <row r="525" spans="1:20" x14ac:dyDescent="0.35">
      <c r="A525" t="s">
        <v>2</v>
      </c>
      <c r="B525" t="s">
        <v>3</v>
      </c>
      <c r="C525" t="s">
        <v>162</v>
      </c>
      <c r="D525" t="s">
        <v>160</v>
      </c>
    </row>
    <row r="526" spans="1:20" x14ac:dyDescent="0.35">
      <c r="A526" t="s">
        <v>8</v>
      </c>
      <c r="B526">
        <v>1</v>
      </c>
      <c r="C526" t="s">
        <v>97</v>
      </c>
      <c r="D526" t="s">
        <v>39</v>
      </c>
    </row>
    <row r="527" spans="1:20" x14ac:dyDescent="0.35">
      <c r="A527" t="s">
        <v>10</v>
      </c>
      <c r="B527">
        <v>1</v>
      </c>
      <c r="C527" t="s">
        <v>39</v>
      </c>
      <c r="D527" t="s">
        <v>97</v>
      </c>
    </row>
    <row r="528" spans="1:20" x14ac:dyDescent="0.35">
      <c r="A528" t="s">
        <v>11</v>
      </c>
      <c r="B528">
        <v>3</v>
      </c>
      <c r="C528" t="s">
        <v>39</v>
      </c>
      <c r="D528" t="s">
        <v>97</v>
      </c>
    </row>
    <row r="529" spans="1:4" x14ac:dyDescent="0.35">
      <c r="A529" t="s">
        <v>12</v>
      </c>
      <c r="B529">
        <v>5</v>
      </c>
      <c r="C529" t="s">
        <v>40</v>
      </c>
      <c r="D529" t="s">
        <v>155</v>
      </c>
    </row>
    <row r="531" spans="1:4" x14ac:dyDescent="0.35">
      <c r="A531" t="s">
        <v>460</v>
      </c>
    </row>
    <row r="532" spans="1:4" x14ac:dyDescent="0.35">
      <c r="A532" t="s">
        <v>2</v>
      </c>
      <c r="B532" t="s">
        <v>3</v>
      </c>
      <c r="C532" t="s">
        <v>159</v>
      </c>
      <c r="D532" t="s">
        <v>160</v>
      </c>
    </row>
    <row r="533" spans="1:4" x14ac:dyDescent="0.35">
      <c r="A533" t="s">
        <v>8</v>
      </c>
      <c r="B533">
        <v>3</v>
      </c>
      <c r="C533" t="s">
        <v>97</v>
      </c>
      <c r="D533" t="s">
        <v>39</v>
      </c>
    </row>
    <row r="534" spans="1:4" x14ac:dyDescent="0.35">
      <c r="A534" t="s">
        <v>9</v>
      </c>
      <c r="B534">
        <v>1</v>
      </c>
      <c r="C534" t="s">
        <v>97</v>
      </c>
      <c r="D534" t="s">
        <v>39</v>
      </c>
    </row>
    <row r="535" spans="1:4" x14ac:dyDescent="0.35">
      <c r="A535" t="s">
        <v>10</v>
      </c>
      <c r="B535">
        <v>2</v>
      </c>
      <c r="C535" t="s">
        <v>97</v>
      </c>
      <c r="D535" t="s">
        <v>39</v>
      </c>
    </row>
    <row r="536" spans="1:4" x14ac:dyDescent="0.35">
      <c r="A536" t="s">
        <v>11</v>
      </c>
      <c r="B536">
        <v>5</v>
      </c>
      <c r="C536" t="s">
        <v>155</v>
      </c>
      <c r="D536" t="s">
        <v>40</v>
      </c>
    </row>
    <row r="537" spans="1:4" x14ac:dyDescent="0.35">
      <c r="A537" t="s">
        <v>12</v>
      </c>
      <c r="B537">
        <v>11</v>
      </c>
      <c r="C537" t="s">
        <v>461</v>
      </c>
      <c r="D537" t="s">
        <v>46</v>
      </c>
    </row>
    <row r="539" spans="1:4" x14ac:dyDescent="0.35">
      <c r="A539" t="s">
        <v>462</v>
      </c>
    </row>
    <row r="540" spans="1:4" x14ac:dyDescent="0.35">
      <c r="A540" t="s">
        <v>2</v>
      </c>
      <c r="B540" t="s">
        <v>3</v>
      </c>
      <c r="C540" t="s">
        <v>159</v>
      </c>
      <c r="D540" t="s">
        <v>99</v>
      </c>
    </row>
    <row r="541" spans="1:4" x14ac:dyDescent="0.35">
      <c r="A541" t="s">
        <v>8</v>
      </c>
      <c r="B541">
        <v>7</v>
      </c>
      <c r="C541" t="s">
        <v>229</v>
      </c>
      <c r="D541" t="s">
        <v>248</v>
      </c>
    </row>
    <row r="542" spans="1:4" x14ac:dyDescent="0.35">
      <c r="A542" t="s">
        <v>9</v>
      </c>
      <c r="B542">
        <v>1</v>
      </c>
      <c r="C542" t="s">
        <v>97</v>
      </c>
      <c r="D542" t="s">
        <v>39</v>
      </c>
    </row>
    <row r="543" spans="1:4" x14ac:dyDescent="0.35">
      <c r="A543" t="s">
        <v>10</v>
      </c>
      <c r="B543">
        <v>4</v>
      </c>
      <c r="C543" t="s">
        <v>97</v>
      </c>
      <c r="D543" t="s">
        <v>39</v>
      </c>
    </row>
    <row r="544" spans="1:4" x14ac:dyDescent="0.35">
      <c r="A544" t="s">
        <v>11</v>
      </c>
      <c r="B544">
        <v>1</v>
      </c>
      <c r="C544" t="s">
        <v>97</v>
      </c>
      <c r="D544" t="s">
        <v>39</v>
      </c>
    </row>
    <row r="545" spans="1:7" x14ac:dyDescent="0.35">
      <c r="A545" t="s">
        <v>12</v>
      </c>
      <c r="B545">
        <v>13</v>
      </c>
      <c r="C545" t="s">
        <v>258</v>
      </c>
      <c r="D545" t="s">
        <v>68</v>
      </c>
    </row>
    <row r="547" spans="1:7" x14ac:dyDescent="0.35">
      <c r="A547" t="s">
        <v>463</v>
      </c>
    </row>
    <row r="548" spans="1:7" x14ac:dyDescent="0.35">
      <c r="A548" t="s">
        <v>2</v>
      </c>
      <c r="B548" t="s">
        <v>3</v>
      </c>
      <c r="C548" t="s">
        <v>121</v>
      </c>
      <c r="D548" t="s">
        <v>159</v>
      </c>
      <c r="E548" t="s">
        <v>99</v>
      </c>
      <c r="F548" t="s">
        <v>160</v>
      </c>
      <c r="G548" t="s">
        <v>162</v>
      </c>
    </row>
    <row r="549" spans="1:7" x14ac:dyDescent="0.35">
      <c r="A549" t="s">
        <v>8</v>
      </c>
      <c r="B549">
        <v>26</v>
      </c>
      <c r="C549" t="s">
        <v>256</v>
      </c>
      <c r="D549" t="s">
        <v>308</v>
      </c>
      <c r="E549" t="s">
        <v>256</v>
      </c>
      <c r="F549" t="s">
        <v>297</v>
      </c>
      <c r="G549" t="s">
        <v>39</v>
      </c>
    </row>
    <row r="550" spans="1:7" x14ac:dyDescent="0.35">
      <c r="A550" t="s">
        <v>9</v>
      </c>
      <c r="B550">
        <v>23</v>
      </c>
      <c r="C550" t="s">
        <v>39</v>
      </c>
      <c r="D550" t="s">
        <v>97</v>
      </c>
      <c r="E550" t="s">
        <v>39</v>
      </c>
      <c r="F550" t="s">
        <v>39</v>
      </c>
      <c r="G550" t="s">
        <v>39</v>
      </c>
    </row>
    <row r="551" spans="1:7" x14ac:dyDescent="0.35">
      <c r="A551" t="s">
        <v>10</v>
      </c>
      <c r="B551">
        <v>15</v>
      </c>
      <c r="C551" t="s">
        <v>39</v>
      </c>
      <c r="D551" t="s">
        <v>119</v>
      </c>
      <c r="E551" t="s">
        <v>39</v>
      </c>
      <c r="F551" t="s">
        <v>40</v>
      </c>
      <c r="G551" t="s">
        <v>464</v>
      </c>
    </row>
    <row r="552" spans="1:7" x14ac:dyDescent="0.35">
      <c r="A552" t="s">
        <v>11</v>
      </c>
      <c r="B552">
        <v>17</v>
      </c>
      <c r="C552" t="s">
        <v>39</v>
      </c>
      <c r="D552" t="s">
        <v>465</v>
      </c>
      <c r="E552" t="s">
        <v>39</v>
      </c>
      <c r="F552" t="s">
        <v>185</v>
      </c>
      <c r="G552" t="s">
        <v>39</v>
      </c>
    </row>
    <row r="553" spans="1:7" x14ac:dyDescent="0.35">
      <c r="A553" t="s">
        <v>12</v>
      </c>
      <c r="B553">
        <v>81</v>
      </c>
      <c r="C553" t="s">
        <v>48</v>
      </c>
      <c r="D553" t="s">
        <v>466</v>
      </c>
      <c r="E553" t="s">
        <v>48</v>
      </c>
      <c r="F553" t="s">
        <v>32</v>
      </c>
      <c r="G553" t="s">
        <v>71</v>
      </c>
    </row>
    <row r="555" spans="1:7" x14ac:dyDescent="0.35">
      <c r="A555" t="s">
        <v>467</v>
      </c>
    </row>
    <row r="556" spans="1:7" x14ac:dyDescent="0.35">
      <c r="A556" t="s">
        <v>2</v>
      </c>
      <c r="B556" t="s">
        <v>3</v>
      </c>
      <c r="C556" t="s">
        <v>159</v>
      </c>
    </row>
    <row r="557" spans="1:7" x14ac:dyDescent="0.35">
      <c r="A557" t="s">
        <v>8</v>
      </c>
      <c r="B557">
        <v>6</v>
      </c>
      <c r="C557" t="s">
        <v>97</v>
      </c>
    </row>
    <row r="558" spans="1:7" x14ac:dyDescent="0.35">
      <c r="A558" t="s">
        <v>9</v>
      </c>
      <c r="B558">
        <v>2</v>
      </c>
      <c r="C558" t="s">
        <v>97</v>
      </c>
    </row>
    <row r="559" spans="1:7" x14ac:dyDescent="0.35">
      <c r="A559" t="s">
        <v>11</v>
      </c>
      <c r="B559">
        <v>2</v>
      </c>
      <c r="C559" t="s">
        <v>97</v>
      </c>
    </row>
    <row r="560" spans="1:7" x14ac:dyDescent="0.35">
      <c r="A560" t="s">
        <v>12</v>
      </c>
      <c r="B560">
        <v>10</v>
      </c>
      <c r="C560" t="s">
        <v>97</v>
      </c>
    </row>
    <row r="562" spans="1:6" x14ac:dyDescent="0.35">
      <c r="A562" t="s">
        <v>468</v>
      </c>
    </row>
    <row r="563" spans="1:6" x14ac:dyDescent="0.35">
      <c r="A563" t="s">
        <v>2</v>
      </c>
      <c r="B563" t="s">
        <v>3</v>
      </c>
      <c r="C563" t="s">
        <v>159</v>
      </c>
      <c r="D563" t="s">
        <v>162</v>
      </c>
      <c r="E563" t="s">
        <v>160</v>
      </c>
    </row>
    <row r="564" spans="1:6" x14ac:dyDescent="0.35">
      <c r="A564" t="s">
        <v>8</v>
      </c>
      <c r="B564">
        <v>1</v>
      </c>
      <c r="C564" t="s">
        <v>97</v>
      </c>
      <c r="D564" t="s">
        <v>39</v>
      </c>
      <c r="E564" t="s">
        <v>39</v>
      </c>
    </row>
    <row r="565" spans="1:6" x14ac:dyDescent="0.35">
      <c r="A565" t="s">
        <v>9</v>
      </c>
      <c r="B565">
        <v>2</v>
      </c>
      <c r="C565" t="s">
        <v>117</v>
      </c>
      <c r="D565" t="s">
        <v>117</v>
      </c>
      <c r="E565" t="s">
        <v>39</v>
      </c>
    </row>
    <row r="566" spans="1:6" x14ac:dyDescent="0.35">
      <c r="A566" t="s">
        <v>10</v>
      </c>
      <c r="B566">
        <v>1</v>
      </c>
      <c r="C566" t="s">
        <v>39</v>
      </c>
      <c r="D566" t="s">
        <v>39</v>
      </c>
      <c r="E566" t="s">
        <v>97</v>
      </c>
    </row>
    <row r="567" spans="1:6" x14ac:dyDescent="0.35">
      <c r="A567" t="s">
        <v>11</v>
      </c>
      <c r="B567">
        <v>3</v>
      </c>
      <c r="C567" t="s">
        <v>118</v>
      </c>
      <c r="D567" t="s">
        <v>119</v>
      </c>
      <c r="E567" t="s">
        <v>39</v>
      </c>
    </row>
    <row r="568" spans="1:6" x14ac:dyDescent="0.35">
      <c r="A568" t="s">
        <v>12</v>
      </c>
      <c r="B568">
        <v>7</v>
      </c>
      <c r="C568" t="s">
        <v>320</v>
      </c>
      <c r="D568" t="s">
        <v>320</v>
      </c>
      <c r="E568" t="s">
        <v>248</v>
      </c>
    </row>
    <row r="570" spans="1:6" x14ac:dyDescent="0.35">
      <c r="A570" t="s">
        <v>469</v>
      </c>
    </row>
    <row r="571" spans="1:6" x14ac:dyDescent="0.35">
      <c r="A571" t="s">
        <v>2</v>
      </c>
      <c r="B571" t="s">
        <v>3</v>
      </c>
      <c r="C571" t="s">
        <v>159</v>
      </c>
      <c r="D571" t="s">
        <v>99</v>
      </c>
      <c r="E571" t="s">
        <v>162</v>
      </c>
      <c r="F571" t="s">
        <v>160</v>
      </c>
    </row>
    <row r="572" spans="1:6" x14ac:dyDescent="0.35">
      <c r="A572" t="s">
        <v>8</v>
      </c>
      <c r="B572">
        <v>6</v>
      </c>
      <c r="C572" t="s">
        <v>117</v>
      </c>
      <c r="D572" t="s">
        <v>118</v>
      </c>
      <c r="E572" t="s">
        <v>316</v>
      </c>
      <c r="F572" t="s">
        <v>39</v>
      </c>
    </row>
    <row r="573" spans="1:6" x14ac:dyDescent="0.35">
      <c r="A573" t="s">
        <v>9</v>
      </c>
      <c r="B573">
        <v>3</v>
      </c>
      <c r="C573" t="s">
        <v>119</v>
      </c>
      <c r="D573" t="s">
        <v>39</v>
      </c>
      <c r="E573" t="s">
        <v>118</v>
      </c>
      <c r="F573" t="s">
        <v>39</v>
      </c>
    </row>
    <row r="574" spans="1:6" x14ac:dyDescent="0.35">
      <c r="A574" t="s">
        <v>10</v>
      </c>
      <c r="B574">
        <v>3</v>
      </c>
      <c r="C574" t="s">
        <v>118</v>
      </c>
      <c r="D574" t="s">
        <v>39</v>
      </c>
      <c r="E574" t="s">
        <v>39</v>
      </c>
      <c r="F574" t="s">
        <v>119</v>
      </c>
    </row>
    <row r="575" spans="1:6" x14ac:dyDescent="0.35">
      <c r="A575" t="s">
        <v>11</v>
      </c>
      <c r="B575">
        <v>7</v>
      </c>
      <c r="C575" t="s">
        <v>97</v>
      </c>
      <c r="D575" t="s">
        <v>39</v>
      </c>
      <c r="E575" t="s">
        <v>39</v>
      </c>
      <c r="F575" t="s">
        <v>39</v>
      </c>
    </row>
    <row r="576" spans="1:6" x14ac:dyDescent="0.35">
      <c r="A576" t="s">
        <v>12</v>
      </c>
      <c r="B576">
        <v>19</v>
      </c>
      <c r="C576" t="s">
        <v>181</v>
      </c>
      <c r="D576" t="s">
        <v>182</v>
      </c>
      <c r="E576" t="s">
        <v>182</v>
      </c>
      <c r="F576" t="s">
        <v>182</v>
      </c>
    </row>
    <row r="578" spans="1:5" x14ac:dyDescent="0.35">
      <c r="A578" t="s">
        <v>470</v>
      </c>
    </row>
    <row r="579" spans="1:5" x14ac:dyDescent="0.35">
      <c r="A579" t="s">
        <v>2</v>
      </c>
      <c r="B579" t="s">
        <v>3</v>
      </c>
      <c r="C579" t="s">
        <v>159</v>
      </c>
      <c r="D579" t="s">
        <v>162</v>
      </c>
      <c r="E579" t="s">
        <v>160</v>
      </c>
    </row>
    <row r="580" spans="1:5" x14ac:dyDescent="0.35">
      <c r="A580" t="s">
        <v>8</v>
      </c>
      <c r="B580">
        <v>12</v>
      </c>
      <c r="C580" t="s">
        <v>471</v>
      </c>
      <c r="D580" t="s">
        <v>472</v>
      </c>
      <c r="E580" t="s">
        <v>39</v>
      </c>
    </row>
    <row r="581" spans="1:5" x14ac:dyDescent="0.35">
      <c r="A581" t="s">
        <v>9</v>
      </c>
      <c r="B581">
        <v>4</v>
      </c>
      <c r="C581" t="s">
        <v>97</v>
      </c>
      <c r="D581" t="s">
        <v>39</v>
      </c>
      <c r="E581" t="s">
        <v>39</v>
      </c>
    </row>
    <row r="582" spans="1:5" x14ac:dyDescent="0.35">
      <c r="A582" t="s">
        <v>10</v>
      </c>
      <c r="B582">
        <v>6</v>
      </c>
      <c r="C582" t="s">
        <v>119</v>
      </c>
      <c r="D582" t="s">
        <v>316</v>
      </c>
      <c r="E582" t="s">
        <v>316</v>
      </c>
    </row>
    <row r="583" spans="1:5" x14ac:dyDescent="0.35">
      <c r="A583" t="s">
        <v>11</v>
      </c>
      <c r="B583">
        <v>7</v>
      </c>
      <c r="C583" t="s">
        <v>228</v>
      </c>
      <c r="D583" t="s">
        <v>39</v>
      </c>
      <c r="E583" t="s">
        <v>249</v>
      </c>
    </row>
    <row r="584" spans="1:5" x14ac:dyDescent="0.35">
      <c r="A584" t="s">
        <v>12</v>
      </c>
      <c r="B584">
        <v>29</v>
      </c>
      <c r="C584" t="s">
        <v>473</v>
      </c>
      <c r="D584" t="s">
        <v>166</v>
      </c>
      <c r="E584" t="s">
        <v>374</v>
      </c>
    </row>
    <row r="586" spans="1:5" x14ac:dyDescent="0.35">
      <c r="A586" t="s">
        <v>474</v>
      </c>
    </row>
    <row r="587" spans="1:5" x14ac:dyDescent="0.35">
      <c r="A587" t="s">
        <v>2</v>
      </c>
      <c r="B587" t="s">
        <v>3</v>
      </c>
      <c r="C587" t="s">
        <v>159</v>
      </c>
      <c r="D587" t="s">
        <v>162</v>
      </c>
      <c r="E587" t="s">
        <v>160</v>
      </c>
    </row>
    <row r="588" spans="1:5" x14ac:dyDescent="0.35">
      <c r="A588" t="s">
        <v>8</v>
      </c>
      <c r="B588">
        <v>25</v>
      </c>
      <c r="C588" t="s">
        <v>475</v>
      </c>
      <c r="D588" t="s">
        <v>476</v>
      </c>
      <c r="E588" t="s">
        <v>439</v>
      </c>
    </row>
    <row r="589" spans="1:5" x14ac:dyDescent="0.35">
      <c r="A589" t="s">
        <v>9</v>
      </c>
      <c r="B589">
        <v>26</v>
      </c>
      <c r="C589" t="s">
        <v>440</v>
      </c>
      <c r="D589" t="s">
        <v>256</v>
      </c>
      <c r="E589" t="s">
        <v>68</v>
      </c>
    </row>
    <row r="590" spans="1:5" x14ac:dyDescent="0.35">
      <c r="A590" t="s">
        <v>10</v>
      </c>
      <c r="B590">
        <v>19</v>
      </c>
      <c r="C590" t="s">
        <v>394</v>
      </c>
      <c r="D590" t="s">
        <v>83</v>
      </c>
      <c r="E590" t="s">
        <v>477</v>
      </c>
    </row>
    <row r="591" spans="1:5" x14ac:dyDescent="0.35">
      <c r="A591" t="s">
        <v>11</v>
      </c>
      <c r="B591">
        <v>15</v>
      </c>
      <c r="C591" t="s">
        <v>478</v>
      </c>
      <c r="D591" t="s">
        <v>464</v>
      </c>
      <c r="E591" t="s">
        <v>86</v>
      </c>
    </row>
    <row r="592" spans="1:5" x14ac:dyDescent="0.35">
      <c r="A592" t="s">
        <v>12</v>
      </c>
      <c r="B592">
        <v>85</v>
      </c>
      <c r="C592" t="s">
        <v>479</v>
      </c>
      <c r="D592" t="s">
        <v>201</v>
      </c>
      <c r="E592" t="s">
        <v>480</v>
      </c>
    </row>
    <row r="594" spans="1:6" x14ac:dyDescent="0.35">
      <c r="A594" t="s">
        <v>481</v>
      </c>
    </row>
    <row r="595" spans="1:6" x14ac:dyDescent="0.35">
      <c r="A595" t="s">
        <v>2</v>
      </c>
      <c r="B595" t="s">
        <v>3</v>
      </c>
      <c r="C595" t="s">
        <v>159</v>
      </c>
      <c r="D595" t="s">
        <v>162</v>
      </c>
      <c r="E595" t="s">
        <v>160</v>
      </c>
    </row>
    <row r="596" spans="1:6" x14ac:dyDescent="0.35">
      <c r="A596" t="s">
        <v>8</v>
      </c>
      <c r="B596">
        <v>7</v>
      </c>
      <c r="C596" t="s">
        <v>171</v>
      </c>
      <c r="D596" t="s">
        <v>249</v>
      </c>
      <c r="E596" t="s">
        <v>248</v>
      </c>
    </row>
    <row r="597" spans="1:6" x14ac:dyDescent="0.35">
      <c r="A597" t="s">
        <v>9</v>
      </c>
      <c r="B597">
        <v>3</v>
      </c>
      <c r="C597" t="s">
        <v>119</v>
      </c>
      <c r="D597" t="s">
        <v>39</v>
      </c>
      <c r="E597" t="s">
        <v>118</v>
      </c>
    </row>
    <row r="598" spans="1:6" x14ac:dyDescent="0.35">
      <c r="A598" t="s">
        <v>10</v>
      </c>
      <c r="B598">
        <v>3</v>
      </c>
      <c r="C598" t="s">
        <v>118</v>
      </c>
      <c r="D598" t="s">
        <v>118</v>
      </c>
      <c r="E598" t="s">
        <v>118</v>
      </c>
    </row>
    <row r="599" spans="1:6" x14ac:dyDescent="0.35">
      <c r="A599" t="s">
        <v>11</v>
      </c>
      <c r="B599">
        <v>2</v>
      </c>
      <c r="C599" t="s">
        <v>97</v>
      </c>
      <c r="D599" t="s">
        <v>39</v>
      </c>
      <c r="E599" t="s">
        <v>39</v>
      </c>
    </row>
    <row r="600" spans="1:6" x14ac:dyDescent="0.35">
      <c r="A600" t="s">
        <v>12</v>
      </c>
      <c r="B600">
        <v>15</v>
      </c>
      <c r="C600" t="s">
        <v>156</v>
      </c>
      <c r="D600" t="s">
        <v>40</v>
      </c>
      <c r="E600" t="s">
        <v>40</v>
      </c>
    </row>
    <row r="602" spans="1:6" x14ac:dyDescent="0.35">
      <c r="A602" t="s">
        <v>482</v>
      </c>
    </row>
    <row r="603" spans="1:6" x14ac:dyDescent="0.35">
      <c r="A603" t="s">
        <v>2</v>
      </c>
      <c r="B603" t="s">
        <v>3</v>
      </c>
      <c r="C603" t="s">
        <v>4</v>
      </c>
      <c r="D603" t="s">
        <v>5</v>
      </c>
      <c r="E603" t="s">
        <v>6</v>
      </c>
      <c r="F603" t="s">
        <v>7</v>
      </c>
    </row>
    <row r="604" spans="1:6" x14ac:dyDescent="0.35">
      <c r="A604" t="s">
        <v>8</v>
      </c>
      <c r="B604">
        <v>41</v>
      </c>
      <c r="C604">
        <v>1.59</v>
      </c>
      <c r="D604">
        <v>2</v>
      </c>
      <c r="E604">
        <v>1</v>
      </c>
      <c r="F604">
        <v>2</v>
      </c>
    </row>
    <row r="605" spans="1:6" x14ac:dyDescent="0.35">
      <c r="A605" t="s">
        <v>9</v>
      </c>
      <c r="B605">
        <v>44</v>
      </c>
      <c r="C605">
        <v>1.36</v>
      </c>
      <c r="D605">
        <v>1</v>
      </c>
      <c r="E605">
        <v>1</v>
      </c>
      <c r="F605">
        <v>3</v>
      </c>
    </row>
    <row r="606" spans="1:6" x14ac:dyDescent="0.35">
      <c r="A606" t="s">
        <v>10</v>
      </c>
      <c r="B606">
        <v>39</v>
      </c>
      <c r="C606">
        <v>1.82</v>
      </c>
      <c r="D606">
        <v>2</v>
      </c>
      <c r="E606">
        <v>1</v>
      </c>
      <c r="F606">
        <v>3</v>
      </c>
    </row>
    <row r="607" spans="1:6" x14ac:dyDescent="0.35">
      <c r="A607" t="s">
        <v>11</v>
      </c>
      <c r="B607">
        <v>40</v>
      </c>
      <c r="C607">
        <v>1.48</v>
      </c>
      <c r="D607">
        <v>1</v>
      </c>
      <c r="E607">
        <v>1</v>
      </c>
      <c r="F607">
        <v>4</v>
      </c>
    </row>
    <row r="608" spans="1:6" x14ac:dyDescent="0.35">
      <c r="A608" t="s">
        <v>12</v>
      </c>
      <c r="B608">
        <v>164</v>
      </c>
      <c r="C608">
        <v>1.55</v>
      </c>
      <c r="D608">
        <v>1</v>
      </c>
      <c r="E608">
        <v>1</v>
      </c>
      <c r="F608">
        <v>4</v>
      </c>
    </row>
    <row r="610" spans="1:6" x14ac:dyDescent="0.35">
      <c r="A610" t="s">
        <v>483</v>
      </c>
    </row>
    <row r="611" spans="1:6" x14ac:dyDescent="0.35">
      <c r="A611" t="s">
        <v>2</v>
      </c>
      <c r="B611" t="s">
        <v>3</v>
      </c>
      <c r="C611" t="s">
        <v>121</v>
      </c>
      <c r="D611" t="s">
        <v>102</v>
      </c>
      <c r="E611" t="s">
        <v>164</v>
      </c>
    </row>
    <row r="612" spans="1:6" x14ac:dyDescent="0.35">
      <c r="A612" t="s">
        <v>8</v>
      </c>
      <c r="B612">
        <v>41</v>
      </c>
      <c r="C612" t="s">
        <v>22</v>
      </c>
      <c r="D612" t="s">
        <v>100</v>
      </c>
      <c r="E612" t="s">
        <v>39</v>
      </c>
    </row>
    <row r="613" spans="1:6" x14ac:dyDescent="0.35">
      <c r="A613" t="s">
        <v>9</v>
      </c>
      <c r="B613">
        <v>44</v>
      </c>
      <c r="C613" t="s">
        <v>39</v>
      </c>
      <c r="D613" t="s">
        <v>484</v>
      </c>
      <c r="E613" t="s">
        <v>29</v>
      </c>
    </row>
    <row r="614" spans="1:6" x14ac:dyDescent="0.35">
      <c r="A614" t="s">
        <v>10</v>
      </c>
      <c r="B614">
        <v>39</v>
      </c>
      <c r="C614" t="s">
        <v>39</v>
      </c>
      <c r="D614" t="s">
        <v>485</v>
      </c>
      <c r="E614" t="s">
        <v>34</v>
      </c>
    </row>
    <row r="615" spans="1:6" x14ac:dyDescent="0.35">
      <c r="A615" t="s">
        <v>11</v>
      </c>
      <c r="B615">
        <v>40</v>
      </c>
      <c r="C615" t="s">
        <v>39</v>
      </c>
      <c r="D615" t="s">
        <v>97</v>
      </c>
      <c r="E615" t="s">
        <v>39</v>
      </c>
    </row>
    <row r="616" spans="1:6" x14ac:dyDescent="0.35">
      <c r="A616" t="s">
        <v>12</v>
      </c>
      <c r="B616">
        <v>164</v>
      </c>
      <c r="C616" t="s">
        <v>78</v>
      </c>
      <c r="D616" t="s">
        <v>100</v>
      </c>
      <c r="E616" t="s">
        <v>76</v>
      </c>
    </row>
    <row r="618" spans="1:6" x14ac:dyDescent="0.35">
      <c r="A618" t="s">
        <v>486</v>
      </c>
    </row>
    <row r="619" spans="1:6" x14ac:dyDescent="0.35">
      <c r="A619" t="s">
        <v>2</v>
      </c>
      <c r="B619" t="s">
        <v>3</v>
      </c>
      <c r="C619" t="s">
        <v>4</v>
      </c>
      <c r="D619" t="s">
        <v>5</v>
      </c>
      <c r="E619" t="s">
        <v>6</v>
      </c>
      <c r="F619" t="s">
        <v>7</v>
      </c>
    </row>
    <row r="620" spans="1:6" x14ac:dyDescent="0.35">
      <c r="A620" t="s">
        <v>8</v>
      </c>
      <c r="B620">
        <v>41</v>
      </c>
      <c r="C620">
        <v>1.02</v>
      </c>
      <c r="D620">
        <v>1</v>
      </c>
      <c r="E620">
        <v>0</v>
      </c>
      <c r="F620">
        <v>4</v>
      </c>
    </row>
    <row r="621" spans="1:6" x14ac:dyDescent="0.35">
      <c r="A621" t="s">
        <v>9</v>
      </c>
      <c r="B621">
        <v>44</v>
      </c>
      <c r="C621">
        <v>1.0900000000000001</v>
      </c>
      <c r="D621">
        <v>1</v>
      </c>
      <c r="E621">
        <v>0</v>
      </c>
      <c r="F621">
        <v>3</v>
      </c>
    </row>
    <row r="622" spans="1:6" x14ac:dyDescent="0.35">
      <c r="A622" t="s">
        <v>10</v>
      </c>
      <c r="B622">
        <v>39</v>
      </c>
      <c r="C622">
        <v>0.82</v>
      </c>
      <c r="D622">
        <v>1</v>
      </c>
      <c r="E622">
        <v>0</v>
      </c>
      <c r="F622">
        <v>2</v>
      </c>
    </row>
    <row r="623" spans="1:6" x14ac:dyDescent="0.35">
      <c r="A623" t="s">
        <v>11</v>
      </c>
      <c r="B623">
        <v>40</v>
      </c>
      <c r="C623">
        <v>0.85</v>
      </c>
      <c r="D623">
        <v>1</v>
      </c>
      <c r="E623">
        <v>0</v>
      </c>
      <c r="F623">
        <v>5</v>
      </c>
    </row>
    <row r="624" spans="1:6" x14ac:dyDescent="0.35">
      <c r="A624" t="s">
        <v>12</v>
      </c>
      <c r="B624">
        <v>164</v>
      </c>
      <c r="C624">
        <v>0.95</v>
      </c>
      <c r="D624">
        <v>1</v>
      </c>
      <c r="E624">
        <v>0</v>
      </c>
      <c r="F624">
        <v>5</v>
      </c>
    </row>
    <row r="626" spans="1:6" x14ac:dyDescent="0.35">
      <c r="A626" t="s">
        <v>487</v>
      </c>
    </row>
    <row r="627" spans="1:6" x14ac:dyDescent="0.35">
      <c r="A627" t="s">
        <v>2</v>
      </c>
      <c r="B627" t="s">
        <v>3</v>
      </c>
      <c r="C627" t="s">
        <v>164</v>
      </c>
      <c r="D627" t="s">
        <v>102</v>
      </c>
    </row>
    <row r="628" spans="1:6" x14ac:dyDescent="0.35">
      <c r="A628" t="s">
        <v>8</v>
      </c>
      <c r="B628">
        <v>37</v>
      </c>
      <c r="C628" t="s">
        <v>488</v>
      </c>
      <c r="D628" t="s">
        <v>489</v>
      </c>
    </row>
    <row r="629" spans="1:6" x14ac:dyDescent="0.35">
      <c r="A629" t="s">
        <v>9</v>
      </c>
      <c r="B629">
        <v>39</v>
      </c>
      <c r="C629" t="s">
        <v>39</v>
      </c>
      <c r="D629" t="s">
        <v>97</v>
      </c>
    </row>
    <row r="630" spans="1:6" x14ac:dyDescent="0.35">
      <c r="A630" t="s">
        <v>10</v>
      </c>
      <c r="B630">
        <v>33</v>
      </c>
      <c r="C630" t="s">
        <v>74</v>
      </c>
      <c r="D630" t="s">
        <v>490</v>
      </c>
    </row>
    <row r="631" spans="1:6" x14ac:dyDescent="0.35">
      <c r="A631" t="s">
        <v>11</v>
      </c>
      <c r="B631">
        <v>35</v>
      </c>
      <c r="C631" t="s">
        <v>39</v>
      </c>
      <c r="D631" t="s">
        <v>97</v>
      </c>
    </row>
    <row r="632" spans="1:6" x14ac:dyDescent="0.35">
      <c r="A632" t="s">
        <v>12</v>
      </c>
      <c r="B632">
        <v>144</v>
      </c>
      <c r="C632" t="s">
        <v>491</v>
      </c>
      <c r="D632" t="s">
        <v>492</v>
      </c>
    </row>
    <row r="634" spans="1:6" x14ac:dyDescent="0.35">
      <c r="A634" t="s">
        <v>493</v>
      </c>
    </row>
    <row r="635" spans="1:6" x14ac:dyDescent="0.35">
      <c r="A635" t="s">
        <v>2</v>
      </c>
      <c r="B635" t="s">
        <v>3</v>
      </c>
      <c r="C635" t="s">
        <v>4</v>
      </c>
      <c r="D635" t="s">
        <v>5</v>
      </c>
      <c r="E635" t="s">
        <v>6</v>
      </c>
      <c r="F635" t="s">
        <v>7</v>
      </c>
    </row>
    <row r="636" spans="1:6" x14ac:dyDescent="0.35">
      <c r="A636" t="s">
        <v>8</v>
      </c>
      <c r="B636">
        <v>41</v>
      </c>
      <c r="C636">
        <v>2.66</v>
      </c>
      <c r="D636">
        <v>3</v>
      </c>
      <c r="E636">
        <v>1</v>
      </c>
      <c r="F636">
        <v>6</v>
      </c>
    </row>
    <row r="637" spans="1:6" x14ac:dyDescent="0.35">
      <c r="A637" t="s">
        <v>9</v>
      </c>
      <c r="B637">
        <v>44</v>
      </c>
      <c r="C637">
        <v>2.82</v>
      </c>
      <c r="D637">
        <v>3</v>
      </c>
      <c r="E637">
        <v>1</v>
      </c>
      <c r="F637">
        <v>6</v>
      </c>
    </row>
    <row r="638" spans="1:6" x14ac:dyDescent="0.35">
      <c r="A638" t="s">
        <v>10</v>
      </c>
      <c r="B638">
        <v>39</v>
      </c>
      <c r="C638">
        <v>2.69</v>
      </c>
      <c r="D638">
        <v>3</v>
      </c>
      <c r="E638">
        <v>1</v>
      </c>
      <c r="F638">
        <v>5</v>
      </c>
    </row>
    <row r="639" spans="1:6" x14ac:dyDescent="0.35">
      <c r="A639" t="s">
        <v>11</v>
      </c>
      <c r="B639">
        <v>40</v>
      </c>
      <c r="C639">
        <v>2.72</v>
      </c>
      <c r="D639">
        <v>2</v>
      </c>
      <c r="E639">
        <v>1</v>
      </c>
      <c r="F639">
        <v>8</v>
      </c>
    </row>
    <row r="640" spans="1:6" x14ac:dyDescent="0.35">
      <c r="A640" t="s">
        <v>12</v>
      </c>
      <c r="B640">
        <v>164</v>
      </c>
      <c r="C640">
        <v>2.73</v>
      </c>
      <c r="D640">
        <v>3</v>
      </c>
      <c r="E640">
        <v>1</v>
      </c>
      <c r="F640">
        <v>8</v>
      </c>
    </row>
    <row r="642" spans="1:12" x14ac:dyDescent="0.35">
      <c r="A642" t="s">
        <v>494</v>
      </c>
    </row>
    <row r="643" spans="1:12" x14ac:dyDescent="0.35">
      <c r="A643" t="s">
        <v>2</v>
      </c>
      <c r="B643" t="s">
        <v>3</v>
      </c>
      <c r="C643" t="s">
        <v>495</v>
      </c>
      <c r="D643" t="s">
        <v>496</v>
      </c>
      <c r="E643" t="s">
        <v>497</v>
      </c>
      <c r="F643" t="s">
        <v>498</v>
      </c>
      <c r="G643" t="s">
        <v>499</v>
      </c>
      <c r="H643" t="s">
        <v>121</v>
      </c>
      <c r="I643" t="s">
        <v>98</v>
      </c>
      <c r="J643" t="s">
        <v>99</v>
      </c>
    </row>
    <row r="644" spans="1:12" x14ac:dyDescent="0.35">
      <c r="A644" t="s">
        <v>8</v>
      </c>
      <c r="B644">
        <v>41</v>
      </c>
      <c r="C644" t="s">
        <v>500</v>
      </c>
      <c r="D644" t="s">
        <v>269</v>
      </c>
      <c r="E644" t="s">
        <v>269</v>
      </c>
      <c r="F644" t="s">
        <v>26</v>
      </c>
      <c r="G644" t="s">
        <v>501</v>
      </c>
      <c r="H644" t="s">
        <v>28</v>
      </c>
      <c r="I644" t="s">
        <v>39</v>
      </c>
      <c r="J644" t="s">
        <v>39</v>
      </c>
    </row>
    <row r="645" spans="1:12" x14ac:dyDescent="0.35">
      <c r="A645" t="s">
        <v>9</v>
      </c>
      <c r="B645">
        <v>44</v>
      </c>
      <c r="C645" t="s">
        <v>502</v>
      </c>
      <c r="D645" t="s">
        <v>39</v>
      </c>
      <c r="E645" t="s">
        <v>29</v>
      </c>
      <c r="F645" t="s">
        <v>67</v>
      </c>
      <c r="G645" t="s">
        <v>372</v>
      </c>
      <c r="H645" t="s">
        <v>274</v>
      </c>
      <c r="I645" t="s">
        <v>39</v>
      </c>
      <c r="J645" t="s">
        <v>29</v>
      </c>
    </row>
    <row r="646" spans="1:12" x14ac:dyDescent="0.35">
      <c r="A646" t="s">
        <v>10</v>
      </c>
      <c r="B646">
        <v>39</v>
      </c>
      <c r="C646" t="s">
        <v>82</v>
      </c>
      <c r="D646" t="s">
        <v>374</v>
      </c>
      <c r="E646" t="s">
        <v>38</v>
      </c>
      <c r="F646" t="s">
        <v>36</v>
      </c>
      <c r="G646" t="s">
        <v>503</v>
      </c>
      <c r="H646" t="s">
        <v>68</v>
      </c>
      <c r="I646" t="s">
        <v>39</v>
      </c>
      <c r="J646" t="s">
        <v>39</v>
      </c>
    </row>
    <row r="647" spans="1:12" x14ac:dyDescent="0.35">
      <c r="A647" t="s">
        <v>11</v>
      </c>
      <c r="B647">
        <v>39</v>
      </c>
      <c r="C647" t="s">
        <v>180</v>
      </c>
      <c r="D647" t="s">
        <v>374</v>
      </c>
      <c r="E647" t="s">
        <v>38</v>
      </c>
      <c r="F647" t="s">
        <v>278</v>
      </c>
      <c r="G647" t="s">
        <v>504</v>
      </c>
      <c r="H647" t="s">
        <v>38</v>
      </c>
      <c r="I647" t="s">
        <v>39</v>
      </c>
      <c r="J647" t="s">
        <v>39</v>
      </c>
    </row>
    <row r="648" spans="1:12" x14ac:dyDescent="0.35">
      <c r="A648" t="s">
        <v>12</v>
      </c>
      <c r="B648">
        <v>163</v>
      </c>
      <c r="C648" t="s">
        <v>382</v>
      </c>
      <c r="D648" t="s">
        <v>458</v>
      </c>
      <c r="E648" t="s">
        <v>294</v>
      </c>
      <c r="F648" t="s">
        <v>505</v>
      </c>
      <c r="G648" t="s">
        <v>506</v>
      </c>
      <c r="H648" t="s">
        <v>507</v>
      </c>
      <c r="I648" t="s">
        <v>39</v>
      </c>
      <c r="J648" t="s">
        <v>78</v>
      </c>
    </row>
    <row r="650" spans="1:12" x14ac:dyDescent="0.35">
      <c r="A650" t="s">
        <v>508</v>
      </c>
    </row>
    <row r="651" spans="1:12" x14ac:dyDescent="0.35">
      <c r="A651" t="s">
        <v>2</v>
      </c>
      <c r="B651" t="s">
        <v>3</v>
      </c>
      <c r="C651" t="s">
        <v>509</v>
      </c>
      <c r="D651" t="s">
        <v>510</v>
      </c>
      <c r="E651" t="s">
        <v>511</v>
      </c>
      <c r="F651" t="s">
        <v>512</v>
      </c>
      <c r="G651" t="s">
        <v>513</v>
      </c>
      <c r="H651" t="s">
        <v>514</v>
      </c>
      <c r="I651" t="s">
        <v>515</v>
      </c>
      <c r="J651" t="s">
        <v>98</v>
      </c>
      <c r="K651" t="s">
        <v>121</v>
      </c>
      <c r="L651" t="s">
        <v>99</v>
      </c>
    </row>
    <row r="652" spans="1:12" x14ac:dyDescent="0.35">
      <c r="A652" t="s">
        <v>8</v>
      </c>
      <c r="B652">
        <v>41</v>
      </c>
      <c r="C652" t="s">
        <v>516</v>
      </c>
      <c r="D652" t="s">
        <v>65</v>
      </c>
      <c r="E652" t="s">
        <v>517</v>
      </c>
      <c r="F652" t="s">
        <v>386</v>
      </c>
      <c r="G652" t="s">
        <v>26</v>
      </c>
      <c r="H652" t="s">
        <v>25</v>
      </c>
      <c r="I652" t="s">
        <v>23</v>
      </c>
      <c r="J652" t="s">
        <v>39</v>
      </c>
      <c r="K652" t="s">
        <v>27</v>
      </c>
      <c r="L652" t="s">
        <v>22</v>
      </c>
    </row>
    <row r="653" spans="1:12" x14ac:dyDescent="0.35">
      <c r="A653" t="s">
        <v>9</v>
      </c>
      <c r="B653">
        <v>44</v>
      </c>
      <c r="C653" t="s">
        <v>270</v>
      </c>
      <c r="D653" t="s">
        <v>231</v>
      </c>
      <c r="E653" t="s">
        <v>518</v>
      </c>
      <c r="F653" t="s">
        <v>519</v>
      </c>
      <c r="G653" t="s">
        <v>520</v>
      </c>
      <c r="H653" t="s">
        <v>521</v>
      </c>
      <c r="I653" t="s">
        <v>154</v>
      </c>
      <c r="J653" t="s">
        <v>39</v>
      </c>
      <c r="K653" t="s">
        <v>39</v>
      </c>
      <c r="L653" t="s">
        <v>39</v>
      </c>
    </row>
    <row r="654" spans="1:12" x14ac:dyDescent="0.35">
      <c r="A654" t="s">
        <v>10</v>
      </c>
      <c r="B654">
        <v>39</v>
      </c>
      <c r="C654" t="s">
        <v>416</v>
      </c>
      <c r="D654" t="s">
        <v>522</v>
      </c>
      <c r="E654" t="s">
        <v>217</v>
      </c>
      <c r="F654" t="s">
        <v>80</v>
      </c>
      <c r="G654" t="s">
        <v>408</v>
      </c>
      <c r="H654" t="s">
        <v>408</v>
      </c>
      <c r="I654" t="s">
        <v>80</v>
      </c>
      <c r="J654" t="s">
        <v>39</v>
      </c>
      <c r="K654" t="s">
        <v>34</v>
      </c>
      <c r="L654" t="s">
        <v>39</v>
      </c>
    </row>
    <row r="655" spans="1:12" x14ac:dyDescent="0.35">
      <c r="A655" t="s">
        <v>11</v>
      </c>
      <c r="B655">
        <v>40</v>
      </c>
      <c r="C655" t="s">
        <v>97</v>
      </c>
      <c r="D655" t="s">
        <v>375</v>
      </c>
      <c r="E655" t="s">
        <v>40</v>
      </c>
      <c r="F655" t="s">
        <v>71</v>
      </c>
      <c r="G655" t="s">
        <v>70</v>
      </c>
      <c r="H655" t="s">
        <v>70</v>
      </c>
      <c r="I655" t="s">
        <v>107</v>
      </c>
      <c r="J655" t="s">
        <v>39</v>
      </c>
      <c r="K655" t="s">
        <v>39</v>
      </c>
      <c r="L655" t="s">
        <v>39</v>
      </c>
    </row>
    <row r="656" spans="1:12" x14ac:dyDescent="0.35">
      <c r="A656" t="s">
        <v>12</v>
      </c>
      <c r="B656">
        <v>164</v>
      </c>
      <c r="C656" t="s">
        <v>523</v>
      </c>
      <c r="D656" t="s">
        <v>524</v>
      </c>
      <c r="E656" t="s">
        <v>525</v>
      </c>
      <c r="F656" t="s">
        <v>280</v>
      </c>
      <c r="G656" t="s">
        <v>526</v>
      </c>
      <c r="H656" t="s">
        <v>527</v>
      </c>
      <c r="I656" t="s">
        <v>528</v>
      </c>
      <c r="J656" t="s">
        <v>39</v>
      </c>
      <c r="K656" t="s">
        <v>22</v>
      </c>
      <c r="L656" t="s">
        <v>78</v>
      </c>
    </row>
    <row r="658" spans="1:11" x14ac:dyDescent="0.35">
      <c r="A658" t="s">
        <v>529</v>
      </c>
    </row>
    <row r="659" spans="1:11" x14ac:dyDescent="0.35">
      <c r="A659" t="s">
        <v>2</v>
      </c>
      <c r="B659" t="s">
        <v>3</v>
      </c>
      <c r="C659" t="s">
        <v>530</v>
      </c>
      <c r="D659" t="s">
        <v>531</v>
      </c>
      <c r="E659" t="s">
        <v>532</v>
      </c>
      <c r="F659" t="s">
        <v>533</v>
      </c>
      <c r="G659" t="s">
        <v>534</v>
      </c>
      <c r="H659" t="s">
        <v>535</v>
      </c>
      <c r="I659" t="s">
        <v>98</v>
      </c>
      <c r="J659" t="s">
        <v>121</v>
      </c>
      <c r="K659" t="s">
        <v>99</v>
      </c>
    </row>
    <row r="660" spans="1:11" x14ac:dyDescent="0.35">
      <c r="A660" t="s">
        <v>8</v>
      </c>
      <c r="B660">
        <v>41</v>
      </c>
      <c r="C660" t="s">
        <v>452</v>
      </c>
      <c r="D660" t="s">
        <v>536</v>
      </c>
      <c r="E660" t="s">
        <v>537</v>
      </c>
      <c r="F660" t="s">
        <v>236</v>
      </c>
      <c r="G660" t="s">
        <v>537</v>
      </c>
      <c r="H660" t="s">
        <v>537</v>
      </c>
      <c r="I660" t="s">
        <v>39</v>
      </c>
      <c r="J660" t="s">
        <v>22</v>
      </c>
      <c r="K660" t="s">
        <v>39</v>
      </c>
    </row>
    <row r="661" spans="1:11" x14ac:dyDescent="0.35">
      <c r="A661" t="s">
        <v>9</v>
      </c>
      <c r="B661">
        <v>44</v>
      </c>
      <c r="C661" t="s">
        <v>270</v>
      </c>
      <c r="D661" t="s">
        <v>270</v>
      </c>
      <c r="E661" t="s">
        <v>381</v>
      </c>
      <c r="F661" t="s">
        <v>97</v>
      </c>
      <c r="G661" t="s">
        <v>538</v>
      </c>
      <c r="H661" t="s">
        <v>414</v>
      </c>
      <c r="I661" t="s">
        <v>39</v>
      </c>
      <c r="J661" t="s">
        <v>39</v>
      </c>
      <c r="K661" t="s">
        <v>39</v>
      </c>
    </row>
    <row r="662" spans="1:11" x14ac:dyDescent="0.35">
      <c r="A662" t="s">
        <v>10</v>
      </c>
      <c r="B662">
        <v>39</v>
      </c>
      <c r="C662" t="s">
        <v>539</v>
      </c>
      <c r="D662" t="s">
        <v>119</v>
      </c>
      <c r="E662" t="s">
        <v>37</v>
      </c>
      <c r="F662" t="s">
        <v>540</v>
      </c>
      <c r="G662" t="s">
        <v>541</v>
      </c>
      <c r="H662" t="s">
        <v>118</v>
      </c>
      <c r="I662" t="s">
        <v>39</v>
      </c>
      <c r="J662" t="s">
        <v>38</v>
      </c>
      <c r="K662" t="s">
        <v>39</v>
      </c>
    </row>
    <row r="663" spans="1:11" x14ac:dyDescent="0.35">
      <c r="A663" t="s">
        <v>11</v>
      </c>
      <c r="B663">
        <v>40</v>
      </c>
      <c r="C663" t="s">
        <v>542</v>
      </c>
      <c r="D663" t="s">
        <v>232</v>
      </c>
      <c r="E663" t="s">
        <v>375</v>
      </c>
      <c r="F663" t="s">
        <v>156</v>
      </c>
      <c r="G663" t="s">
        <v>543</v>
      </c>
      <c r="H663" t="s">
        <v>375</v>
      </c>
      <c r="I663" t="s">
        <v>39</v>
      </c>
      <c r="J663" t="s">
        <v>71</v>
      </c>
      <c r="K663" t="s">
        <v>39</v>
      </c>
    </row>
    <row r="664" spans="1:11" x14ac:dyDescent="0.35">
      <c r="A664" t="s">
        <v>12</v>
      </c>
      <c r="B664">
        <v>164</v>
      </c>
      <c r="C664" t="s">
        <v>544</v>
      </c>
      <c r="D664" t="s">
        <v>311</v>
      </c>
      <c r="E664" t="s">
        <v>24</v>
      </c>
      <c r="F664" t="s">
        <v>545</v>
      </c>
      <c r="G664" t="s">
        <v>546</v>
      </c>
      <c r="H664" t="s">
        <v>547</v>
      </c>
      <c r="I664" t="s">
        <v>39</v>
      </c>
      <c r="J664" t="s">
        <v>76</v>
      </c>
      <c r="K664" t="s">
        <v>39</v>
      </c>
    </row>
    <row r="666" spans="1:11" x14ac:dyDescent="0.35">
      <c r="A666" t="s">
        <v>548</v>
      </c>
    </row>
    <row r="667" spans="1:11" x14ac:dyDescent="0.35">
      <c r="A667" t="s">
        <v>2</v>
      </c>
      <c r="B667" t="s">
        <v>3</v>
      </c>
      <c r="C667" t="s">
        <v>549</v>
      </c>
      <c r="D667" t="s">
        <v>550</v>
      </c>
      <c r="E667" t="s">
        <v>551</v>
      </c>
    </row>
    <row r="668" spans="1:11" x14ac:dyDescent="0.35">
      <c r="A668" t="s">
        <v>8</v>
      </c>
      <c r="B668">
        <v>41</v>
      </c>
      <c r="C668" t="s">
        <v>28</v>
      </c>
      <c r="D668" t="s">
        <v>279</v>
      </c>
      <c r="E668" t="s">
        <v>380</v>
      </c>
    </row>
    <row r="669" spans="1:11" x14ac:dyDescent="0.35">
      <c r="A669" t="s">
        <v>9</v>
      </c>
      <c r="B669">
        <v>44</v>
      </c>
      <c r="C669" t="s">
        <v>29</v>
      </c>
      <c r="D669" t="s">
        <v>39</v>
      </c>
      <c r="E669" t="s">
        <v>484</v>
      </c>
    </row>
    <row r="670" spans="1:11" x14ac:dyDescent="0.35">
      <c r="A670" t="s">
        <v>10</v>
      </c>
      <c r="B670">
        <v>39</v>
      </c>
      <c r="C670" t="s">
        <v>34</v>
      </c>
      <c r="D670" t="s">
        <v>408</v>
      </c>
      <c r="E670" t="s">
        <v>271</v>
      </c>
    </row>
    <row r="671" spans="1:11" x14ac:dyDescent="0.35">
      <c r="A671" t="s">
        <v>11</v>
      </c>
      <c r="B671">
        <v>40</v>
      </c>
      <c r="C671" t="s">
        <v>42</v>
      </c>
      <c r="D671" t="s">
        <v>43</v>
      </c>
      <c r="E671" t="s">
        <v>552</v>
      </c>
    </row>
    <row r="672" spans="1:11" x14ac:dyDescent="0.35">
      <c r="A672" t="s">
        <v>12</v>
      </c>
      <c r="B672">
        <v>164</v>
      </c>
      <c r="C672" t="s">
        <v>28</v>
      </c>
      <c r="D672" t="s">
        <v>553</v>
      </c>
      <c r="E672" t="s">
        <v>554</v>
      </c>
    </row>
    <row r="674" spans="1:14" x14ac:dyDescent="0.35">
      <c r="A674" t="s">
        <v>555</v>
      </c>
    </row>
    <row r="675" spans="1:14" x14ac:dyDescent="0.35">
      <c r="A675" t="s">
        <v>2</v>
      </c>
      <c r="B675" t="s">
        <v>3</v>
      </c>
      <c r="C675" t="s">
        <v>556</v>
      </c>
      <c r="D675" t="s">
        <v>557</v>
      </c>
      <c r="E675" t="s">
        <v>558</v>
      </c>
      <c r="F675" t="s">
        <v>559</v>
      </c>
      <c r="G675" t="s">
        <v>560</v>
      </c>
      <c r="H675" t="s">
        <v>561</v>
      </c>
      <c r="I675" t="s">
        <v>562</v>
      </c>
      <c r="J675" t="s">
        <v>563</v>
      </c>
      <c r="K675" t="s">
        <v>564</v>
      </c>
      <c r="L675" t="s">
        <v>121</v>
      </c>
      <c r="M675" t="s">
        <v>98</v>
      </c>
      <c r="N675" t="s">
        <v>99</v>
      </c>
    </row>
    <row r="676" spans="1:14" x14ac:dyDescent="0.35">
      <c r="A676" t="s">
        <v>8</v>
      </c>
      <c r="B676">
        <v>25</v>
      </c>
      <c r="C676" t="s">
        <v>565</v>
      </c>
      <c r="D676" t="s">
        <v>566</v>
      </c>
      <c r="E676" t="s">
        <v>439</v>
      </c>
      <c r="F676" t="s">
        <v>383</v>
      </c>
      <c r="G676" t="s">
        <v>86</v>
      </c>
      <c r="H676" t="s">
        <v>567</v>
      </c>
      <c r="I676" t="s">
        <v>476</v>
      </c>
      <c r="J676" t="s">
        <v>254</v>
      </c>
      <c r="K676" t="s">
        <v>568</v>
      </c>
      <c r="L676" t="s">
        <v>39</v>
      </c>
      <c r="M676" t="s">
        <v>39</v>
      </c>
      <c r="N676" t="s">
        <v>39</v>
      </c>
    </row>
    <row r="677" spans="1:14" x14ac:dyDescent="0.35">
      <c r="A677" t="s">
        <v>9</v>
      </c>
      <c r="B677">
        <v>29</v>
      </c>
      <c r="C677" t="s">
        <v>167</v>
      </c>
      <c r="D677" t="s">
        <v>473</v>
      </c>
      <c r="E677" t="s">
        <v>569</v>
      </c>
      <c r="F677" t="s">
        <v>570</v>
      </c>
      <c r="G677" t="s">
        <v>571</v>
      </c>
      <c r="H677" t="s">
        <v>374</v>
      </c>
      <c r="I677" t="s">
        <v>374</v>
      </c>
      <c r="J677" t="s">
        <v>374</v>
      </c>
      <c r="K677" t="s">
        <v>572</v>
      </c>
      <c r="L677" t="s">
        <v>39</v>
      </c>
      <c r="M677" t="s">
        <v>39</v>
      </c>
      <c r="N677" t="s">
        <v>39</v>
      </c>
    </row>
    <row r="678" spans="1:14" x14ac:dyDescent="0.35">
      <c r="A678" t="s">
        <v>10</v>
      </c>
      <c r="B678">
        <v>24</v>
      </c>
      <c r="C678" t="s">
        <v>573</v>
      </c>
      <c r="D678" t="s">
        <v>232</v>
      </c>
      <c r="E678" t="s">
        <v>316</v>
      </c>
      <c r="F678" t="s">
        <v>118</v>
      </c>
      <c r="G678" t="s">
        <v>574</v>
      </c>
      <c r="H678" t="s">
        <v>472</v>
      </c>
      <c r="I678" t="s">
        <v>575</v>
      </c>
      <c r="J678" t="s">
        <v>472</v>
      </c>
      <c r="K678" t="s">
        <v>472</v>
      </c>
      <c r="L678" t="s">
        <v>39</v>
      </c>
      <c r="M678" t="s">
        <v>39</v>
      </c>
      <c r="N678" t="s">
        <v>39</v>
      </c>
    </row>
    <row r="679" spans="1:14" x14ac:dyDescent="0.35">
      <c r="A679" t="s">
        <v>11</v>
      </c>
      <c r="B679">
        <v>31</v>
      </c>
      <c r="C679" t="s">
        <v>576</v>
      </c>
      <c r="D679" t="s">
        <v>577</v>
      </c>
      <c r="E679" t="s">
        <v>578</v>
      </c>
      <c r="F679" t="s">
        <v>290</v>
      </c>
      <c r="G679" t="s">
        <v>238</v>
      </c>
      <c r="H679" t="s">
        <v>290</v>
      </c>
      <c r="I679" t="s">
        <v>292</v>
      </c>
      <c r="J679" t="s">
        <v>39</v>
      </c>
      <c r="K679" t="s">
        <v>578</v>
      </c>
      <c r="L679" t="s">
        <v>39</v>
      </c>
      <c r="M679" t="s">
        <v>39</v>
      </c>
      <c r="N679" t="s">
        <v>39</v>
      </c>
    </row>
    <row r="680" spans="1:14" x14ac:dyDescent="0.35">
      <c r="A680" t="s">
        <v>12</v>
      </c>
      <c r="B680">
        <v>109</v>
      </c>
      <c r="C680" t="s">
        <v>174</v>
      </c>
      <c r="D680" t="s">
        <v>187</v>
      </c>
      <c r="E680" t="s">
        <v>579</v>
      </c>
      <c r="F680" t="s">
        <v>580</v>
      </c>
      <c r="G680" t="s">
        <v>581</v>
      </c>
      <c r="H680" t="s">
        <v>582</v>
      </c>
      <c r="I680" t="s">
        <v>75</v>
      </c>
      <c r="J680" t="s">
        <v>472</v>
      </c>
      <c r="K680" t="s">
        <v>583</v>
      </c>
      <c r="L680" t="s">
        <v>39</v>
      </c>
      <c r="M680" t="s">
        <v>39</v>
      </c>
      <c r="N680" t="s">
        <v>39</v>
      </c>
    </row>
    <row r="682" spans="1:14" x14ac:dyDescent="0.35">
      <c r="A682" t="s">
        <v>584</v>
      </c>
    </row>
    <row r="683" spans="1:14" x14ac:dyDescent="0.35">
      <c r="A683" t="s">
        <v>2</v>
      </c>
      <c r="B683" t="s">
        <v>3</v>
      </c>
      <c r="C683" t="s">
        <v>585</v>
      </c>
      <c r="D683" t="s">
        <v>586</v>
      </c>
      <c r="E683" t="s">
        <v>587</v>
      </c>
      <c r="F683" t="s">
        <v>588</v>
      </c>
      <c r="G683" t="s">
        <v>557</v>
      </c>
      <c r="H683" t="s">
        <v>589</v>
      </c>
      <c r="I683" t="s">
        <v>590</v>
      </c>
      <c r="J683" t="s">
        <v>98</v>
      </c>
      <c r="K683" t="s">
        <v>121</v>
      </c>
      <c r="L683" t="s">
        <v>99</v>
      </c>
      <c r="M683" t="s">
        <v>591</v>
      </c>
      <c r="N683" t="s">
        <v>592</v>
      </c>
    </row>
    <row r="684" spans="1:14" x14ac:dyDescent="0.35">
      <c r="A684" t="s">
        <v>8</v>
      </c>
      <c r="B684">
        <v>41</v>
      </c>
      <c r="C684" t="s">
        <v>39</v>
      </c>
      <c r="D684" t="s">
        <v>236</v>
      </c>
      <c r="E684" t="s">
        <v>517</v>
      </c>
      <c r="F684" t="s">
        <v>384</v>
      </c>
      <c r="G684" t="s">
        <v>384</v>
      </c>
      <c r="H684" t="s">
        <v>386</v>
      </c>
      <c r="I684" t="s">
        <v>24</v>
      </c>
      <c r="J684" t="s">
        <v>22</v>
      </c>
      <c r="K684" t="s">
        <v>39</v>
      </c>
      <c r="L684" t="s">
        <v>39</v>
      </c>
      <c r="M684" t="s">
        <v>39</v>
      </c>
      <c r="N684" t="s">
        <v>22</v>
      </c>
    </row>
    <row r="685" spans="1:14" x14ac:dyDescent="0.35">
      <c r="A685" t="s">
        <v>9</v>
      </c>
      <c r="B685">
        <v>44</v>
      </c>
      <c r="C685" t="s">
        <v>39</v>
      </c>
      <c r="D685" t="s">
        <v>593</v>
      </c>
      <c r="E685" t="s">
        <v>46</v>
      </c>
      <c r="F685" t="s">
        <v>594</v>
      </c>
      <c r="G685" t="s">
        <v>521</v>
      </c>
      <c r="H685" t="s">
        <v>594</v>
      </c>
      <c r="I685" t="s">
        <v>595</v>
      </c>
      <c r="J685" t="s">
        <v>274</v>
      </c>
      <c r="K685" t="s">
        <v>39</v>
      </c>
      <c r="L685" t="s">
        <v>39</v>
      </c>
      <c r="M685" t="s">
        <v>32</v>
      </c>
      <c r="N685" t="s">
        <v>29</v>
      </c>
    </row>
    <row r="686" spans="1:14" x14ac:dyDescent="0.35">
      <c r="A686" t="s">
        <v>10</v>
      </c>
      <c r="B686">
        <v>39</v>
      </c>
      <c r="C686" t="s">
        <v>38</v>
      </c>
      <c r="D686" t="s">
        <v>522</v>
      </c>
      <c r="E686" t="s">
        <v>82</v>
      </c>
      <c r="F686" t="s">
        <v>596</v>
      </c>
      <c r="G686" t="s">
        <v>597</v>
      </c>
      <c r="H686" t="s">
        <v>36</v>
      </c>
      <c r="I686" t="s">
        <v>82</v>
      </c>
      <c r="J686" t="s">
        <v>34</v>
      </c>
      <c r="K686" t="s">
        <v>39</v>
      </c>
      <c r="L686" t="s">
        <v>39</v>
      </c>
      <c r="M686" t="s">
        <v>38</v>
      </c>
      <c r="N686" t="s">
        <v>39</v>
      </c>
    </row>
    <row r="687" spans="1:14" x14ac:dyDescent="0.35">
      <c r="A687" t="s">
        <v>11</v>
      </c>
      <c r="B687">
        <v>40</v>
      </c>
      <c r="C687" t="s">
        <v>39</v>
      </c>
      <c r="D687" t="s">
        <v>304</v>
      </c>
      <c r="E687" t="s">
        <v>69</v>
      </c>
      <c r="F687" t="s">
        <v>543</v>
      </c>
      <c r="G687" t="s">
        <v>376</v>
      </c>
      <c r="H687" t="s">
        <v>598</v>
      </c>
      <c r="I687" t="s">
        <v>382</v>
      </c>
      <c r="J687" t="s">
        <v>69</v>
      </c>
      <c r="K687" t="s">
        <v>39</v>
      </c>
      <c r="L687" t="s">
        <v>39</v>
      </c>
      <c r="M687" t="s">
        <v>71</v>
      </c>
      <c r="N687" t="s">
        <v>39</v>
      </c>
    </row>
    <row r="688" spans="1:14" x14ac:dyDescent="0.35">
      <c r="A688" t="s">
        <v>12</v>
      </c>
      <c r="B688">
        <v>164</v>
      </c>
      <c r="C688" t="s">
        <v>78</v>
      </c>
      <c r="D688" t="s">
        <v>599</v>
      </c>
      <c r="E688" t="s">
        <v>30</v>
      </c>
      <c r="F688" t="s">
        <v>600</v>
      </c>
      <c r="G688" t="s">
        <v>601</v>
      </c>
      <c r="H688" t="s">
        <v>602</v>
      </c>
      <c r="I688" t="s">
        <v>603</v>
      </c>
      <c r="J688" t="s">
        <v>72</v>
      </c>
      <c r="K688" t="s">
        <v>39</v>
      </c>
      <c r="L688" t="s">
        <v>39</v>
      </c>
      <c r="M688" t="s">
        <v>27</v>
      </c>
      <c r="N688" t="s">
        <v>48</v>
      </c>
    </row>
    <row r="690" spans="1:14" x14ac:dyDescent="0.35">
      <c r="A690" t="s">
        <v>604</v>
      </c>
    </row>
    <row r="691" spans="1:14" x14ac:dyDescent="0.35">
      <c r="A691" t="s">
        <v>2</v>
      </c>
      <c r="B691" t="s">
        <v>3</v>
      </c>
      <c r="C691" t="s">
        <v>605</v>
      </c>
      <c r="D691" t="s">
        <v>606</v>
      </c>
      <c r="E691" t="s">
        <v>607</v>
      </c>
      <c r="F691" t="s">
        <v>608</v>
      </c>
      <c r="G691" t="s">
        <v>609</v>
      </c>
      <c r="H691" t="s">
        <v>133</v>
      </c>
      <c r="I691" t="s">
        <v>610</v>
      </c>
      <c r="J691" t="s">
        <v>98</v>
      </c>
      <c r="K691" t="s">
        <v>99</v>
      </c>
    </row>
    <row r="692" spans="1:14" x14ac:dyDescent="0.35">
      <c r="A692" t="s">
        <v>8</v>
      </c>
      <c r="B692">
        <v>16</v>
      </c>
      <c r="C692" t="s">
        <v>39</v>
      </c>
      <c r="D692" t="s">
        <v>403</v>
      </c>
      <c r="E692" t="s">
        <v>403</v>
      </c>
      <c r="F692" t="s">
        <v>611</v>
      </c>
      <c r="G692" t="s">
        <v>305</v>
      </c>
      <c r="H692" t="s">
        <v>403</v>
      </c>
      <c r="I692" t="s">
        <v>39</v>
      </c>
      <c r="J692" t="s">
        <v>39</v>
      </c>
      <c r="K692" t="s">
        <v>305</v>
      </c>
    </row>
    <row r="693" spans="1:14" x14ac:dyDescent="0.35">
      <c r="A693" t="s">
        <v>9</v>
      </c>
      <c r="B693">
        <v>1</v>
      </c>
      <c r="C693" t="s">
        <v>97</v>
      </c>
      <c r="D693" t="s">
        <v>39</v>
      </c>
      <c r="E693" t="s">
        <v>39</v>
      </c>
      <c r="F693" t="s">
        <v>39</v>
      </c>
      <c r="G693" t="s">
        <v>39</v>
      </c>
      <c r="H693" t="s">
        <v>39</v>
      </c>
      <c r="I693" t="s">
        <v>39</v>
      </c>
      <c r="J693" t="s">
        <v>39</v>
      </c>
      <c r="K693" t="s">
        <v>39</v>
      </c>
    </row>
    <row r="694" spans="1:14" x14ac:dyDescent="0.35">
      <c r="A694" t="s">
        <v>10</v>
      </c>
      <c r="B694">
        <v>9</v>
      </c>
      <c r="C694" t="s">
        <v>139</v>
      </c>
      <c r="D694" t="s">
        <v>89</v>
      </c>
      <c r="E694" t="s">
        <v>39</v>
      </c>
      <c r="F694" t="s">
        <v>87</v>
      </c>
      <c r="G694" t="s">
        <v>89</v>
      </c>
      <c r="H694" t="s">
        <v>88</v>
      </c>
      <c r="I694" t="s">
        <v>39</v>
      </c>
      <c r="J694" t="s">
        <v>39</v>
      </c>
      <c r="K694" t="s">
        <v>39</v>
      </c>
    </row>
    <row r="695" spans="1:14" x14ac:dyDescent="0.35">
      <c r="A695" t="s">
        <v>11</v>
      </c>
      <c r="B695">
        <v>13</v>
      </c>
      <c r="C695" t="s">
        <v>68</v>
      </c>
      <c r="D695" t="s">
        <v>68</v>
      </c>
      <c r="E695" t="s">
        <v>39</v>
      </c>
      <c r="F695" t="s">
        <v>82</v>
      </c>
      <c r="G695" t="s">
        <v>39</v>
      </c>
      <c r="H695" t="s">
        <v>39</v>
      </c>
      <c r="I695" t="s">
        <v>80</v>
      </c>
      <c r="J695" t="s">
        <v>39</v>
      </c>
      <c r="K695" t="s">
        <v>81</v>
      </c>
    </row>
    <row r="696" spans="1:14" x14ac:dyDescent="0.35">
      <c r="A696" t="s">
        <v>12</v>
      </c>
      <c r="B696">
        <v>39</v>
      </c>
      <c r="C696" t="s">
        <v>80</v>
      </c>
      <c r="D696" t="s">
        <v>68</v>
      </c>
      <c r="E696" t="s">
        <v>38</v>
      </c>
      <c r="F696" t="s">
        <v>35</v>
      </c>
      <c r="G696" t="s">
        <v>374</v>
      </c>
      <c r="H696" t="s">
        <v>80</v>
      </c>
      <c r="I696" t="s">
        <v>34</v>
      </c>
      <c r="J696" t="s">
        <v>39</v>
      </c>
      <c r="K696" t="s">
        <v>180</v>
      </c>
    </row>
    <row r="698" spans="1:14" x14ac:dyDescent="0.35">
      <c r="A698" t="s">
        <v>612</v>
      </c>
    </row>
    <row r="699" spans="1:14" x14ac:dyDescent="0.35">
      <c r="A699" t="s">
        <v>2</v>
      </c>
      <c r="B699" t="s">
        <v>3</v>
      </c>
      <c r="C699" t="s">
        <v>613</v>
      </c>
      <c r="D699" t="s">
        <v>614</v>
      </c>
      <c r="E699" t="s">
        <v>615</v>
      </c>
      <c r="F699" t="s">
        <v>616</v>
      </c>
      <c r="G699" t="s">
        <v>617</v>
      </c>
      <c r="H699" t="s">
        <v>618</v>
      </c>
      <c r="I699" t="s">
        <v>619</v>
      </c>
      <c r="J699" t="s">
        <v>620</v>
      </c>
      <c r="K699" t="s">
        <v>621</v>
      </c>
      <c r="L699" t="s">
        <v>98</v>
      </c>
      <c r="M699" t="s">
        <v>121</v>
      </c>
      <c r="N699" t="s">
        <v>99</v>
      </c>
    </row>
    <row r="700" spans="1:14" x14ac:dyDescent="0.35">
      <c r="A700" t="s">
        <v>8</v>
      </c>
      <c r="B700">
        <v>2</v>
      </c>
      <c r="C700" t="s">
        <v>117</v>
      </c>
      <c r="D700" t="s">
        <v>117</v>
      </c>
      <c r="E700" t="s">
        <v>117</v>
      </c>
      <c r="F700" t="s">
        <v>39</v>
      </c>
      <c r="G700" t="s">
        <v>39</v>
      </c>
      <c r="H700" t="s">
        <v>39</v>
      </c>
      <c r="I700" t="s">
        <v>39</v>
      </c>
      <c r="J700" t="s">
        <v>39</v>
      </c>
      <c r="K700" t="s">
        <v>39</v>
      </c>
      <c r="L700" t="s">
        <v>39</v>
      </c>
      <c r="M700" t="s">
        <v>39</v>
      </c>
      <c r="N700" t="s">
        <v>39</v>
      </c>
    </row>
    <row r="701" spans="1:14" x14ac:dyDescent="0.35">
      <c r="A701" t="s">
        <v>9</v>
      </c>
      <c r="B701">
        <v>1</v>
      </c>
      <c r="C701" t="s">
        <v>97</v>
      </c>
      <c r="D701" t="s">
        <v>39</v>
      </c>
      <c r="E701" t="s">
        <v>39</v>
      </c>
      <c r="F701" t="s">
        <v>39</v>
      </c>
      <c r="G701" t="s">
        <v>39</v>
      </c>
      <c r="H701" t="s">
        <v>39</v>
      </c>
      <c r="I701" t="s">
        <v>39</v>
      </c>
      <c r="J701" t="s">
        <v>39</v>
      </c>
      <c r="K701" t="s">
        <v>39</v>
      </c>
      <c r="L701" t="s">
        <v>39</v>
      </c>
      <c r="M701" t="s">
        <v>39</v>
      </c>
      <c r="N701" t="s">
        <v>39</v>
      </c>
    </row>
    <row r="702" spans="1:14" x14ac:dyDescent="0.35">
      <c r="A702" t="s">
        <v>11</v>
      </c>
      <c r="B702">
        <v>1</v>
      </c>
      <c r="C702" t="s">
        <v>39</v>
      </c>
      <c r="D702" t="s">
        <v>39</v>
      </c>
      <c r="E702" t="s">
        <v>97</v>
      </c>
      <c r="F702" t="s">
        <v>39</v>
      </c>
      <c r="G702" t="s">
        <v>39</v>
      </c>
      <c r="H702" t="s">
        <v>39</v>
      </c>
      <c r="I702" t="s">
        <v>39</v>
      </c>
      <c r="J702" t="s">
        <v>39</v>
      </c>
      <c r="K702" t="s">
        <v>39</v>
      </c>
      <c r="L702" t="s">
        <v>39</v>
      </c>
      <c r="M702" t="s">
        <v>39</v>
      </c>
      <c r="N702" t="s">
        <v>39</v>
      </c>
    </row>
    <row r="703" spans="1:14" x14ac:dyDescent="0.35">
      <c r="A703" t="s">
        <v>12</v>
      </c>
      <c r="B703">
        <v>4</v>
      </c>
      <c r="C703" t="s">
        <v>117</v>
      </c>
      <c r="D703" t="s">
        <v>30</v>
      </c>
      <c r="E703" t="s">
        <v>117</v>
      </c>
      <c r="F703" t="s">
        <v>39</v>
      </c>
      <c r="G703" t="s">
        <v>39</v>
      </c>
      <c r="H703" t="s">
        <v>39</v>
      </c>
      <c r="I703" t="s">
        <v>39</v>
      </c>
      <c r="J703" t="s">
        <v>39</v>
      </c>
      <c r="K703" t="s">
        <v>39</v>
      </c>
      <c r="L703" t="s">
        <v>39</v>
      </c>
      <c r="M703" t="s">
        <v>39</v>
      </c>
      <c r="N703" t="s">
        <v>39</v>
      </c>
    </row>
    <row r="705" spans="1:5" x14ac:dyDescent="0.35">
      <c r="A705" t="s">
        <v>622</v>
      </c>
    </row>
    <row r="706" spans="1:5" x14ac:dyDescent="0.35">
      <c r="A706" t="s">
        <v>2</v>
      </c>
      <c r="B706" t="s">
        <v>3</v>
      </c>
      <c r="C706" t="s">
        <v>121</v>
      </c>
      <c r="D706" t="s">
        <v>116</v>
      </c>
      <c r="E706" t="s">
        <v>102</v>
      </c>
    </row>
    <row r="707" spans="1:5" x14ac:dyDescent="0.35">
      <c r="A707" t="s">
        <v>8</v>
      </c>
      <c r="B707">
        <v>3</v>
      </c>
      <c r="C707" t="s">
        <v>118</v>
      </c>
      <c r="D707" t="s">
        <v>119</v>
      </c>
      <c r="E707" t="s">
        <v>39</v>
      </c>
    </row>
    <row r="708" spans="1:5" x14ac:dyDescent="0.35">
      <c r="A708" t="s">
        <v>9</v>
      </c>
      <c r="B708">
        <v>2</v>
      </c>
      <c r="C708" t="s">
        <v>117</v>
      </c>
      <c r="D708" t="s">
        <v>39</v>
      </c>
      <c r="E708" t="s">
        <v>117</v>
      </c>
    </row>
    <row r="709" spans="1:5" x14ac:dyDescent="0.35">
      <c r="A709" t="s">
        <v>10</v>
      </c>
      <c r="B709">
        <v>3</v>
      </c>
      <c r="C709" t="s">
        <v>97</v>
      </c>
      <c r="D709" t="s">
        <v>39</v>
      </c>
      <c r="E709" t="s">
        <v>39</v>
      </c>
    </row>
    <row r="710" spans="1:5" x14ac:dyDescent="0.35">
      <c r="A710" t="s">
        <v>11</v>
      </c>
      <c r="B710">
        <v>1</v>
      </c>
      <c r="C710" t="s">
        <v>39</v>
      </c>
      <c r="D710" t="s">
        <v>97</v>
      </c>
      <c r="E710" t="s">
        <v>39</v>
      </c>
    </row>
    <row r="711" spans="1:5" x14ac:dyDescent="0.35">
      <c r="A711" t="s">
        <v>12</v>
      </c>
      <c r="B711">
        <v>9</v>
      </c>
      <c r="C711" t="s">
        <v>88</v>
      </c>
      <c r="D711" t="s">
        <v>118</v>
      </c>
      <c r="E711" t="s">
        <v>89</v>
      </c>
    </row>
    <row r="713" spans="1:5" x14ac:dyDescent="0.35">
      <c r="A713" t="s">
        <v>623</v>
      </c>
    </row>
    <row r="714" spans="1:5" x14ac:dyDescent="0.35">
      <c r="A714" t="s">
        <v>2</v>
      </c>
      <c r="B714" t="s">
        <v>3</v>
      </c>
      <c r="C714" t="s">
        <v>116</v>
      </c>
      <c r="D714" t="s">
        <v>102</v>
      </c>
      <c r="E714" t="s">
        <v>113</v>
      </c>
    </row>
    <row r="715" spans="1:5" x14ac:dyDescent="0.35">
      <c r="A715" t="s">
        <v>8</v>
      </c>
      <c r="B715">
        <v>3</v>
      </c>
      <c r="C715" t="s">
        <v>97</v>
      </c>
      <c r="D715" t="s">
        <v>39</v>
      </c>
      <c r="E715" t="s">
        <v>39</v>
      </c>
    </row>
    <row r="716" spans="1:5" x14ac:dyDescent="0.35">
      <c r="A716" t="s">
        <v>9</v>
      </c>
      <c r="B716">
        <v>2</v>
      </c>
      <c r="C716" t="s">
        <v>97</v>
      </c>
      <c r="D716" t="s">
        <v>39</v>
      </c>
      <c r="E716" t="s">
        <v>39</v>
      </c>
    </row>
    <row r="717" spans="1:5" x14ac:dyDescent="0.35">
      <c r="A717" t="s">
        <v>10</v>
      </c>
      <c r="B717">
        <v>3</v>
      </c>
      <c r="C717" t="s">
        <v>39</v>
      </c>
      <c r="D717" t="s">
        <v>119</v>
      </c>
      <c r="E717" t="s">
        <v>118</v>
      </c>
    </row>
    <row r="718" spans="1:5" x14ac:dyDescent="0.35">
      <c r="A718" t="s">
        <v>11</v>
      </c>
      <c r="B718">
        <v>1</v>
      </c>
      <c r="C718" t="s">
        <v>97</v>
      </c>
      <c r="D718" t="s">
        <v>39</v>
      </c>
      <c r="E718" t="s">
        <v>39</v>
      </c>
    </row>
    <row r="719" spans="1:5" x14ac:dyDescent="0.35">
      <c r="A719" t="s">
        <v>12</v>
      </c>
      <c r="B719">
        <v>9</v>
      </c>
      <c r="C719" t="s">
        <v>119</v>
      </c>
      <c r="D719" t="s">
        <v>87</v>
      </c>
      <c r="E719" t="s">
        <v>89</v>
      </c>
    </row>
    <row r="721" spans="1:6" x14ac:dyDescent="0.35">
      <c r="A721" t="s">
        <v>624</v>
      </c>
    </row>
    <row r="722" spans="1:6" x14ac:dyDescent="0.35">
      <c r="A722" t="s">
        <v>2</v>
      </c>
      <c r="B722" t="s">
        <v>3</v>
      </c>
      <c r="C722" t="s">
        <v>124</v>
      </c>
      <c r="D722" t="s">
        <v>121</v>
      </c>
      <c r="E722" t="s">
        <v>125</v>
      </c>
      <c r="F722" t="s">
        <v>126</v>
      </c>
    </row>
    <row r="723" spans="1:6" x14ac:dyDescent="0.35">
      <c r="A723" t="s">
        <v>8</v>
      </c>
      <c r="B723">
        <v>3</v>
      </c>
      <c r="C723" t="s">
        <v>97</v>
      </c>
      <c r="D723" t="s">
        <v>39</v>
      </c>
      <c r="E723" t="s">
        <v>39</v>
      </c>
      <c r="F723" t="s">
        <v>39</v>
      </c>
    </row>
    <row r="724" spans="1:6" x14ac:dyDescent="0.35">
      <c r="A724" t="s">
        <v>9</v>
      </c>
      <c r="B724">
        <v>2</v>
      </c>
      <c r="C724" t="s">
        <v>39</v>
      </c>
      <c r="D724" t="s">
        <v>117</v>
      </c>
      <c r="E724" t="s">
        <v>117</v>
      </c>
      <c r="F724" t="s">
        <v>39</v>
      </c>
    </row>
    <row r="725" spans="1:6" x14ac:dyDescent="0.35">
      <c r="A725" t="s">
        <v>10</v>
      </c>
      <c r="B725">
        <v>3</v>
      </c>
      <c r="C725" t="s">
        <v>118</v>
      </c>
      <c r="D725" t="s">
        <v>39</v>
      </c>
      <c r="E725" t="s">
        <v>118</v>
      </c>
      <c r="F725" t="s">
        <v>118</v>
      </c>
    </row>
    <row r="726" spans="1:6" x14ac:dyDescent="0.35">
      <c r="A726" t="s">
        <v>11</v>
      </c>
      <c r="B726">
        <v>1</v>
      </c>
      <c r="C726" t="s">
        <v>39</v>
      </c>
      <c r="D726" t="s">
        <v>39</v>
      </c>
      <c r="E726" t="s">
        <v>39</v>
      </c>
      <c r="F726" t="s">
        <v>97</v>
      </c>
    </row>
    <row r="727" spans="1:6" x14ac:dyDescent="0.35">
      <c r="A727" t="s">
        <v>12</v>
      </c>
      <c r="B727">
        <v>9</v>
      </c>
      <c r="C727" t="s">
        <v>139</v>
      </c>
      <c r="D727" t="s">
        <v>89</v>
      </c>
      <c r="E727" t="s">
        <v>87</v>
      </c>
      <c r="F727" t="s">
        <v>87</v>
      </c>
    </row>
    <row r="729" spans="1:6" x14ac:dyDescent="0.35">
      <c r="A729" t="s">
        <v>625</v>
      </c>
    </row>
    <row r="730" spans="1:6" x14ac:dyDescent="0.35">
      <c r="A730" t="s">
        <v>2</v>
      </c>
      <c r="B730" t="s">
        <v>3</v>
      </c>
      <c r="C730" t="s">
        <v>116</v>
      </c>
      <c r="D730" t="s">
        <v>103</v>
      </c>
      <c r="E730" t="s">
        <v>113</v>
      </c>
      <c r="F730" t="s">
        <v>102</v>
      </c>
    </row>
    <row r="731" spans="1:6" x14ac:dyDescent="0.35">
      <c r="A731" t="s">
        <v>8</v>
      </c>
      <c r="B731">
        <v>3</v>
      </c>
      <c r="C731" t="s">
        <v>97</v>
      </c>
      <c r="D731" t="s">
        <v>39</v>
      </c>
      <c r="E731" t="s">
        <v>39</v>
      </c>
      <c r="F731" t="s">
        <v>39</v>
      </c>
    </row>
    <row r="732" spans="1:6" x14ac:dyDescent="0.35">
      <c r="A732" t="s">
        <v>9</v>
      </c>
      <c r="B732">
        <v>2</v>
      </c>
      <c r="C732" t="s">
        <v>39</v>
      </c>
      <c r="D732" t="s">
        <v>117</v>
      </c>
      <c r="E732" t="s">
        <v>117</v>
      </c>
      <c r="F732" t="s">
        <v>39</v>
      </c>
    </row>
    <row r="733" spans="1:6" x14ac:dyDescent="0.35">
      <c r="A733" t="s">
        <v>10</v>
      </c>
      <c r="B733">
        <v>3</v>
      </c>
      <c r="C733" t="s">
        <v>39</v>
      </c>
      <c r="D733" t="s">
        <v>39</v>
      </c>
      <c r="E733" t="s">
        <v>118</v>
      </c>
      <c r="F733" t="s">
        <v>119</v>
      </c>
    </row>
    <row r="734" spans="1:6" x14ac:dyDescent="0.35">
      <c r="A734" t="s">
        <v>11</v>
      </c>
      <c r="B734">
        <v>1</v>
      </c>
      <c r="C734" t="s">
        <v>97</v>
      </c>
      <c r="D734" t="s">
        <v>39</v>
      </c>
      <c r="E734" t="s">
        <v>39</v>
      </c>
      <c r="F734" t="s">
        <v>39</v>
      </c>
    </row>
    <row r="735" spans="1:6" x14ac:dyDescent="0.35">
      <c r="A735" t="s">
        <v>12</v>
      </c>
      <c r="B735">
        <v>9</v>
      </c>
      <c r="C735" t="s">
        <v>139</v>
      </c>
      <c r="D735" t="s">
        <v>89</v>
      </c>
      <c r="E735" t="s">
        <v>87</v>
      </c>
      <c r="F735" t="s">
        <v>87</v>
      </c>
    </row>
    <row r="737" spans="1:14" x14ac:dyDescent="0.35">
      <c r="A737" t="s">
        <v>626</v>
      </c>
    </row>
    <row r="738" spans="1:14" x14ac:dyDescent="0.35">
      <c r="A738" t="s">
        <v>2</v>
      </c>
      <c r="B738" t="s">
        <v>3</v>
      </c>
      <c r="C738" t="s">
        <v>116</v>
      </c>
      <c r="D738" t="s">
        <v>113</v>
      </c>
      <c r="E738" t="s">
        <v>103</v>
      </c>
    </row>
    <row r="739" spans="1:14" x14ac:dyDescent="0.35">
      <c r="A739" t="s">
        <v>8</v>
      </c>
      <c r="B739">
        <v>3</v>
      </c>
      <c r="C739" t="s">
        <v>97</v>
      </c>
      <c r="D739" t="s">
        <v>39</v>
      </c>
      <c r="E739" t="s">
        <v>39</v>
      </c>
    </row>
    <row r="740" spans="1:14" x14ac:dyDescent="0.35">
      <c r="A740" t="s">
        <v>9</v>
      </c>
      <c r="B740">
        <v>1</v>
      </c>
      <c r="C740" t="s">
        <v>39</v>
      </c>
      <c r="D740" t="s">
        <v>97</v>
      </c>
      <c r="E740" t="s">
        <v>39</v>
      </c>
    </row>
    <row r="741" spans="1:14" x14ac:dyDescent="0.35">
      <c r="A741" t="s">
        <v>10</v>
      </c>
      <c r="B741">
        <v>2</v>
      </c>
      <c r="C741" t="s">
        <v>117</v>
      </c>
      <c r="D741" t="s">
        <v>39</v>
      </c>
      <c r="E741" t="s">
        <v>117</v>
      </c>
    </row>
    <row r="742" spans="1:14" x14ac:dyDescent="0.35">
      <c r="A742" t="s">
        <v>11</v>
      </c>
      <c r="B742">
        <v>1</v>
      </c>
      <c r="C742" t="s">
        <v>97</v>
      </c>
      <c r="D742" t="s">
        <v>39</v>
      </c>
      <c r="E742" t="s">
        <v>39</v>
      </c>
    </row>
    <row r="743" spans="1:14" x14ac:dyDescent="0.35">
      <c r="A743" t="s">
        <v>12</v>
      </c>
      <c r="B743">
        <v>7</v>
      </c>
      <c r="C743" t="s">
        <v>228</v>
      </c>
      <c r="D743" t="s">
        <v>248</v>
      </c>
      <c r="E743" t="s">
        <v>248</v>
      </c>
    </row>
    <row r="745" spans="1:14" x14ac:dyDescent="0.35">
      <c r="A745" t="s">
        <v>627</v>
      </c>
    </row>
    <row r="746" spans="1:14" x14ac:dyDescent="0.35">
      <c r="A746" t="s">
        <v>2</v>
      </c>
      <c r="B746" t="s">
        <v>3</v>
      </c>
      <c r="C746" t="s">
        <v>613</v>
      </c>
      <c r="D746" t="s">
        <v>614</v>
      </c>
      <c r="E746" t="s">
        <v>615</v>
      </c>
      <c r="F746" t="s">
        <v>616</v>
      </c>
      <c r="G746" t="s">
        <v>617</v>
      </c>
      <c r="H746" t="s">
        <v>618</v>
      </c>
      <c r="I746" t="s">
        <v>619</v>
      </c>
      <c r="J746" t="s">
        <v>620</v>
      </c>
      <c r="K746" t="s">
        <v>621</v>
      </c>
      <c r="L746" t="s">
        <v>98</v>
      </c>
      <c r="M746" t="s">
        <v>121</v>
      </c>
      <c r="N746" t="s">
        <v>99</v>
      </c>
    </row>
    <row r="747" spans="1:14" x14ac:dyDescent="0.35">
      <c r="A747" t="s">
        <v>8</v>
      </c>
      <c r="B747">
        <v>3</v>
      </c>
      <c r="C747" t="s">
        <v>118</v>
      </c>
      <c r="D747" t="s">
        <v>97</v>
      </c>
      <c r="E747" t="s">
        <v>118</v>
      </c>
      <c r="F747" t="s">
        <v>118</v>
      </c>
      <c r="G747" t="s">
        <v>39</v>
      </c>
      <c r="H747" t="s">
        <v>39</v>
      </c>
      <c r="I747" t="s">
        <v>39</v>
      </c>
      <c r="J747" t="s">
        <v>39</v>
      </c>
      <c r="K747" t="s">
        <v>39</v>
      </c>
      <c r="L747" t="s">
        <v>39</v>
      </c>
      <c r="M747" t="s">
        <v>39</v>
      </c>
      <c r="N747" t="s">
        <v>39</v>
      </c>
    </row>
    <row r="748" spans="1:14" x14ac:dyDescent="0.35">
      <c r="A748" t="s">
        <v>9</v>
      </c>
      <c r="B748">
        <v>2</v>
      </c>
      <c r="C748" t="s">
        <v>39</v>
      </c>
      <c r="D748" t="s">
        <v>117</v>
      </c>
      <c r="E748" t="s">
        <v>39</v>
      </c>
      <c r="F748" t="s">
        <v>39</v>
      </c>
      <c r="G748" t="s">
        <v>117</v>
      </c>
      <c r="H748" t="s">
        <v>39</v>
      </c>
      <c r="I748" t="s">
        <v>97</v>
      </c>
      <c r="J748" t="s">
        <v>39</v>
      </c>
      <c r="K748" t="s">
        <v>39</v>
      </c>
      <c r="L748" t="s">
        <v>39</v>
      </c>
      <c r="M748" t="s">
        <v>39</v>
      </c>
      <c r="N748" t="s">
        <v>39</v>
      </c>
    </row>
    <row r="749" spans="1:14" x14ac:dyDescent="0.35">
      <c r="A749" t="s">
        <v>10</v>
      </c>
      <c r="B749">
        <v>3</v>
      </c>
      <c r="C749" t="s">
        <v>119</v>
      </c>
      <c r="D749" t="s">
        <v>39</v>
      </c>
      <c r="E749" t="s">
        <v>39</v>
      </c>
      <c r="F749" t="s">
        <v>39</v>
      </c>
      <c r="G749" t="s">
        <v>39</v>
      </c>
      <c r="H749" t="s">
        <v>39</v>
      </c>
      <c r="I749" t="s">
        <v>39</v>
      </c>
      <c r="J749" t="s">
        <v>39</v>
      </c>
      <c r="K749" t="s">
        <v>39</v>
      </c>
      <c r="L749" t="s">
        <v>39</v>
      </c>
      <c r="M749" t="s">
        <v>118</v>
      </c>
      <c r="N749" t="s">
        <v>39</v>
      </c>
    </row>
    <row r="750" spans="1:14" x14ac:dyDescent="0.35">
      <c r="A750" t="s">
        <v>11</v>
      </c>
      <c r="B750">
        <v>1</v>
      </c>
      <c r="C750" t="s">
        <v>39</v>
      </c>
      <c r="D750" t="s">
        <v>39</v>
      </c>
      <c r="E750" t="s">
        <v>97</v>
      </c>
      <c r="F750" t="s">
        <v>39</v>
      </c>
      <c r="G750" t="s">
        <v>39</v>
      </c>
      <c r="H750" t="s">
        <v>39</v>
      </c>
      <c r="I750" t="s">
        <v>39</v>
      </c>
      <c r="J750" t="s">
        <v>39</v>
      </c>
      <c r="K750" t="s">
        <v>39</v>
      </c>
      <c r="L750" t="s">
        <v>39</v>
      </c>
      <c r="M750" t="s">
        <v>39</v>
      </c>
      <c r="N750" t="s">
        <v>39</v>
      </c>
    </row>
    <row r="751" spans="1:14" x14ac:dyDescent="0.35">
      <c r="A751" t="s">
        <v>12</v>
      </c>
      <c r="B751">
        <v>9</v>
      </c>
      <c r="C751" t="s">
        <v>118</v>
      </c>
      <c r="D751" t="s">
        <v>139</v>
      </c>
      <c r="E751" t="s">
        <v>87</v>
      </c>
      <c r="F751" t="s">
        <v>89</v>
      </c>
      <c r="G751" t="s">
        <v>89</v>
      </c>
      <c r="H751" t="s">
        <v>39</v>
      </c>
      <c r="I751" t="s">
        <v>87</v>
      </c>
      <c r="J751" t="s">
        <v>39</v>
      </c>
      <c r="K751" t="s">
        <v>39</v>
      </c>
      <c r="L751" t="s">
        <v>39</v>
      </c>
      <c r="M751" t="s">
        <v>89</v>
      </c>
      <c r="N751" t="s">
        <v>39</v>
      </c>
    </row>
    <row r="753" spans="1:14" x14ac:dyDescent="0.35">
      <c r="A753" t="s">
        <v>628</v>
      </c>
    </row>
    <row r="754" spans="1:14" x14ac:dyDescent="0.35">
      <c r="A754" t="s">
        <v>2</v>
      </c>
      <c r="B754" t="s">
        <v>3</v>
      </c>
      <c r="C754" t="s">
        <v>613</v>
      </c>
      <c r="D754" t="s">
        <v>614</v>
      </c>
      <c r="E754" t="s">
        <v>615</v>
      </c>
      <c r="F754" t="s">
        <v>616</v>
      </c>
      <c r="G754" t="s">
        <v>617</v>
      </c>
      <c r="H754" t="s">
        <v>618</v>
      </c>
      <c r="I754" t="s">
        <v>619</v>
      </c>
      <c r="J754" t="s">
        <v>620</v>
      </c>
      <c r="K754" t="s">
        <v>621</v>
      </c>
      <c r="L754" t="s">
        <v>98</v>
      </c>
      <c r="M754" t="s">
        <v>121</v>
      </c>
      <c r="N754" t="s">
        <v>99</v>
      </c>
    </row>
    <row r="755" spans="1:14" x14ac:dyDescent="0.35">
      <c r="A755" t="s">
        <v>8</v>
      </c>
      <c r="B755">
        <v>3</v>
      </c>
      <c r="C755" t="s">
        <v>118</v>
      </c>
      <c r="D755" t="s">
        <v>97</v>
      </c>
      <c r="E755" t="s">
        <v>118</v>
      </c>
      <c r="F755" t="s">
        <v>118</v>
      </c>
      <c r="G755" t="s">
        <v>39</v>
      </c>
      <c r="H755" t="s">
        <v>39</v>
      </c>
      <c r="I755" t="s">
        <v>39</v>
      </c>
      <c r="J755" t="s">
        <v>39</v>
      </c>
      <c r="K755" t="s">
        <v>39</v>
      </c>
      <c r="L755" t="s">
        <v>39</v>
      </c>
      <c r="M755" t="s">
        <v>39</v>
      </c>
      <c r="N755" t="s">
        <v>39</v>
      </c>
    </row>
    <row r="756" spans="1:14" x14ac:dyDescent="0.35">
      <c r="A756" t="s">
        <v>9</v>
      </c>
      <c r="B756">
        <v>2</v>
      </c>
      <c r="C756" t="s">
        <v>39</v>
      </c>
      <c r="D756" t="s">
        <v>117</v>
      </c>
      <c r="E756" t="s">
        <v>39</v>
      </c>
      <c r="F756" t="s">
        <v>39</v>
      </c>
      <c r="G756" t="s">
        <v>39</v>
      </c>
      <c r="H756" t="s">
        <v>39</v>
      </c>
      <c r="I756" t="s">
        <v>117</v>
      </c>
      <c r="J756" t="s">
        <v>39</v>
      </c>
      <c r="K756" t="s">
        <v>39</v>
      </c>
      <c r="L756" t="s">
        <v>39</v>
      </c>
      <c r="M756" t="s">
        <v>39</v>
      </c>
      <c r="N756" t="s">
        <v>39</v>
      </c>
    </row>
    <row r="757" spans="1:14" x14ac:dyDescent="0.35">
      <c r="A757" t="s">
        <v>10</v>
      </c>
      <c r="B757">
        <v>3</v>
      </c>
      <c r="C757" t="s">
        <v>118</v>
      </c>
      <c r="D757" t="s">
        <v>118</v>
      </c>
      <c r="E757" t="s">
        <v>39</v>
      </c>
      <c r="F757" t="s">
        <v>39</v>
      </c>
      <c r="G757" t="s">
        <v>39</v>
      </c>
      <c r="H757" t="s">
        <v>39</v>
      </c>
      <c r="I757" t="s">
        <v>118</v>
      </c>
      <c r="J757" t="s">
        <v>39</v>
      </c>
      <c r="K757" t="s">
        <v>39</v>
      </c>
      <c r="L757" t="s">
        <v>39</v>
      </c>
      <c r="M757" t="s">
        <v>39</v>
      </c>
      <c r="N757" t="s">
        <v>39</v>
      </c>
    </row>
    <row r="758" spans="1:14" x14ac:dyDescent="0.35">
      <c r="A758" t="s">
        <v>11</v>
      </c>
      <c r="B758">
        <v>1</v>
      </c>
      <c r="C758" t="s">
        <v>39</v>
      </c>
      <c r="D758" t="s">
        <v>39</v>
      </c>
      <c r="E758" t="s">
        <v>97</v>
      </c>
      <c r="F758" t="s">
        <v>39</v>
      </c>
      <c r="G758" t="s">
        <v>39</v>
      </c>
      <c r="H758" t="s">
        <v>39</v>
      </c>
      <c r="I758" t="s">
        <v>39</v>
      </c>
      <c r="J758" t="s">
        <v>39</v>
      </c>
      <c r="K758" t="s">
        <v>39</v>
      </c>
      <c r="L758" t="s">
        <v>39</v>
      </c>
      <c r="M758" t="s">
        <v>39</v>
      </c>
      <c r="N758" t="s">
        <v>39</v>
      </c>
    </row>
    <row r="759" spans="1:14" x14ac:dyDescent="0.35">
      <c r="A759" t="s">
        <v>12</v>
      </c>
      <c r="B759">
        <v>9</v>
      </c>
      <c r="C759" t="s">
        <v>87</v>
      </c>
      <c r="D759" t="s">
        <v>88</v>
      </c>
      <c r="E759" t="s">
        <v>87</v>
      </c>
      <c r="F759" t="s">
        <v>89</v>
      </c>
      <c r="G759" t="s">
        <v>39</v>
      </c>
      <c r="H759" t="s">
        <v>39</v>
      </c>
      <c r="I759" t="s">
        <v>87</v>
      </c>
      <c r="J759" t="s">
        <v>39</v>
      </c>
      <c r="K759" t="s">
        <v>39</v>
      </c>
      <c r="L759" t="s">
        <v>39</v>
      </c>
      <c r="M759" t="s">
        <v>39</v>
      </c>
      <c r="N759" t="s">
        <v>39</v>
      </c>
    </row>
    <row r="761" spans="1:14" x14ac:dyDescent="0.35">
      <c r="A761" t="s">
        <v>629</v>
      </c>
    </row>
    <row r="762" spans="1:14" x14ac:dyDescent="0.35">
      <c r="A762" t="s">
        <v>2</v>
      </c>
      <c r="B762" t="s">
        <v>3</v>
      </c>
      <c r="C762" t="s">
        <v>613</v>
      </c>
      <c r="D762" t="s">
        <v>614</v>
      </c>
      <c r="E762" t="s">
        <v>618</v>
      </c>
      <c r="F762" t="s">
        <v>617</v>
      </c>
    </row>
    <row r="763" spans="1:14" x14ac:dyDescent="0.35">
      <c r="A763" t="s">
        <v>8</v>
      </c>
      <c r="B763">
        <v>4</v>
      </c>
      <c r="C763" t="s">
        <v>30</v>
      </c>
      <c r="D763" t="s">
        <v>117</v>
      </c>
      <c r="E763" t="s">
        <v>30</v>
      </c>
      <c r="F763" t="s">
        <v>39</v>
      </c>
    </row>
    <row r="764" spans="1:14" x14ac:dyDescent="0.35">
      <c r="A764" t="s">
        <v>9</v>
      </c>
      <c r="B764">
        <v>11</v>
      </c>
      <c r="C764" t="s">
        <v>31</v>
      </c>
      <c r="D764" t="s">
        <v>31</v>
      </c>
      <c r="E764" t="s">
        <v>39</v>
      </c>
      <c r="F764" t="s">
        <v>46</v>
      </c>
    </row>
    <row r="765" spans="1:14" x14ac:dyDescent="0.35">
      <c r="A765" t="s">
        <v>10</v>
      </c>
      <c r="B765">
        <v>4</v>
      </c>
      <c r="C765" t="s">
        <v>97</v>
      </c>
      <c r="D765" t="s">
        <v>39</v>
      </c>
      <c r="E765" t="s">
        <v>39</v>
      </c>
      <c r="F765" t="s">
        <v>39</v>
      </c>
    </row>
    <row r="766" spans="1:14" x14ac:dyDescent="0.35">
      <c r="A766" t="s">
        <v>11</v>
      </c>
      <c r="B766">
        <v>2</v>
      </c>
      <c r="C766" t="s">
        <v>117</v>
      </c>
      <c r="D766" t="s">
        <v>117</v>
      </c>
      <c r="E766" t="s">
        <v>39</v>
      </c>
      <c r="F766" t="s">
        <v>39</v>
      </c>
    </row>
    <row r="767" spans="1:14" x14ac:dyDescent="0.35">
      <c r="A767" t="s">
        <v>12</v>
      </c>
      <c r="B767">
        <v>21</v>
      </c>
      <c r="C767" t="s">
        <v>630</v>
      </c>
      <c r="D767" t="s">
        <v>172</v>
      </c>
      <c r="E767" t="s">
        <v>173</v>
      </c>
      <c r="F767" t="s">
        <v>173</v>
      </c>
    </row>
    <row r="769" spans="1:6" x14ac:dyDescent="0.35">
      <c r="A769" t="s">
        <v>631</v>
      </c>
    </row>
    <row r="770" spans="1:6" x14ac:dyDescent="0.35">
      <c r="A770" t="s">
        <v>2</v>
      </c>
      <c r="B770" t="s">
        <v>3</v>
      </c>
      <c r="C770" t="s">
        <v>121</v>
      </c>
      <c r="D770" t="s">
        <v>351</v>
      </c>
      <c r="E770" t="s">
        <v>99</v>
      </c>
      <c r="F770" t="s">
        <v>96</v>
      </c>
    </row>
    <row r="771" spans="1:6" x14ac:dyDescent="0.35">
      <c r="A771" t="s">
        <v>8</v>
      </c>
      <c r="B771">
        <v>65</v>
      </c>
      <c r="C771" t="s">
        <v>419</v>
      </c>
      <c r="D771" t="s">
        <v>632</v>
      </c>
      <c r="E771" t="s">
        <v>633</v>
      </c>
      <c r="F771" t="s">
        <v>403</v>
      </c>
    </row>
    <row r="772" spans="1:6" x14ac:dyDescent="0.35">
      <c r="A772" t="s">
        <v>9</v>
      </c>
      <c r="B772">
        <v>60</v>
      </c>
      <c r="C772" t="s">
        <v>316</v>
      </c>
      <c r="D772" t="s">
        <v>156</v>
      </c>
      <c r="E772" t="s">
        <v>70</v>
      </c>
      <c r="F772" t="s">
        <v>634</v>
      </c>
    </row>
    <row r="773" spans="1:6" x14ac:dyDescent="0.35">
      <c r="A773" t="s">
        <v>10</v>
      </c>
      <c r="B773">
        <v>71</v>
      </c>
      <c r="C773" t="s">
        <v>635</v>
      </c>
      <c r="D773" t="s">
        <v>636</v>
      </c>
      <c r="E773" t="s">
        <v>39</v>
      </c>
      <c r="F773" t="s">
        <v>342</v>
      </c>
    </row>
    <row r="774" spans="1:6" x14ac:dyDescent="0.35">
      <c r="A774" t="s">
        <v>11</v>
      </c>
      <c r="B774">
        <v>59</v>
      </c>
      <c r="C774" t="s">
        <v>637</v>
      </c>
      <c r="D774" t="s">
        <v>638</v>
      </c>
      <c r="E774" t="s">
        <v>410</v>
      </c>
      <c r="F774" t="s">
        <v>411</v>
      </c>
    </row>
    <row r="775" spans="1:6" x14ac:dyDescent="0.35">
      <c r="A775" t="s">
        <v>12</v>
      </c>
      <c r="B775">
        <v>255</v>
      </c>
      <c r="C775" t="s">
        <v>639</v>
      </c>
      <c r="D775" t="s">
        <v>640</v>
      </c>
      <c r="E775" t="s">
        <v>94</v>
      </c>
      <c r="F775" t="s">
        <v>641</v>
      </c>
    </row>
    <row r="777" spans="1:6" x14ac:dyDescent="0.35">
      <c r="A777" t="s">
        <v>642</v>
      </c>
    </row>
    <row r="778" spans="1:6" x14ac:dyDescent="0.35">
      <c r="A778" t="s">
        <v>2</v>
      </c>
      <c r="B778" t="s">
        <v>3</v>
      </c>
      <c r="C778" t="s">
        <v>351</v>
      </c>
      <c r="D778" t="s">
        <v>99</v>
      </c>
      <c r="E778" t="s">
        <v>96</v>
      </c>
      <c r="F778" t="s">
        <v>121</v>
      </c>
    </row>
    <row r="779" spans="1:6" x14ac:dyDescent="0.35">
      <c r="A779" t="s">
        <v>8</v>
      </c>
      <c r="B779">
        <v>65</v>
      </c>
      <c r="C779" t="s">
        <v>643</v>
      </c>
      <c r="D779" t="s">
        <v>644</v>
      </c>
      <c r="E779" t="s">
        <v>645</v>
      </c>
      <c r="F779" t="s">
        <v>39</v>
      </c>
    </row>
    <row r="780" spans="1:6" x14ac:dyDescent="0.35">
      <c r="A780" t="s">
        <v>9</v>
      </c>
      <c r="B780">
        <v>60</v>
      </c>
      <c r="C780" t="s">
        <v>646</v>
      </c>
      <c r="D780" t="s">
        <v>70</v>
      </c>
      <c r="E780" t="s">
        <v>39</v>
      </c>
      <c r="F780" t="s">
        <v>39</v>
      </c>
    </row>
    <row r="781" spans="1:6" x14ac:dyDescent="0.35">
      <c r="A781" t="s">
        <v>10</v>
      </c>
      <c r="B781">
        <v>71</v>
      </c>
      <c r="C781" t="s">
        <v>647</v>
      </c>
      <c r="D781" t="s">
        <v>39</v>
      </c>
      <c r="E781" t="s">
        <v>342</v>
      </c>
      <c r="F781" t="s">
        <v>648</v>
      </c>
    </row>
    <row r="782" spans="1:6" x14ac:dyDescent="0.35">
      <c r="A782" t="s">
        <v>11</v>
      </c>
      <c r="B782">
        <v>59</v>
      </c>
      <c r="C782" t="s">
        <v>649</v>
      </c>
      <c r="D782" t="s">
        <v>39</v>
      </c>
      <c r="E782" t="s">
        <v>645</v>
      </c>
      <c r="F782" t="s">
        <v>39</v>
      </c>
    </row>
    <row r="783" spans="1:6" x14ac:dyDescent="0.35">
      <c r="A783" t="s">
        <v>12</v>
      </c>
      <c r="B783">
        <v>255</v>
      </c>
      <c r="C783" t="s">
        <v>422</v>
      </c>
      <c r="D783" t="s">
        <v>22</v>
      </c>
      <c r="E783" t="s">
        <v>26</v>
      </c>
      <c r="F783" t="s">
        <v>650</v>
      </c>
    </row>
    <row r="785" spans="1:5" x14ac:dyDescent="0.35">
      <c r="A785" t="s">
        <v>651</v>
      </c>
    </row>
    <row r="786" spans="1:5" x14ac:dyDescent="0.35">
      <c r="A786" t="s">
        <v>2</v>
      </c>
      <c r="B786" t="s">
        <v>3</v>
      </c>
      <c r="C786" t="s">
        <v>125</v>
      </c>
      <c r="D786" t="s">
        <v>126</v>
      </c>
      <c r="E786" t="s">
        <v>124</v>
      </c>
    </row>
    <row r="787" spans="1:5" x14ac:dyDescent="0.35">
      <c r="A787" t="s">
        <v>8</v>
      </c>
      <c r="B787">
        <v>11</v>
      </c>
      <c r="C787" t="s">
        <v>122</v>
      </c>
      <c r="D787" t="s">
        <v>128</v>
      </c>
      <c r="E787" t="s">
        <v>128</v>
      </c>
    </row>
    <row r="788" spans="1:5" x14ac:dyDescent="0.35">
      <c r="A788" t="s">
        <v>10</v>
      </c>
      <c r="B788">
        <v>4</v>
      </c>
      <c r="C788" t="s">
        <v>30</v>
      </c>
      <c r="D788" t="s">
        <v>154</v>
      </c>
      <c r="E788" t="s">
        <v>39</v>
      </c>
    </row>
    <row r="789" spans="1:5" x14ac:dyDescent="0.35">
      <c r="A789" t="s">
        <v>11</v>
      </c>
      <c r="B789">
        <v>10</v>
      </c>
      <c r="C789" t="s">
        <v>40</v>
      </c>
      <c r="D789" t="s">
        <v>156</v>
      </c>
      <c r="E789" t="s">
        <v>40</v>
      </c>
    </row>
    <row r="790" spans="1:5" x14ac:dyDescent="0.35">
      <c r="A790" t="s">
        <v>12</v>
      </c>
      <c r="B790">
        <v>25</v>
      </c>
      <c r="C790" t="s">
        <v>568</v>
      </c>
      <c r="D790" t="s">
        <v>475</v>
      </c>
      <c r="E790" t="s">
        <v>568</v>
      </c>
    </row>
    <row r="792" spans="1:5" x14ac:dyDescent="0.35">
      <c r="A792" t="s">
        <v>652</v>
      </c>
    </row>
    <row r="793" spans="1:5" x14ac:dyDescent="0.35">
      <c r="A793" t="s">
        <v>2</v>
      </c>
      <c r="B793" t="s">
        <v>3</v>
      </c>
      <c r="C793" t="s">
        <v>351</v>
      </c>
      <c r="D793" t="s">
        <v>96</v>
      </c>
    </row>
    <row r="794" spans="1:5" x14ac:dyDescent="0.35">
      <c r="A794" t="s">
        <v>8</v>
      </c>
      <c r="B794">
        <v>10</v>
      </c>
      <c r="C794" t="s">
        <v>107</v>
      </c>
      <c r="D794" t="s">
        <v>108</v>
      </c>
    </row>
    <row r="795" spans="1:5" x14ac:dyDescent="0.35">
      <c r="A795" t="s">
        <v>10</v>
      </c>
      <c r="B795">
        <v>4</v>
      </c>
      <c r="C795" t="s">
        <v>30</v>
      </c>
      <c r="D795" t="s">
        <v>154</v>
      </c>
    </row>
    <row r="796" spans="1:5" x14ac:dyDescent="0.35">
      <c r="A796" t="s">
        <v>11</v>
      </c>
      <c r="B796">
        <v>9</v>
      </c>
      <c r="C796" t="s">
        <v>39</v>
      </c>
      <c r="D796" t="s">
        <v>97</v>
      </c>
    </row>
    <row r="797" spans="1:5" x14ac:dyDescent="0.35">
      <c r="A797" t="s">
        <v>12</v>
      </c>
      <c r="B797">
        <v>23</v>
      </c>
      <c r="C797" t="s">
        <v>421</v>
      </c>
      <c r="D797" t="s">
        <v>420</v>
      </c>
    </row>
    <row r="799" spans="1:5" x14ac:dyDescent="0.35">
      <c r="A799" t="s">
        <v>653</v>
      </c>
    </row>
    <row r="800" spans="1:5" x14ac:dyDescent="0.35">
      <c r="A800" t="s">
        <v>2</v>
      </c>
      <c r="B800" t="s">
        <v>3</v>
      </c>
      <c r="C800" t="s">
        <v>351</v>
      </c>
      <c r="D800" t="s">
        <v>96</v>
      </c>
      <c r="E800" t="s">
        <v>99</v>
      </c>
    </row>
    <row r="801" spans="1:14" x14ac:dyDescent="0.35">
      <c r="A801" t="s">
        <v>8</v>
      </c>
      <c r="B801">
        <v>28</v>
      </c>
      <c r="C801" t="s">
        <v>654</v>
      </c>
      <c r="D801" t="s">
        <v>655</v>
      </c>
      <c r="E801" t="s">
        <v>39</v>
      </c>
    </row>
    <row r="802" spans="1:14" x14ac:dyDescent="0.35">
      <c r="A802" t="s">
        <v>9</v>
      </c>
      <c r="B802">
        <v>22</v>
      </c>
      <c r="C802" t="s">
        <v>66</v>
      </c>
      <c r="D802" t="s">
        <v>656</v>
      </c>
      <c r="E802" t="s">
        <v>39</v>
      </c>
    </row>
    <row r="803" spans="1:14" x14ac:dyDescent="0.35">
      <c r="A803" t="s">
        <v>10</v>
      </c>
      <c r="B803">
        <v>38</v>
      </c>
      <c r="C803" t="s">
        <v>394</v>
      </c>
      <c r="D803" t="s">
        <v>219</v>
      </c>
      <c r="E803" t="s">
        <v>39</v>
      </c>
    </row>
    <row r="804" spans="1:14" x14ac:dyDescent="0.35">
      <c r="A804" t="s">
        <v>11</v>
      </c>
      <c r="B804">
        <v>24</v>
      </c>
      <c r="C804" t="s">
        <v>573</v>
      </c>
      <c r="D804" t="s">
        <v>304</v>
      </c>
      <c r="E804" t="s">
        <v>575</v>
      </c>
    </row>
    <row r="805" spans="1:14" x14ac:dyDescent="0.35">
      <c r="A805" t="s">
        <v>12</v>
      </c>
      <c r="B805">
        <v>112</v>
      </c>
      <c r="C805" t="s">
        <v>657</v>
      </c>
      <c r="D805" t="s">
        <v>658</v>
      </c>
      <c r="E805" t="s">
        <v>193</v>
      </c>
    </row>
    <row r="807" spans="1:14" x14ac:dyDescent="0.35">
      <c r="A807" t="s">
        <v>659</v>
      </c>
    </row>
    <row r="808" spans="1:14" x14ac:dyDescent="0.35">
      <c r="A808" t="s">
        <v>2</v>
      </c>
      <c r="B808" t="s">
        <v>3</v>
      </c>
      <c r="C808" t="s">
        <v>240</v>
      </c>
      <c r="D808" t="s">
        <v>241</v>
      </c>
      <c r="E808" t="s">
        <v>242</v>
      </c>
      <c r="F808" t="s">
        <v>243</v>
      </c>
      <c r="G808" t="s">
        <v>244</v>
      </c>
      <c r="H808" t="s">
        <v>121</v>
      </c>
      <c r="I808" t="s">
        <v>99</v>
      </c>
    </row>
    <row r="809" spans="1:14" x14ac:dyDescent="0.35">
      <c r="A809" t="s">
        <v>8</v>
      </c>
      <c r="B809">
        <v>41</v>
      </c>
      <c r="C809" t="s">
        <v>22</v>
      </c>
      <c r="D809" t="s">
        <v>22</v>
      </c>
      <c r="E809" t="s">
        <v>269</v>
      </c>
      <c r="F809" t="s">
        <v>63</v>
      </c>
      <c r="G809" t="s">
        <v>26</v>
      </c>
      <c r="H809" t="s">
        <v>279</v>
      </c>
      <c r="I809" t="s">
        <v>28</v>
      </c>
    </row>
    <row r="810" spans="1:14" x14ac:dyDescent="0.35">
      <c r="A810" t="s">
        <v>9</v>
      </c>
      <c r="B810">
        <v>44</v>
      </c>
      <c r="C810" t="s">
        <v>122</v>
      </c>
      <c r="D810" t="s">
        <v>33</v>
      </c>
      <c r="E810" t="s">
        <v>67</v>
      </c>
      <c r="F810" t="s">
        <v>46</v>
      </c>
      <c r="G810" t="s">
        <v>29</v>
      </c>
      <c r="H810" t="s">
        <v>117</v>
      </c>
      <c r="I810" t="s">
        <v>39</v>
      </c>
    </row>
    <row r="811" spans="1:14" x14ac:dyDescent="0.35">
      <c r="A811" t="s">
        <v>10</v>
      </c>
      <c r="B811">
        <v>39</v>
      </c>
      <c r="C811" t="s">
        <v>34</v>
      </c>
      <c r="D811" t="s">
        <v>39</v>
      </c>
      <c r="E811" t="s">
        <v>374</v>
      </c>
      <c r="F811" t="s">
        <v>218</v>
      </c>
      <c r="G811" t="s">
        <v>660</v>
      </c>
      <c r="H811" t="s">
        <v>660</v>
      </c>
      <c r="I811" t="s">
        <v>38</v>
      </c>
    </row>
    <row r="812" spans="1:14" x14ac:dyDescent="0.35">
      <c r="A812" t="s">
        <v>11</v>
      </c>
      <c r="B812">
        <v>40</v>
      </c>
      <c r="C812" t="s">
        <v>71</v>
      </c>
      <c r="D812" t="s">
        <v>107</v>
      </c>
      <c r="E812" t="s">
        <v>30</v>
      </c>
      <c r="F812" t="s">
        <v>375</v>
      </c>
      <c r="G812" t="s">
        <v>69</v>
      </c>
      <c r="H812" t="s">
        <v>40</v>
      </c>
      <c r="I812" t="s">
        <v>39</v>
      </c>
    </row>
    <row r="813" spans="1:14" x14ac:dyDescent="0.35">
      <c r="A813" t="s">
        <v>12</v>
      </c>
      <c r="B813">
        <v>164</v>
      </c>
      <c r="C813" t="s">
        <v>26</v>
      </c>
      <c r="D813" t="s">
        <v>77</v>
      </c>
      <c r="E813" t="s">
        <v>274</v>
      </c>
      <c r="F813" t="s">
        <v>63</v>
      </c>
      <c r="G813" t="s">
        <v>387</v>
      </c>
      <c r="H813" t="s">
        <v>661</v>
      </c>
      <c r="I813" t="s">
        <v>22</v>
      </c>
    </row>
    <row r="815" spans="1:14" x14ac:dyDescent="0.35">
      <c r="A815" t="s">
        <v>662</v>
      </c>
    </row>
    <row r="816" spans="1:14" x14ac:dyDescent="0.35">
      <c r="A816" t="s">
        <v>2</v>
      </c>
      <c r="B816" t="s">
        <v>3</v>
      </c>
      <c r="C816" t="s">
        <v>613</v>
      </c>
      <c r="D816" t="s">
        <v>614</v>
      </c>
      <c r="E816" t="s">
        <v>615</v>
      </c>
      <c r="F816" t="s">
        <v>99</v>
      </c>
      <c r="G816" t="s">
        <v>620</v>
      </c>
      <c r="H816" t="s">
        <v>621</v>
      </c>
      <c r="I816" t="s">
        <v>616</v>
      </c>
      <c r="J816" t="s">
        <v>619</v>
      </c>
      <c r="K816" t="s">
        <v>617</v>
      </c>
      <c r="L816" t="s">
        <v>663</v>
      </c>
      <c r="M816" t="s">
        <v>121</v>
      </c>
      <c r="N816" t="s">
        <v>618</v>
      </c>
    </row>
    <row r="817" spans="1:14" x14ac:dyDescent="0.35">
      <c r="A817" t="s">
        <v>8</v>
      </c>
      <c r="B817">
        <v>65</v>
      </c>
      <c r="C817" t="s">
        <v>664</v>
      </c>
      <c r="D817" t="s">
        <v>302</v>
      </c>
      <c r="E817" t="s">
        <v>302</v>
      </c>
      <c r="F817" t="s">
        <v>644</v>
      </c>
      <c r="G817" t="s">
        <v>665</v>
      </c>
      <c r="H817" t="s">
        <v>644</v>
      </c>
      <c r="I817" t="s">
        <v>302</v>
      </c>
      <c r="J817" t="s">
        <v>665</v>
      </c>
      <c r="K817" t="s">
        <v>302</v>
      </c>
      <c r="L817" t="s">
        <v>39</v>
      </c>
      <c r="M817" t="s">
        <v>39</v>
      </c>
      <c r="N817" t="s">
        <v>39</v>
      </c>
    </row>
    <row r="818" spans="1:14" x14ac:dyDescent="0.35">
      <c r="A818" t="s">
        <v>9</v>
      </c>
      <c r="B818">
        <v>60</v>
      </c>
      <c r="C818" t="s">
        <v>464</v>
      </c>
      <c r="D818" t="s">
        <v>39</v>
      </c>
      <c r="E818" t="s">
        <v>39</v>
      </c>
      <c r="F818" t="s">
        <v>70</v>
      </c>
      <c r="G818" t="s">
        <v>666</v>
      </c>
      <c r="H818" t="s">
        <v>39</v>
      </c>
      <c r="I818" t="s">
        <v>70</v>
      </c>
      <c r="J818" t="s">
        <v>667</v>
      </c>
      <c r="K818" t="s">
        <v>666</v>
      </c>
      <c r="L818" t="s">
        <v>410</v>
      </c>
      <c r="M818" t="s">
        <v>39</v>
      </c>
      <c r="N818" t="s">
        <v>39</v>
      </c>
    </row>
    <row r="819" spans="1:14" x14ac:dyDescent="0.35">
      <c r="A819" t="s">
        <v>10</v>
      </c>
      <c r="B819">
        <v>71</v>
      </c>
      <c r="C819" t="s">
        <v>377</v>
      </c>
      <c r="D819" t="s">
        <v>209</v>
      </c>
      <c r="E819" t="s">
        <v>648</v>
      </c>
      <c r="F819" t="s">
        <v>39</v>
      </c>
      <c r="G819" t="s">
        <v>635</v>
      </c>
      <c r="H819" t="s">
        <v>648</v>
      </c>
      <c r="I819" t="s">
        <v>648</v>
      </c>
      <c r="J819" t="s">
        <v>668</v>
      </c>
      <c r="K819" t="s">
        <v>251</v>
      </c>
      <c r="L819" t="s">
        <v>39</v>
      </c>
      <c r="M819" t="s">
        <v>648</v>
      </c>
      <c r="N819" t="s">
        <v>669</v>
      </c>
    </row>
    <row r="820" spans="1:14" x14ac:dyDescent="0.35">
      <c r="A820" t="s">
        <v>11</v>
      </c>
      <c r="B820">
        <v>59</v>
      </c>
      <c r="C820" t="s">
        <v>670</v>
      </c>
      <c r="D820" t="s">
        <v>34</v>
      </c>
      <c r="E820" t="s">
        <v>34</v>
      </c>
      <c r="F820" t="s">
        <v>39</v>
      </c>
      <c r="G820" t="s">
        <v>671</v>
      </c>
      <c r="H820" t="s">
        <v>67</v>
      </c>
      <c r="I820" t="s">
        <v>411</v>
      </c>
      <c r="J820" t="s">
        <v>500</v>
      </c>
      <c r="K820" t="s">
        <v>411</v>
      </c>
      <c r="L820" t="s">
        <v>39</v>
      </c>
      <c r="M820" t="s">
        <v>39</v>
      </c>
      <c r="N820" t="s">
        <v>411</v>
      </c>
    </row>
    <row r="821" spans="1:14" x14ac:dyDescent="0.35">
      <c r="A821" t="s">
        <v>12</v>
      </c>
      <c r="B821">
        <v>255</v>
      </c>
      <c r="C821" t="s">
        <v>199</v>
      </c>
      <c r="D821" t="s">
        <v>204</v>
      </c>
      <c r="E821" t="s">
        <v>22</v>
      </c>
      <c r="F821" t="s">
        <v>22</v>
      </c>
      <c r="G821" t="s">
        <v>672</v>
      </c>
      <c r="H821" t="s">
        <v>302</v>
      </c>
      <c r="I821" t="s">
        <v>302</v>
      </c>
      <c r="J821" t="s">
        <v>673</v>
      </c>
      <c r="K821" t="s">
        <v>34</v>
      </c>
      <c r="L821" t="s">
        <v>650</v>
      </c>
      <c r="M821" t="s">
        <v>650</v>
      </c>
      <c r="N821" t="s">
        <v>674</v>
      </c>
    </row>
    <row r="823" spans="1:14" x14ac:dyDescent="0.35">
      <c r="A823" t="s">
        <v>675</v>
      </c>
    </row>
    <row r="824" spans="1:14" x14ac:dyDescent="0.35">
      <c r="A824" t="s">
        <v>2</v>
      </c>
      <c r="B824" t="s">
        <v>3</v>
      </c>
      <c r="C824" t="s">
        <v>613</v>
      </c>
      <c r="D824" t="s">
        <v>614</v>
      </c>
      <c r="E824" t="s">
        <v>615</v>
      </c>
      <c r="F824" t="s">
        <v>620</v>
      </c>
      <c r="G824" t="s">
        <v>621</v>
      </c>
      <c r="H824" t="s">
        <v>616</v>
      </c>
      <c r="I824" t="s">
        <v>619</v>
      </c>
      <c r="J824" t="s">
        <v>617</v>
      </c>
      <c r="K824" t="s">
        <v>98</v>
      </c>
      <c r="L824" t="s">
        <v>618</v>
      </c>
    </row>
    <row r="825" spans="1:14" x14ac:dyDescent="0.35">
      <c r="A825" t="s">
        <v>8</v>
      </c>
      <c r="B825">
        <v>65</v>
      </c>
      <c r="C825" t="s">
        <v>676</v>
      </c>
      <c r="D825" t="s">
        <v>68</v>
      </c>
      <c r="E825" t="s">
        <v>302</v>
      </c>
      <c r="F825" t="s">
        <v>665</v>
      </c>
      <c r="G825" t="s">
        <v>644</v>
      </c>
      <c r="H825" t="s">
        <v>302</v>
      </c>
      <c r="I825" t="s">
        <v>677</v>
      </c>
      <c r="J825" t="s">
        <v>302</v>
      </c>
      <c r="K825" t="s">
        <v>39</v>
      </c>
      <c r="L825" t="s">
        <v>39</v>
      </c>
    </row>
    <row r="826" spans="1:14" x14ac:dyDescent="0.35">
      <c r="A826" t="s">
        <v>9</v>
      </c>
      <c r="B826">
        <v>60</v>
      </c>
      <c r="C826" t="s">
        <v>464</v>
      </c>
      <c r="D826" t="s">
        <v>39</v>
      </c>
      <c r="E826" t="s">
        <v>39</v>
      </c>
      <c r="F826" t="s">
        <v>666</v>
      </c>
      <c r="G826" t="s">
        <v>39</v>
      </c>
      <c r="H826" t="s">
        <v>70</v>
      </c>
      <c r="I826" t="s">
        <v>667</v>
      </c>
      <c r="J826" t="s">
        <v>316</v>
      </c>
      <c r="K826" t="s">
        <v>410</v>
      </c>
      <c r="L826" t="s">
        <v>39</v>
      </c>
    </row>
    <row r="827" spans="1:14" x14ac:dyDescent="0.35">
      <c r="A827" t="s">
        <v>10</v>
      </c>
      <c r="B827">
        <v>71</v>
      </c>
      <c r="C827" t="s">
        <v>678</v>
      </c>
      <c r="D827" t="s">
        <v>575</v>
      </c>
      <c r="E827" t="s">
        <v>648</v>
      </c>
      <c r="F827" t="s">
        <v>635</v>
      </c>
      <c r="G827" t="s">
        <v>648</v>
      </c>
      <c r="H827" t="s">
        <v>648</v>
      </c>
      <c r="I827" t="s">
        <v>679</v>
      </c>
      <c r="J827" t="s">
        <v>251</v>
      </c>
      <c r="K827" t="s">
        <v>39</v>
      </c>
      <c r="L827" t="s">
        <v>669</v>
      </c>
    </row>
    <row r="828" spans="1:14" x14ac:dyDescent="0.35">
      <c r="A828" t="s">
        <v>11</v>
      </c>
      <c r="B828">
        <v>59</v>
      </c>
      <c r="C828" t="s">
        <v>671</v>
      </c>
      <c r="D828" t="s">
        <v>680</v>
      </c>
      <c r="E828" t="s">
        <v>67</v>
      </c>
      <c r="F828" t="s">
        <v>671</v>
      </c>
      <c r="G828" t="s">
        <v>67</v>
      </c>
      <c r="H828" t="s">
        <v>34</v>
      </c>
      <c r="I828" t="s">
        <v>168</v>
      </c>
      <c r="J828" t="s">
        <v>411</v>
      </c>
      <c r="K828" t="s">
        <v>39</v>
      </c>
      <c r="L828" t="s">
        <v>411</v>
      </c>
    </row>
    <row r="829" spans="1:14" x14ac:dyDescent="0.35">
      <c r="A829" t="s">
        <v>12</v>
      </c>
      <c r="B829">
        <v>255</v>
      </c>
      <c r="C829" t="s">
        <v>92</v>
      </c>
      <c r="D829" t="s">
        <v>201</v>
      </c>
      <c r="E829" t="s">
        <v>488</v>
      </c>
      <c r="F829" t="s">
        <v>672</v>
      </c>
      <c r="G829" t="s">
        <v>302</v>
      </c>
      <c r="H829" t="s">
        <v>674</v>
      </c>
      <c r="I829" t="s">
        <v>681</v>
      </c>
      <c r="J829" t="s">
        <v>682</v>
      </c>
      <c r="K829" t="s">
        <v>650</v>
      </c>
      <c r="L829" t="s">
        <v>674</v>
      </c>
    </row>
    <row r="831" spans="1:14" x14ac:dyDescent="0.35">
      <c r="A831" t="s">
        <v>683</v>
      </c>
    </row>
    <row r="832" spans="1:14" x14ac:dyDescent="0.35">
      <c r="A832" t="s">
        <v>2</v>
      </c>
      <c r="B832" t="s">
        <v>3</v>
      </c>
      <c r="C832" t="s">
        <v>351</v>
      </c>
      <c r="D832" t="s">
        <v>99</v>
      </c>
      <c r="E832" t="s">
        <v>96</v>
      </c>
    </row>
    <row r="833" spans="1:6" x14ac:dyDescent="0.35">
      <c r="A833" t="s">
        <v>8</v>
      </c>
      <c r="B833">
        <v>41</v>
      </c>
      <c r="C833" t="s">
        <v>684</v>
      </c>
      <c r="D833" t="s">
        <v>22</v>
      </c>
      <c r="E833" t="s">
        <v>449</v>
      </c>
    </row>
    <row r="834" spans="1:6" x14ac:dyDescent="0.35">
      <c r="A834" t="s">
        <v>9</v>
      </c>
      <c r="B834">
        <v>44</v>
      </c>
      <c r="C834" t="s">
        <v>456</v>
      </c>
      <c r="D834" t="s">
        <v>39</v>
      </c>
      <c r="E834" t="s">
        <v>32</v>
      </c>
    </row>
    <row r="835" spans="1:6" x14ac:dyDescent="0.35">
      <c r="A835" t="s">
        <v>10</v>
      </c>
      <c r="B835">
        <v>39</v>
      </c>
      <c r="C835" t="s">
        <v>544</v>
      </c>
      <c r="D835" t="s">
        <v>39</v>
      </c>
      <c r="E835" t="s">
        <v>36</v>
      </c>
    </row>
    <row r="836" spans="1:6" x14ac:dyDescent="0.35">
      <c r="A836" t="s">
        <v>11</v>
      </c>
      <c r="B836">
        <v>40</v>
      </c>
      <c r="C836" t="s">
        <v>552</v>
      </c>
      <c r="D836" t="s">
        <v>39</v>
      </c>
      <c r="E836" t="s">
        <v>382</v>
      </c>
    </row>
    <row r="837" spans="1:6" x14ac:dyDescent="0.35">
      <c r="A837" t="s">
        <v>12</v>
      </c>
      <c r="B837">
        <v>164</v>
      </c>
      <c r="C837" t="s">
        <v>268</v>
      </c>
      <c r="D837" t="s">
        <v>78</v>
      </c>
      <c r="E837" t="s">
        <v>685</v>
      </c>
    </row>
    <row r="839" spans="1:6" x14ac:dyDescent="0.35">
      <c r="A839" t="s">
        <v>686</v>
      </c>
    </row>
    <row r="840" spans="1:6" x14ac:dyDescent="0.35">
      <c r="A840" t="s">
        <v>2</v>
      </c>
      <c r="B840" t="s">
        <v>3</v>
      </c>
      <c r="C840" t="s">
        <v>351</v>
      </c>
      <c r="D840" t="s">
        <v>96</v>
      </c>
      <c r="E840" t="s">
        <v>99</v>
      </c>
    </row>
    <row r="841" spans="1:6" x14ac:dyDescent="0.35">
      <c r="A841" t="s">
        <v>8</v>
      </c>
      <c r="B841">
        <v>11</v>
      </c>
      <c r="C841" t="s">
        <v>128</v>
      </c>
      <c r="D841" t="s">
        <v>414</v>
      </c>
      <c r="E841" t="s">
        <v>39</v>
      </c>
    </row>
    <row r="842" spans="1:6" x14ac:dyDescent="0.35">
      <c r="A842" t="s">
        <v>9</v>
      </c>
      <c r="B842">
        <v>6</v>
      </c>
      <c r="C842" t="s">
        <v>117</v>
      </c>
      <c r="D842" t="s">
        <v>117</v>
      </c>
      <c r="E842" t="s">
        <v>39</v>
      </c>
    </row>
    <row r="843" spans="1:6" x14ac:dyDescent="0.35">
      <c r="A843" t="s">
        <v>10</v>
      </c>
      <c r="B843">
        <v>5</v>
      </c>
      <c r="C843" t="s">
        <v>86</v>
      </c>
      <c r="D843" t="s">
        <v>156</v>
      </c>
      <c r="E843" t="s">
        <v>39</v>
      </c>
    </row>
    <row r="844" spans="1:6" x14ac:dyDescent="0.35">
      <c r="A844" t="s">
        <v>11</v>
      </c>
      <c r="B844">
        <v>13</v>
      </c>
      <c r="C844" t="s">
        <v>39</v>
      </c>
      <c r="D844" t="s">
        <v>258</v>
      </c>
      <c r="E844" t="s">
        <v>68</v>
      </c>
    </row>
    <row r="845" spans="1:6" x14ac:dyDescent="0.35">
      <c r="A845" t="s">
        <v>12</v>
      </c>
      <c r="B845">
        <v>35</v>
      </c>
      <c r="C845" t="s">
        <v>687</v>
      </c>
      <c r="D845" t="s">
        <v>228</v>
      </c>
      <c r="E845" t="s">
        <v>398</v>
      </c>
    </row>
    <row r="847" spans="1:6" x14ac:dyDescent="0.35">
      <c r="A847" t="s">
        <v>688</v>
      </c>
    </row>
    <row r="848" spans="1:6" x14ac:dyDescent="0.35">
      <c r="A848" t="s">
        <v>2</v>
      </c>
      <c r="B848" t="s">
        <v>3</v>
      </c>
      <c r="C848" t="s">
        <v>121</v>
      </c>
      <c r="D848" t="s">
        <v>689</v>
      </c>
      <c r="E848" t="s">
        <v>351</v>
      </c>
      <c r="F848" t="s">
        <v>96</v>
      </c>
    </row>
    <row r="849" spans="1:6" x14ac:dyDescent="0.35">
      <c r="A849" t="s">
        <v>8</v>
      </c>
      <c r="B849">
        <v>41</v>
      </c>
      <c r="C849" t="s">
        <v>449</v>
      </c>
      <c r="D849" t="s">
        <v>64</v>
      </c>
      <c r="E849" t="s">
        <v>537</v>
      </c>
      <c r="F849" t="s">
        <v>27</v>
      </c>
    </row>
    <row r="850" spans="1:6" x14ac:dyDescent="0.35">
      <c r="A850" t="s">
        <v>9</v>
      </c>
      <c r="B850">
        <v>44</v>
      </c>
      <c r="C850" t="s">
        <v>32</v>
      </c>
      <c r="D850" t="s">
        <v>33</v>
      </c>
      <c r="E850" t="s">
        <v>230</v>
      </c>
      <c r="F850" t="s">
        <v>39</v>
      </c>
    </row>
    <row r="851" spans="1:6" x14ac:dyDescent="0.35">
      <c r="A851" t="s">
        <v>10</v>
      </c>
      <c r="B851">
        <v>39</v>
      </c>
      <c r="C851" t="s">
        <v>408</v>
      </c>
      <c r="D851" t="s">
        <v>36</v>
      </c>
      <c r="E851" t="s">
        <v>119</v>
      </c>
      <c r="F851" t="s">
        <v>38</v>
      </c>
    </row>
    <row r="852" spans="1:6" x14ac:dyDescent="0.35">
      <c r="A852" t="s">
        <v>11</v>
      </c>
      <c r="B852">
        <v>40</v>
      </c>
      <c r="C852" t="s">
        <v>382</v>
      </c>
      <c r="D852" t="s">
        <v>42</v>
      </c>
      <c r="E852" t="s">
        <v>690</v>
      </c>
      <c r="F852" t="s">
        <v>70</v>
      </c>
    </row>
    <row r="853" spans="1:6" x14ac:dyDescent="0.35">
      <c r="A853" t="s">
        <v>12</v>
      </c>
      <c r="B853">
        <v>164</v>
      </c>
      <c r="C853" t="s">
        <v>289</v>
      </c>
      <c r="D853" t="s">
        <v>36</v>
      </c>
      <c r="E853" t="s">
        <v>691</v>
      </c>
      <c r="F853" t="s">
        <v>190</v>
      </c>
    </row>
    <row r="855" spans="1:6" x14ac:dyDescent="0.35">
      <c r="A855" t="s">
        <v>692</v>
      </c>
    </row>
    <row r="856" spans="1:6" x14ac:dyDescent="0.35">
      <c r="A856" t="s">
        <v>2</v>
      </c>
      <c r="B856" t="s">
        <v>3</v>
      </c>
      <c r="C856" t="s">
        <v>693</v>
      </c>
      <c r="D856" t="s">
        <v>694</v>
      </c>
    </row>
    <row r="857" spans="1:6" x14ac:dyDescent="0.35">
      <c r="A857" t="s">
        <v>8</v>
      </c>
      <c r="B857">
        <v>7</v>
      </c>
      <c r="C857" t="s">
        <v>97</v>
      </c>
      <c r="D857" t="s">
        <v>39</v>
      </c>
    </row>
    <row r="858" spans="1:6" x14ac:dyDescent="0.35">
      <c r="A858" t="s">
        <v>9</v>
      </c>
      <c r="B858">
        <v>3</v>
      </c>
      <c r="C858" t="s">
        <v>97</v>
      </c>
      <c r="D858" t="s">
        <v>39</v>
      </c>
    </row>
    <row r="859" spans="1:6" x14ac:dyDescent="0.35">
      <c r="A859" t="s">
        <v>10</v>
      </c>
      <c r="B859">
        <v>3</v>
      </c>
      <c r="C859" t="s">
        <v>119</v>
      </c>
      <c r="D859" t="s">
        <v>118</v>
      </c>
    </row>
    <row r="860" spans="1:6" x14ac:dyDescent="0.35">
      <c r="A860" t="s">
        <v>11</v>
      </c>
      <c r="B860">
        <v>12</v>
      </c>
      <c r="C860" t="s">
        <v>97</v>
      </c>
      <c r="D860" t="s">
        <v>39</v>
      </c>
    </row>
    <row r="861" spans="1:6" x14ac:dyDescent="0.35">
      <c r="A861" t="s">
        <v>12</v>
      </c>
      <c r="B861">
        <v>25</v>
      </c>
      <c r="C861" t="s">
        <v>438</v>
      </c>
      <c r="D861" t="s">
        <v>476</v>
      </c>
    </row>
    <row r="863" spans="1:6" x14ac:dyDescent="0.35">
      <c r="A863" t="s">
        <v>695</v>
      </c>
    </row>
    <row r="864" spans="1:6" x14ac:dyDescent="0.35">
      <c r="A864" t="s">
        <v>2</v>
      </c>
      <c r="B864" t="s">
        <v>3</v>
      </c>
      <c r="C864" t="s">
        <v>121</v>
      </c>
      <c r="D864" t="s">
        <v>694</v>
      </c>
      <c r="E864" t="s">
        <v>693</v>
      </c>
      <c r="F864" t="s">
        <v>696</v>
      </c>
    </row>
    <row r="865" spans="1:8" x14ac:dyDescent="0.35">
      <c r="A865" t="s">
        <v>8</v>
      </c>
      <c r="B865">
        <v>41</v>
      </c>
      <c r="C865" t="s">
        <v>22</v>
      </c>
      <c r="D865" t="s">
        <v>26</v>
      </c>
      <c r="E865" t="s">
        <v>536</v>
      </c>
      <c r="F865" t="s">
        <v>63</v>
      </c>
    </row>
    <row r="866" spans="1:8" x14ac:dyDescent="0.35">
      <c r="A866" t="s">
        <v>9</v>
      </c>
      <c r="B866">
        <v>44</v>
      </c>
      <c r="C866" t="s">
        <v>39</v>
      </c>
      <c r="D866" t="s">
        <v>29</v>
      </c>
      <c r="E866" t="s">
        <v>230</v>
      </c>
      <c r="F866" t="s">
        <v>274</v>
      </c>
    </row>
    <row r="867" spans="1:8" x14ac:dyDescent="0.35">
      <c r="A867" t="s">
        <v>10</v>
      </c>
      <c r="B867">
        <v>39</v>
      </c>
      <c r="C867" t="s">
        <v>38</v>
      </c>
      <c r="D867" t="s">
        <v>68</v>
      </c>
      <c r="E867" t="s">
        <v>596</v>
      </c>
      <c r="F867" t="s">
        <v>217</v>
      </c>
    </row>
    <row r="868" spans="1:8" x14ac:dyDescent="0.35">
      <c r="A868" t="s">
        <v>11</v>
      </c>
      <c r="B868">
        <v>40</v>
      </c>
      <c r="C868" t="s">
        <v>70</v>
      </c>
      <c r="D868" t="s">
        <v>41</v>
      </c>
      <c r="E868" t="s">
        <v>375</v>
      </c>
      <c r="F868" t="s">
        <v>690</v>
      </c>
    </row>
    <row r="869" spans="1:8" x14ac:dyDescent="0.35">
      <c r="A869" t="s">
        <v>12</v>
      </c>
      <c r="B869">
        <v>164</v>
      </c>
      <c r="C869" t="s">
        <v>22</v>
      </c>
      <c r="D869" t="s">
        <v>72</v>
      </c>
      <c r="E869" t="s">
        <v>91</v>
      </c>
      <c r="F869" t="s">
        <v>697</v>
      </c>
    </row>
    <row r="871" spans="1:8" x14ac:dyDescent="0.35">
      <c r="A871" t="s">
        <v>698</v>
      </c>
    </row>
    <row r="872" spans="1:8" x14ac:dyDescent="0.35">
      <c r="A872" t="s">
        <v>2</v>
      </c>
      <c r="B872" t="s">
        <v>3</v>
      </c>
      <c r="C872" t="s">
        <v>689</v>
      </c>
      <c r="D872" t="s">
        <v>96</v>
      </c>
      <c r="E872" t="s">
        <v>121</v>
      </c>
      <c r="F872" t="s">
        <v>351</v>
      </c>
    </row>
    <row r="873" spans="1:8" x14ac:dyDescent="0.35">
      <c r="A873" t="s">
        <v>8</v>
      </c>
      <c r="B873">
        <v>10</v>
      </c>
      <c r="C873" t="s">
        <v>86</v>
      </c>
      <c r="D873" t="s">
        <v>156</v>
      </c>
      <c r="E873" t="s">
        <v>39</v>
      </c>
      <c r="F873" t="s">
        <v>39</v>
      </c>
    </row>
    <row r="874" spans="1:8" x14ac:dyDescent="0.35">
      <c r="A874" t="s">
        <v>9</v>
      </c>
      <c r="B874">
        <v>2</v>
      </c>
      <c r="C874" t="s">
        <v>117</v>
      </c>
      <c r="D874" t="s">
        <v>117</v>
      </c>
      <c r="E874" t="s">
        <v>39</v>
      </c>
      <c r="F874" t="s">
        <v>39</v>
      </c>
    </row>
    <row r="875" spans="1:8" x14ac:dyDescent="0.35">
      <c r="A875" t="s">
        <v>10</v>
      </c>
      <c r="B875">
        <v>6</v>
      </c>
      <c r="C875" t="s">
        <v>39</v>
      </c>
      <c r="D875" t="s">
        <v>118</v>
      </c>
      <c r="E875" t="s">
        <v>117</v>
      </c>
      <c r="F875" t="s">
        <v>316</v>
      </c>
    </row>
    <row r="876" spans="1:8" x14ac:dyDescent="0.35">
      <c r="A876" t="s">
        <v>11</v>
      </c>
      <c r="B876">
        <v>8</v>
      </c>
      <c r="C876" t="s">
        <v>39</v>
      </c>
      <c r="D876" t="s">
        <v>39</v>
      </c>
      <c r="E876" t="s">
        <v>97</v>
      </c>
      <c r="F876" t="s">
        <v>39</v>
      </c>
    </row>
    <row r="877" spans="1:8" x14ac:dyDescent="0.35">
      <c r="A877" t="s">
        <v>12</v>
      </c>
      <c r="B877">
        <v>26</v>
      </c>
      <c r="C877" t="s">
        <v>297</v>
      </c>
      <c r="D877" t="s">
        <v>406</v>
      </c>
      <c r="E877" t="s">
        <v>405</v>
      </c>
      <c r="F877" t="s">
        <v>256</v>
      </c>
    </row>
    <row r="879" spans="1:8" x14ac:dyDescent="0.35">
      <c r="A879" t="s">
        <v>699</v>
      </c>
    </row>
    <row r="880" spans="1:8" x14ac:dyDescent="0.35">
      <c r="A880" t="s">
        <v>2</v>
      </c>
      <c r="B880" t="s">
        <v>3</v>
      </c>
      <c r="C880" t="s">
        <v>121</v>
      </c>
      <c r="D880" t="s">
        <v>700</v>
      </c>
      <c r="E880" t="s">
        <v>701</v>
      </c>
      <c r="F880" t="s">
        <v>702</v>
      </c>
      <c r="G880" t="s">
        <v>96</v>
      </c>
      <c r="H880" t="s">
        <v>99</v>
      </c>
    </row>
    <row r="881" spans="1:14" x14ac:dyDescent="0.35">
      <c r="A881" t="s">
        <v>8</v>
      </c>
      <c r="B881">
        <v>41</v>
      </c>
      <c r="C881" t="s">
        <v>22</v>
      </c>
      <c r="D881" t="s">
        <v>22</v>
      </c>
      <c r="E881" t="s">
        <v>27</v>
      </c>
      <c r="F881" t="s">
        <v>703</v>
      </c>
      <c r="G881" t="s">
        <v>27</v>
      </c>
      <c r="H881" t="s">
        <v>39</v>
      </c>
    </row>
    <row r="882" spans="1:14" x14ac:dyDescent="0.35">
      <c r="A882" t="s">
        <v>9</v>
      </c>
      <c r="B882">
        <v>44</v>
      </c>
      <c r="C882" t="s">
        <v>39</v>
      </c>
      <c r="D882" t="s">
        <v>39</v>
      </c>
      <c r="E882" t="s">
        <v>67</v>
      </c>
      <c r="F882" t="s">
        <v>656</v>
      </c>
      <c r="G882" t="s">
        <v>277</v>
      </c>
      <c r="H882" t="s">
        <v>33</v>
      </c>
    </row>
    <row r="883" spans="1:14" x14ac:dyDescent="0.35">
      <c r="A883" t="s">
        <v>10</v>
      </c>
      <c r="B883">
        <v>39</v>
      </c>
      <c r="C883" t="s">
        <v>39</v>
      </c>
      <c r="D883" t="s">
        <v>38</v>
      </c>
      <c r="E883" t="s">
        <v>68</v>
      </c>
      <c r="F883" t="s">
        <v>416</v>
      </c>
      <c r="G883" t="s">
        <v>34</v>
      </c>
      <c r="H883" t="s">
        <v>39</v>
      </c>
    </row>
    <row r="884" spans="1:14" x14ac:dyDescent="0.35">
      <c r="A884" t="s">
        <v>11</v>
      </c>
      <c r="B884">
        <v>40</v>
      </c>
      <c r="C884" t="s">
        <v>39</v>
      </c>
      <c r="D884" t="s">
        <v>71</v>
      </c>
      <c r="E884" t="s">
        <v>304</v>
      </c>
      <c r="F884" t="s">
        <v>704</v>
      </c>
      <c r="G884" t="s">
        <v>71</v>
      </c>
      <c r="H884" t="s">
        <v>39</v>
      </c>
    </row>
    <row r="885" spans="1:14" x14ac:dyDescent="0.35">
      <c r="A885" t="s">
        <v>12</v>
      </c>
      <c r="B885">
        <v>164</v>
      </c>
      <c r="C885" t="s">
        <v>78</v>
      </c>
      <c r="D885" t="s">
        <v>76</v>
      </c>
      <c r="E885" t="s">
        <v>208</v>
      </c>
      <c r="F885" t="s">
        <v>554</v>
      </c>
      <c r="G885" t="s">
        <v>74</v>
      </c>
      <c r="H885" t="s">
        <v>48</v>
      </c>
    </row>
    <row r="887" spans="1:14" x14ac:dyDescent="0.35">
      <c r="A887" t="s">
        <v>705</v>
      </c>
    </row>
    <row r="888" spans="1:14" x14ac:dyDescent="0.35">
      <c r="A888" t="s">
        <v>2</v>
      </c>
      <c r="B888" t="s">
        <v>3</v>
      </c>
      <c r="C888" t="s">
        <v>121</v>
      </c>
      <c r="D888" t="s">
        <v>701</v>
      </c>
      <c r="E888" t="s">
        <v>702</v>
      </c>
      <c r="F888" t="s">
        <v>96</v>
      </c>
      <c r="G888" t="s">
        <v>700</v>
      </c>
      <c r="H888" t="s">
        <v>99</v>
      </c>
    </row>
    <row r="889" spans="1:14" x14ac:dyDescent="0.35">
      <c r="A889" t="s">
        <v>8</v>
      </c>
      <c r="B889">
        <v>41</v>
      </c>
      <c r="C889" t="s">
        <v>22</v>
      </c>
      <c r="D889" t="s">
        <v>22</v>
      </c>
      <c r="E889" t="s">
        <v>259</v>
      </c>
      <c r="F889" t="s">
        <v>27</v>
      </c>
      <c r="G889" t="s">
        <v>39</v>
      </c>
      <c r="H889" t="s">
        <v>39</v>
      </c>
    </row>
    <row r="890" spans="1:14" x14ac:dyDescent="0.35">
      <c r="A890" t="s">
        <v>9</v>
      </c>
      <c r="B890">
        <v>44</v>
      </c>
      <c r="C890" t="s">
        <v>29</v>
      </c>
      <c r="D890" t="s">
        <v>67</v>
      </c>
      <c r="E890" t="s">
        <v>656</v>
      </c>
      <c r="F890" t="s">
        <v>32</v>
      </c>
      <c r="G890" t="s">
        <v>39</v>
      </c>
      <c r="H890" t="s">
        <v>39</v>
      </c>
    </row>
    <row r="891" spans="1:14" x14ac:dyDescent="0.35">
      <c r="A891" t="s">
        <v>10</v>
      </c>
      <c r="B891">
        <v>39</v>
      </c>
      <c r="C891" t="s">
        <v>39</v>
      </c>
      <c r="D891" t="s">
        <v>36</v>
      </c>
      <c r="E891" t="s">
        <v>539</v>
      </c>
      <c r="F891" t="s">
        <v>34</v>
      </c>
      <c r="G891" t="s">
        <v>39</v>
      </c>
      <c r="H891" t="s">
        <v>39</v>
      </c>
    </row>
    <row r="892" spans="1:14" x14ac:dyDescent="0.35">
      <c r="A892" t="s">
        <v>11</v>
      </c>
      <c r="B892">
        <v>40</v>
      </c>
      <c r="C892" t="s">
        <v>39</v>
      </c>
      <c r="D892" t="s">
        <v>86</v>
      </c>
      <c r="E892" t="s">
        <v>117</v>
      </c>
      <c r="F892" t="s">
        <v>70</v>
      </c>
      <c r="G892" t="s">
        <v>71</v>
      </c>
      <c r="H892" t="s">
        <v>71</v>
      </c>
    </row>
    <row r="893" spans="1:14" x14ac:dyDescent="0.35">
      <c r="A893" t="s">
        <v>12</v>
      </c>
      <c r="B893">
        <v>164</v>
      </c>
      <c r="C893" t="s">
        <v>48</v>
      </c>
      <c r="D893" t="s">
        <v>45</v>
      </c>
      <c r="E893" t="s">
        <v>154</v>
      </c>
      <c r="F893" t="s">
        <v>28</v>
      </c>
      <c r="G893" t="s">
        <v>78</v>
      </c>
      <c r="H893" t="s">
        <v>78</v>
      </c>
    </row>
    <row r="895" spans="1:14" x14ac:dyDescent="0.35">
      <c r="A895" t="s">
        <v>706</v>
      </c>
    </row>
    <row r="896" spans="1:14" x14ac:dyDescent="0.35">
      <c r="A896" t="s">
        <v>2</v>
      </c>
      <c r="B896" t="s">
        <v>3</v>
      </c>
      <c r="C896" t="s">
        <v>707</v>
      </c>
      <c r="D896" t="s">
        <v>708</v>
      </c>
      <c r="E896" t="s">
        <v>709</v>
      </c>
      <c r="F896" t="s">
        <v>710</v>
      </c>
      <c r="G896" t="s">
        <v>711</v>
      </c>
      <c r="H896" t="s">
        <v>712</v>
      </c>
      <c r="I896" t="s">
        <v>713</v>
      </c>
      <c r="J896" t="s">
        <v>714</v>
      </c>
      <c r="K896" t="s">
        <v>715</v>
      </c>
      <c r="L896" t="s">
        <v>98</v>
      </c>
      <c r="M896" t="s">
        <v>121</v>
      </c>
      <c r="N896" t="s">
        <v>99</v>
      </c>
    </row>
    <row r="897" spans="1:14" x14ac:dyDescent="0.35">
      <c r="A897" t="s">
        <v>8</v>
      </c>
      <c r="B897">
        <v>2</v>
      </c>
      <c r="C897" t="s">
        <v>117</v>
      </c>
      <c r="D897" t="s">
        <v>39</v>
      </c>
      <c r="E897" t="s">
        <v>117</v>
      </c>
      <c r="F897" t="s">
        <v>39</v>
      </c>
      <c r="G897" t="s">
        <v>39</v>
      </c>
      <c r="H897" t="s">
        <v>39</v>
      </c>
      <c r="I897" t="s">
        <v>39</v>
      </c>
      <c r="J897" t="s">
        <v>39</v>
      </c>
      <c r="K897" t="s">
        <v>39</v>
      </c>
      <c r="L897" t="s">
        <v>39</v>
      </c>
      <c r="M897" t="s">
        <v>39</v>
      </c>
      <c r="N897" t="s">
        <v>39</v>
      </c>
    </row>
    <row r="898" spans="1:14" x14ac:dyDescent="0.35">
      <c r="A898" t="s">
        <v>9</v>
      </c>
      <c r="B898">
        <v>5</v>
      </c>
      <c r="C898" t="s">
        <v>39</v>
      </c>
      <c r="D898" t="s">
        <v>39</v>
      </c>
      <c r="E898" t="s">
        <v>156</v>
      </c>
      <c r="F898" t="s">
        <v>86</v>
      </c>
      <c r="G898" t="s">
        <v>39</v>
      </c>
      <c r="H898" t="s">
        <v>39</v>
      </c>
      <c r="I898" t="s">
        <v>39</v>
      </c>
      <c r="J898" t="s">
        <v>39</v>
      </c>
      <c r="K898" t="s">
        <v>39</v>
      </c>
      <c r="L898" t="s">
        <v>39</v>
      </c>
      <c r="M898" t="s">
        <v>39</v>
      </c>
      <c r="N898" t="s">
        <v>39</v>
      </c>
    </row>
    <row r="899" spans="1:14" x14ac:dyDescent="0.35">
      <c r="A899" t="s">
        <v>10</v>
      </c>
      <c r="B899">
        <v>2</v>
      </c>
      <c r="C899" t="s">
        <v>39</v>
      </c>
      <c r="D899" t="s">
        <v>117</v>
      </c>
      <c r="E899" t="s">
        <v>117</v>
      </c>
      <c r="F899" t="s">
        <v>117</v>
      </c>
      <c r="G899" t="s">
        <v>39</v>
      </c>
      <c r="H899" t="s">
        <v>39</v>
      </c>
      <c r="I899" t="s">
        <v>39</v>
      </c>
      <c r="J899" t="s">
        <v>39</v>
      </c>
      <c r="K899" t="s">
        <v>39</v>
      </c>
      <c r="L899" t="s">
        <v>39</v>
      </c>
      <c r="M899" t="s">
        <v>39</v>
      </c>
      <c r="N899" t="s">
        <v>39</v>
      </c>
    </row>
    <row r="900" spans="1:14" x14ac:dyDescent="0.35">
      <c r="A900" t="s">
        <v>11</v>
      </c>
      <c r="B900">
        <v>1</v>
      </c>
      <c r="C900" t="s">
        <v>39</v>
      </c>
      <c r="D900" t="s">
        <v>39</v>
      </c>
      <c r="E900" t="s">
        <v>39</v>
      </c>
      <c r="F900" t="s">
        <v>39</v>
      </c>
      <c r="G900" t="s">
        <v>39</v>
      </c>
      <c r="H900" t="s">
        <v>39</v>
      </c>
      <c r="I900" t="s">
        <v>39</v>
      </c>
      <c r="J900" t="s">
        <v>39</v>
      </c>
      <c r="K900" t="s">
        <v>97</v>
      </c>
      <c r="L900" t="s">
        <v>39</v>
      </c>
      <c r="M900" t="s">
        <v>39</v>
      </c>
      <c r="N900" t="s">
        <v>39</v>
      </c>
    </row>
    <row r="901" spans="1:14" x14ac:dyDescent="0.35">
      <c r="A901" t="s">
        <v>12</v>
      </c>
      <c r="B901">
        <v>10</v>
      </c>
      <c r="C901" t="s">
        <v>107</v>
      </c>
      <c r="D901" t="s">
        <v>107</v>
      </c>
      <c r="E901" t="s">
        <v>117</v>
      </c>
      <c r="F901" t="s">
        <v>200</v>
      </c>
      <c r="G901" t="s">
        <v>39</v>
      </c>
      <c r="H901" t="s">
        <v>39</v>
      </c>
      <c r="I901" t="s">
        <v>39</v>
      </c>
      <c r="J901" t="s">
        <v>39</v>
      </c>
      <c r="K901" t="s">
        <v>107</v>
      </c>
      <c r="L901" t="s">
        <v>39</v>
      </c>
      <c r="M901" t="s">
        <v>39</v>
      </c>
      <c r="N901" t="s">
        <v>39</v>
      </c>
    </row>
    <row r="903" spans="1:14" x14ac:dyDescent="0.35">
      <c r="A903" t="s">
        <v>716</v>
      </c>
    </row>
    <row r="904" spans="1:14" x14ac:dyDescent="0.35">
      <c r="A904" t="s">
        <v>2</v>
      </c>
      <c r="B904" t="s">
        <v>3</v>
      </c>
      <c r="C904" t="s">
        <v>707</v>
      </c>
      <c r="D904" t="s">
        <v>708</v>
      </c>
      <c r="E904" t="s">
        <v>709</v>
      </c>
      <c r="F904" t="s">
        <v>710</v>
      </c>
      <c r="G904" t="s">
        <v>711</v>
      </c>
      <c r="H904" t="s">
        <v>712</v>
      </c>
      <c r="I904" t="s">
        <v>713</v>
      </c>
      <c r="J904" t="s">
        <v>714</v>
      </c>
      <c r="K904" t="s">
        <v>715</v>
      </c>
      <c r="L904" t="s">
        <v>98</v>
      </c>
      <c r="M904" t="s">
        <v>121</v>
      </c>
      <c r="N904" t="s">
        <v>99</v>
      </c>
    </row>
    <row r="905" spans="1:14" x14ac:dyDescent="0.35">
      <c r="A905" t="s">
        <v>8</v>
      </c>
      <c r="B905">
        <v>2</v>
      </c>
      <c r="C905" t="s">
        <v>117</v>
      </c>
      <c r="D905" t="s">
        <v>39</v>
      </c>
      <c r="E905" t="s">
        <v>117</v>
      </c>
      <c r="F905" t="s">
        <v>39</v>
      </c>
      <c r="G905" t="s">
        <v>39</v>
      </c>
      <c r="H905" t="s">
        <v>39</v>
      </c>
      <c r="I905" t="s">
        <v>39</v>
      </c>
      <c r="J905" t="s">
        <v>39</v>
      </c>
      <c r="K905" t="s">
        <v>39</v>
      </c>
      <c r="L905" t="s">
        <v>39</v>
      </c>
      <c r="M905" t="s">
        <v>39</v>
      </c>
      <c r="N905" t="s">
        <v>39</v>
      </c>
    </row>
    <row r="906" spans="1:14" x14ac:dyDescent="0.35">
      <c r="A906" t="s">
        <v>9</v>
      </c>
      <c r="B906">
        <v>6</v>
      </c>
      <c r="C906" t="s">
        <v>39</v>
      </c>
      <c r="D906" t="s">
        <v>39</v>
      </c>
      <c r="E906" t="s">
        <v>117</v>
      </c>
      <c r="F906" t="s">
        <v>118</v>
      </c>
      <c r="G906" t="s">
        <v>39</v>
      </c>
      <c r="H906" t="s">
        <v>39</v>
      </c>
      <c r="I906" t="s">
        <v>39</v>
      </c>
      <c r="J906" t="s">
        <v>39</v>
      </c>
      <c r="K906" t="s">
        <v>316</v>
      </c>
      <c r="L906" t="s">
        <v>39</v>
      </c>
      <c r="M906" t="s">
        <v>39</v>
      </c>
      <c r="N906" t="s">
        <v>39</v>
      </c>
    </row>
    <row r="907" spans="1:14" x14ac:dyDescent="0.35">
      <c r="A907" t="s">
        <v>10</v>
      </c>
      <c r="B907">
        <v>2</v>
      </c>
      <c r="C907" t="s">
        <v>117</v>
      </c>
      <c r="D907" t="s">
        <v>39</v>
      </c>
      <c r="E907" t="s">
        <v>117</v>
      </c>
      <c r="F907" t="s">
        <v>117</v>
      </c>
      <c r="G907" t="s">
        <v>117</v>
      </c>
      <c r="H907" t="s">
        <v>39</v>
      </c>
      <c r="I907" t="s">
        <v>39</v>
      </c>
      <c r="J907" t="s">
        <v>39</v>
      </c>
      <c r="K907" t="s">
        <v>39</v>
      </c>
      <c r="L907" t="s">
        <v>39</v>
      </c>
      <c r="M907" t="s">
        <v>39</v>
      </c>
      <c r="N907" t="s">
        <v>39</v>
      </c>
    </row>
    <row r="908" spans="1:14" x14ac:dyDescent="0.35">
      <c r="A908" t="s">
        <v>11</v>
      </c>
      <c r="B908">
        <v>2</v>
      </c>
      <c r="C908" t="s">
        <v>39</v>
      </c>
      <c r="D908" t="s">
        <v>39</v>
      </c>
      <c r="E908" t="s">
        <v>117</v>
      </c>
      <c r="F908" t="s">
        <v>39</v>
      </c>
      <c r="G908" t="s">
        <v>39</v>
      </c>
      <c r="H908" t="s">
        <v>39</v>
      </c>
      <c r="I908" t="s">
        <v>39</v>
      </c>
      <c r="J908" t="s">
        <v>39</v>
      </c>
      <c r="K908" t="s">
        <v>117</v>
      </c>
      <c r="L908" t="s">
        <v>39</v>
      </c>
      <c r="M908" t="s">
        <v>39</v>
      </c>
      <c r="N908" t="s">
        <v>39</v>
      </c>
    </row>
    <row r="909" spans="1:14" x14ac:dyDescent="0.35">
      <c r="A909" t="s">
        <v>12</v>
      </c>
      <c r="B909">
        <v>12</v>
      </c>
      <c r="C909" t="s">
        <v>316</v>
      </c>
      <c r="D909" t="s">
        <v>39</v>
      </c>
      <c r="E909" t="s">
        <v>117</v>
      </c>
      <c r="F909" t="s">
        <v>30</v>
      </c>
      <c r="G909" t="s">
        <v>472</v>
      </c>
      <c r="H909" t="s">
        <v>39</v>
      </c>
      <c r="I909" t="s">
        <v>39</v>
      </c>
      <c r="J909" t="s">
        <v>39</v>
      </c>
      <c r="K909" t="s">
        <v>316</v>
      </c>
      <c r="L909" t="s">
        <v>39</v>
      </c>
      <c r="M909" t="s">
        <v>39</v>
      </c>
      <c r="N909" t="s">
        <v>39</v>
      </c>
    </row>
    <row r="911" spans="1:14" x14ac:dyDescent="0.35">
      <c r="A911" t="s">
        <v>717</v>
      </c>
    </row>
    <row r="912" spans="1:14" x14ac:dyDescent="0.35">
      <c r="A912" t="s">
        <v>3</v>
      </c>
      <c r="B912" t="s">
        <v>8</v>
      </c>
      <c r="C912" t="s">
        <v>9</v>
      </c>
      <c r="D912" t="s">
        <v>10</v>
      </c>
      <c r="E912" t="s">
        <v>11</v>
      </c>
    </row>
    <row r="913" spans="1:5" x14ac:dyDescent="0.35">
      <c r="A913">
        <v>164</v>
      </c>
      <c r="B913" t="s">
        <v>30</v>
      </c>
      <c r="C913" t="s">
        <v>449</v>
      </c>
      <c r="D913" t="s">
        <v>280</v>
      </c>
      <c r="E913" t="s">
        <v>63</v>
      </c>
    </row>
  </sheetData>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a0b5fe5-391f-41b6-811a-90e0518c7a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4" ma:contentTypeDescription="Crée un document." ma:contentTypeScope="" ma:versionID="c875eb2f00d5334fe76105937dd3a465">
  <xsd:schema xmlns:xsd="http://www.w3.org/2001/XMLSchema" xmlns:xs="http://www.w3.org/2001/XMLSchema" xmlns:p="http://schemas.microsoft.com/office/2006/metadata/properties" xmlns:ns2="fa0b5fe5-391f-41b6-811a-90e0518c7af2" xmlns:ns3="c228d1bd-650e-48eb-9f39-f684bd7bd257" targetNamespace="http://schemas.microsoft.com/office/2006/metadata/properties" ma:root="true" ma:fieldsID="0dc1f41202c8711d11a7b2fbbdbfa0ec" ns2:_="" ns3:_="">
    <xsd:import namespace="fa0b5fe5-391f-41b6-811a-90e0518c7af2"/>
    <xsd:import namespace="c228d1bd-650e-48eb-9f39-f684bd7bd2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5" nillable="true" ma:displayName="Taxonomy Catch All Column" ma:hidden="true" ma:list="{96dc6f5d-5d37-4265-8955-6aac29463c5b}"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FFFE8E-95AC-4CB9-A8DE-9159FC9C4316}">
  <ds:schemaRefs>
    <ds:schemaRef ds:uri="http://schemas.microsoft.com/office/2006/metadata/properties"/>
    <ds:schemaRef ds:uri="http://schemas.microsoft.com/office/infopath/2007/PartnerControls"/>
    <ds:schemaRef ds:uri="fa0b5fe5-391f-41b6-811a-90e0518c7af2"/>
  </ds:schemaRefs>
</ds:datastoreItem>
</file>

<file path=customXml/itemProps2.xml><?xml version="1.0" encoding="utf-8"?>
<ds:datastoreItem xmlns:ds="http://schemas.openxmlformats.org/officeDocument/2006/customXml" ds:itemID="{A2178496-4E63-409A-86C1-9F490F92CF01}">
  <ds:schemaRefs>
    <ds:schemaRef ds:uri="http://schemas.microsoft.com/sharepoint/v3/contenttype/forms"/>
  </ds:schemaRefs>
</ds:datastoreItem>
</file>

<file path=customXml/itemProps3.xml><?xml version="1.0" encoding="utf-8"?>
<ds:datastoreItem xmlns:ds="http://schemas.openxmlformats.org/officeDocument/2006/customXml" ds:itemID="{90C238E7-296F-4751-A5AA-1A3F6B0386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0b5fe5-391f-41b6-811a-90e0518c7af2"/>
    <ds:schemaRef ds:uri="c228d1bd-650e-48eb-9f39-f684bd7bd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Table_of_content</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Emilia Ersov</dc:creator>
  <cp:keywords/>
  <dc:description/>
  <cp:lastModifiedBy>Joanna JAWORSKA</cp:lastModifiedBy>
  <cp:revision/>
  <dcterms:created xsi:type="dcterms:W3CDTF">2023-12-05T13:47:54Z</dcterms:created>
  <dcterms:modified xsi:type="dcterms:W3CDTF">2023-12-18T08:53:07Z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ies>
</file>