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as\Desktop\IMPACT\AGORA\Agregation\Final datasets\"/>
    </mc:Choice>
  </mc:AlternateContent>
  <bookViews>
    <workbookView xWindow="0" yWindow="0" windowWidth="28800" windowHeight="11750" activeTab="1"/>
  </bookViews>
  <sheets>
    <sheet name="READ_ME" sheetId="6" r:id="rId1"/>
    <sheet name="Interviews with local leaders" sheetId="5" r:id="rId2"/>
    <sheet name="MFGD transcript" sheetId="7" r:id="rId3"/>
    <sheet name="Interviews service providers" sheetId="2" r:id="rId4"/>
    <sheet name="Interviews services_WATER" sheetId="3" r:id="rId5"/>
    <sheet name="Interviews services_EDUCATION" sheetId="4" r:id="rId6"/>
  </sheets>
  <definedNames>
    <definedName name="_xlnm._FilterDatabase" localSheetId="3" hidden="1">'Interviews service providers'!$A$1:$UC$4</definedName>
    <definedName name="_ftnref1" localSheetId="1">'Interviews with local leaders'!#REF!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6" i="5" l="1"/>
  <c r="H145" i="5"/>
  <c r="H143" i="5"/>
  <c r="H142" i="5"/>
  <c r="H140" i="5"/>
  <c r="H139" i="5"/>
  <c r="H138" i="5"/>
  <c r="H136" i="5"/>
  <c r="H135" i="5"/>
  <c r="H132" i="5"/>
  <c r="H131" i="5"/>
  <c r="H130" i="5"/>
  <c r="H128" i="5"/>
  <c r="H127" i="5"/>
  <c r="H126" i="5"/>
  <c r="H125" i="5"/>
  <c r="H123" i="5"/>
  <c r="H122" i="5"/>
  <c r="H120" i="5"/>
  <c r="H118" i="5"/>
  <c r="H117" i="5"/>
  <c r="H116" i="5"/>
  <c r="H113" i="5"/>
  <c r="H112" i="5"/>
  <c r="H111" i="5"/>
  <c r="H109" i="5"/>
  <c r="H108" i="5"/>
  <c r="H106" i="5"/>
  <c r="H105" i="5"/>
  <c r="H102" i="5"/>
  <c r="H101" i="5"/>
  <c r="H100" i="5"/>
  <c r="H97" i="5"/>
  <c r="H96" i="5"/>
  <c r="H94" i="5"/>
  <c r="H93" i="5"/>
  <c r="H92" i="5"/>
  <c r="H90" i="5"/>
  <c r="H88" i="5"/>
  <c r="H87" i="5"/>
  <c r="H86" i="5"/>
  <c r="H85" i="5"/>
  <c r="H80" i="5"/>
  <c r="H79" i="5"/>
  <c r="H77" i="5"/>
  <c r="H76" i="5"/>
  <c r="H75" i="5"/>
  <c r="H74" i="5"/>
  <c r="H72" i="5"/>
  <c r="H70" i="5"/>
  <c r="H69" i="5"/>
  <c r="H67" i="5"/>
  <c r="H65" i="5"/>
  <c r="H63" i="5"/>
  <c r="H62" i="5"/>
  <c r="H61" i="5"/>
  <c r="H59" i="5"/>
  <c r="H58" i="5"/>
  <c r="H57" i="5"/>
  <c r="H56" i="5"/>
  <c r="H54" i="5"/>
  <c r="H53" i="5"/>
  <c r="H52" i="5"/>
  <c r="H51" i="5"/>
  <c r="H50" i="5"/>
  <c r="H48" i="5"/>
  <c r="H46" i="5"/>
  <c r="H45" i="5"/>
  <c r="H44" i="5"/>
  <c r="H43" i="5"/>
  <c r="H42" i="5"/>
  <c r="H41" i="5"/>
  <c r="H40" i="5"/>
  <c r="H39" i="5"/>
  <c r="H37" i="5"/>
  <c r="H36" i="5"/>
  <c r="H34" i="5"/>
  <c r="H33" i="5"/>
  <c r="H31" i="5"/>
  <c r="H30" i="5"/>
  <c r="H28" i="5"/>
  <c r="H27" i="5"/>
  <c r="H26" i="5"/>
  <c r="H25" i="5"/>
  <c r="H24" i="5"/>
  <c r="H23" i="5"/>
  <c r="H21" i="5"/>
  <c r="H20" i="5"/>
  <c r="H19" i="5"/>
  <c r="H18" i="5"/>
  <c r="H16" i="5"/>
  <c r="H15" i="5"/>
  <c r="H14" i="5"/>
  <c r="H12" i="5"/>
  <c r="H11" i="5"/>
  <c r="H9" i="5"/>
  <c r="H8" i="5"/>
  <c r="H7" i="5"/>
  <c r="H122" i="4" l="1"/>
  <c r="G122" i="4"/>
  <c r="F122" i="4"/>
  <c r="E122" i="4"/>
  <c r="D122" i="4"/>
  <c r="C122" i="4"/>
  <c r="G117" i="4"/>
  <c r="F117" i="4"/>
  <c r="E117" i="4"/>
  <c r="D117" i="4"/>
  <c r="C117" i="4"/>
  <c r="D112" i="4"/>
  <c r="C112" i="4"/>
  <c r="H107" i="4"/>
  <c r="G107" i="4"/>
  <c r="F107" i="4"/>
  <c r="E107" i="4"/>
  <c r="D107" i="4"/>
  <c r="C107" i="4"/>
  <c r="H102" i="4"/>
  <c r="G102" i="4"/>
  <c r="F102" i="4"/>
  <c r="E102" i="4"/>
  <c r="D102" i="4"/>
  <c r="C102" i="4"/>
  <c r="D98" i="4"/>
  <c r="C98" i="4"/>
  <c r="H94" i="4"/>
  <c r="G94" i="4"/>
  <c r="F94" i="4"/>
  <c r="E94" i="4"/>
  <c r="D94" i="4"/>
  <c r="C94" i="4"/>
  <c r="D90" i="4"/>
  <c r="C90" i="4"/>
  <c r="E85" i="4"/>
  <c r="D85" i="4"/>
  <c r="D86" i="4" s="1"/>
  <c r="C85" i="4"/>
  <c r="E80" i="4"/>
  <c r="D80" i="4"/>
  <c r="C80" i="4"/>
  <c r="D76" i="4"/>
  <c r="C76" i="4"/>
  <c r="I72" i="4"/>
  <c r="H72" i="4"/>
  <c r="G72" i="4"/>
  <c r="F72" i="4"/>
  <c r="E72" i="4"/>
  <c r="D72" i="4"/>
  <c r="C72" i="4"/>
  <c r="E69" i="4"/>
  <c r="D68" i="4"/>
  <c r="D69" i="4" s="1"/>
  <c r="C68" i="4"/>
  <c r="C69" i="4" s="1"/>
  <c r="H64" i="4"/>
  <c r="G64" i="4"/>
  <c r="F64" i="4"/>
  <c r="E64" i="4"/>
  <c r="D64" i="4"/>
  <c r="C64" i="4"/>
  <c r="G59" i="4"/>
  <c r="G57" i="4"/>
  <c r="D52" i="4"/>
  <c r="C52" i="4"/>
  <c r="D48" i="4"/>
  <c r="C48" i="4"/>
  <c r="D44" i="4"/>
  <c r="C44" i="4"/>
  <c r="D40" i="4"/>
  <c r="C40" i="4"/>
  <c r="D36" i="4"/>
  <c r="C36" i="4"/>
  <c r="G32" i="4"/>
  <c r="F26" i="4"/>
  <c r="E26" i="4"/>
  <c r="D26" i="4"/>
  <c r="C26" i="4"/>
  <c r="G21" i="4"/>
  <c r="F21" i="4"/>
  <c r="E21" i="4"/>
  <c r="D21" i="4"/>
  <c r="C21" i="4"/>
  <c r="D17" i="4"/>
  <c r="C17" i="4"/>
  <c r="E17" i="4" s="1"/>
  <c r="D18" i="4" s="1"/>
  <c r="G13" i="4"/>
  <c r="F9" i="4"/>
  <c r="E9" i="4"/>
  <c r="D9" i="4"/>
  <c r="C9" i="4"/>
  <c r="G5" i="4"/>
  <c r="F5" i="4"/>
  <c r="F13" i="4" s="1"/>
  <c r="E5" i="4"/>
  <c r="E59" i="4" s="1"/>
  <c r="D5" i="4"/>
  <c r="D59" i="4" s="1"/>
  <c r="C5" i="4"/>
  <c r="C59" i="4" s="1"/>
  <c r="H128" i="3"/>
  <c r="G128" i="3"/>
  <c r="F128" i="3"/>
  <c r="E128" i="3"/>
  <c r="D128" i="3"/>
  <c r="C128" i="3"/>
  <c r="G123" i="3"/>
  <c r="F123" i="3"/>
  <c r="E123" i="3"/>
  <c r="D123" i="3"/>
  <c r="C123" i="3"/>
  <c r="D119" i="3"/>
  <c r="C119" i="3"/>
  <c r="H114" i="3"/>
  <c r="G114" i="3"/>
  <c r="F114" i="3"/>
  <c r="E114" i="3"/>
  <c r="D114" i="3"/>
  <c r="C114" i="3"/>
  <c r="H109" i="3"/>
  <c r="G109" i="3"/>
  <c r="F109" i="3"/>
  <c r="E109" i="3"/>
  <c r="D109" i="3"/>
  <c r="C109" i="3"/>
  <c r="D105" i="3"/>
  <c r="C105" i="3"/>
  <c r="H101" i="3"/>
  <c r="G101" i="3"/>
  <c r="F101" i="3"/>
  <c r="E101" i="3"/>
  <c r="D101" i="3"/>
  <c r="C101" i="3"/>
  <c r="F96" i="3"/>
  <c r="E96" i="3"/>
  <c r="D96" i="3"/>
  <c r="C96" i="3"/>
  <c r="D91" i="3"/>
  <c r="C91" i="3"/>
  <c r="E85" i="3"/>
  <c r="D85" i="3"/>
  <c r="C85" i="3"/>
  <c r="E80" i="3"/>
  <c r="D80" i="3"/>
  <c r="C80" i="3"/>
  <c r="D76" i="3"/>
  <c r="C76" i="3"/>
  <c r="I72" i="3"/>
  <c r="H72" i="3"/>
  <c r="G72" i="3"/>
  <c r="F72" i="3"/>
  <c r="E72" i="3"/>
  <c r="D72" i="3"/>
  <c r="C72" i="3"/>
  <c r="E68" i="3"/>
  <c r="D68" i="3"/>
  <c r="C68" i="3"/>
  <c r="I64" i="3"/>
  <c r="H64" i="3"/>
  <c r="G64" i="3"/>
  <c r="F64" i="3"/>
  <c r="E64" i="3"/>
  <c r="D64" i="3"/>
  <c r="C64" i="3"/>
  <c r="E60" i="3"/>
  <c r="D60" i="3"/>
  <c r="C60" i="3"/>
  <c r="H56" i="3"/>
  <c r="G56" i="3"/>
  <c r="F56" i="3"/>
  <c r="E56" i="3"/>
  <c r="D56" i="3"/>
  <c r="C56" i="3"/>
  <c r="E52" i="3"/>
  <c r="D51" i="3"/>
  <c r="D52" i="3" s="1"/>
  <c r="C51" i="3"/>
  <c r="C52" i="3" s="1"/>
  <c r="E47" i="3"/>
  <c r="D46" i="3"/>
  <c r="D47" i="3" s="1"/>
  <c r="C46" i="3"/>
  <c r="C47" i="3" s="1"/>
  <c r="E42" i="3"/>
  <c r="D42" i="3"/>
  <c r="D41" i="3"/>
  <c r="C41" i="3"/>
  <c r="C42" i="3" s="1"/>
  <c r="E37" i="3"/>
  <c r="D36" i="3"/>
  <c r="D37" i="3" s="1"/>
  <c r="C36" i="3"/>
  <c r="C37" i="3" s="1"/>
  <c r="E32" i="3"/>
  <c r="D31" i="3"/>
  <c r="D32" i="3" s="1"/>
  <c r="C31" i="3"/>
  <c r="C32" i="3" s="1"/>
  <c r="E27" i="3"/>
  <c r="D26" i="3"/>
  <c r="D27" i="3" s="1"/>
  <c r="C26" i="3"/>
  <c r="C27" i="3" s="1"/>
  <c r="E22" i="3"/>
  <c r="D21" i="3"/>
  <c r="D22" i="3" s="1"/>
  <c r="C21" i="3"/>
  <c r="C22" i="3" s="1"/>
  <c r="F17" i="3"/>
  <c r="E17" i="3"/>
  <c r="D17" i="3"/>
  <c r="C17" i="3"/>
  <c r="G13" i="3"/>
  <c r="F13" i="3"/>
  <c r="E13" i="3"/>
  <c r="D13" i="3"/>
  <c r="C13" i="3"/>
  <c r="E9" i="3"/>
  <c r="D9" i="3"/>
  <c r="C9" i="3"/>
  <c r="J5" i="3"/>
  <c r="I5" i="3"/>
  <c r="H5" i="3"/>
  <c r="G5" i="3"/>
  <c r="F5" i="3"/>
  <c r="E5" i="3"/>
  <c r="D5" i="3"/>
  <c r="C5" i="3"/>
  <c r="E112" i="4" l="1"/>
  <c r="E113" i="4" s="1"/>
  <c r="F32" i="4"/>
  <c r="G96" i="3"/>
  <c r="C97" i="3" s="1"/>
  <c r="J64" i="3"/>
  <c r="J65" i="3" s="1"/>
  <c r="E76" i="3"/>
  <c r="E77" i="3" s="1"/>
  <c r="E91" i="3"/>
  <c r="E92" i="3" s="1"/>
  <c r="G17" i="3"/>
  <c r="C18" i="3" s="1"/>
  <c r="D113" i="4"/>
  <c r="E119" i="3"/>
  <c r="E120" i="3" s="1"/>
  <c r="E44" i="4"/>
  <c r="E45" i="4" s="1"/>
  <c r="C13" i="4"/>
  <c r="E18" i="4"/>
  <c r="C57" i="4"/>
  <c r="I101" i="3"/>
  <c r="I102" i="3" s="1"/>
  <c r="C18" i="4"/>
  <c r="J72" i="3"/>
  <c r="J73" i="3" s="1"/>
  <c r="I109" i="3"/>
  <c r="H110" i="3" s="1"/>
  <c r="D13" i="4"/>
  <c r="E36" i="4"/>
  <c r="C37" i="4" s="1"/>
  <c r="D57" i="4"/>
  <c r="E65" i="3"/>
  <c r="H13" i="3"/>
  <c r="G14" i="3" s="1"/>
  <c r="C32" i="4"/>
  <c r="E48" i="4"/>
  <c r="E49" i="4" s="1"/>
  <c r="E57" i="4"/>
  <c r="E90" i="4"/>
  <c r="E91" i="4" s="1"/>
  <c r="F85" i="3"/>
  <c r="C86" i="3" s="1"/>
  <c r="F80" i="3"/>
  <c r="D81" i="3" s="1"/>
  <c r="H5" i="4"/>
  <c r="D6" i="4" s="1"/>
  <c r="D32" i="4"/>
  <c r="F57" i="4"/>
  <c r="H117" i="4"/>
  <c r="G118" i="4" s="1"/>
  <c r="E32" i="4"/>
  <c r="G65" i="3"/>
  <c r="C45" i="4"/>
  <c r="E97" i="3"/>
  <c r="F60" i="3"/>
  <c r="E61" i="3" s="1"/>
  <c r="K5" i="3"/>
  <c r="C6" i="3" s="1"/>
  <c r="I56" i="3"/>
  <c r="H57" i="3" s="1"/>
  <c r="H123" i="3"/>
  <c r="C124" i="3" s="1"/>
  <c r="F59" i="4"/>
  <c r="H59" i="4" s="1"/>
  <c r="E98" i="4"/>
  <c r="E99" i="4" s="1"/>
  <c r="I107" i="4"/>
  <c r="I122" i="4"/>
  <c r="I123" i="4" s="1"/>
  <c r="I102" i="4"/>
  <c r="E103" i="4" s="1"/>
  <c r="C113" i="4"/>
  <c r="F68" i="3"/>
  <c r="E69" i="3" s="1"/>
  <c r="J72" i="4"/>
  <c r="J73" i="4" s="1"/>
  <c r="G26" i="4"/>
  <c r="C27" i="4" s="1"/>
  <c r="E40" i="4"/>
  <c r="C41" i="4" s="1"/>
  <c r="F9" i="3"/>
  <c r="F10" i="3" s="1"/>
  <c r="E105" i="3"/>
  <c r="E106" i="3" s="1"/>
  <c r="I114" i="3"/>
  <c r="D115" i="3" s="1"/>
  <c r="I128" i="3"/>
  <c r="G9" i="4"/>
  <c r="G10" i="4" s="1"/>
  <c r="E13" i="4"/>
  <c r="E52" i="4"/>
  <c r="E53" i="4" s="1"/>
  <c r="F80" i="4"/>
  <c r="F81" i="4" s="1"/>
  <c r="F85" i="4"/>
  <c r="F86" i="4" s="1"/>
  <c r="E76" i="4"/>
  <c r="C77" i="4" s="1"/>
  <c r="D91" i="4"/>
  <c r="I94" i="4"/>
  <c r="G95" i="4" s="1"/>
  <c r="D45" i="4" l="1"/>
  <c r="H13" i="4"/>
  <c r="G14" i="4" s="1"/>
  <c r="C91" i="4"/>
  <c r="F118" i="4"/>
  <c r="H57" i="4"/>
  <c r="C58" i="4" s="1"/>
  <c r="H118" i="4"/>
  <c r="C118" i="4"/>
  <c r="D118" i="4"/>
  <c r="E27" i="4"/>
  <c r="D41" i="4"/>
  <c r="E6" i="4"/>
  <c r="D27" i="4"/>
  <c r="F27" i="4"/>
  <c r="F103" i="4"/>
  <c r="E95" i="4"/>
  <c r="E118" i="4"/>
  <c r="G97" i="3"/>
  <c r="F97" i="3"/>
  <c r="D97" i="3"/>
  <c r="D77" i="3"/>
  <c r="D65" i="3"/>
  <c r="C77" i="3"/>
  <c r="C65" i="3"/>
  <c r="I65" i="3"/>
  <c r="F65" i="3"/>
  <c r="D92" i="3"/>
  <c r="H65" i="3"/>
  <c r="F18" i="3"/>
  <c r="F73" i="3"/>
  <c r="E86" i="3"/>
  <c r="E18" i="3"/>
  <c r="E102" i="3"/>
  <c r="E14" i="3"/>
  <c r="I73" i="3"/>
  <c r="D18" i="3"/>
  <c r="F14" i="3"/>
  <c r="D86" i="3"/>
  <c r="C92" i="3"/>
  <c r="F102" i="3"/>
  <c r="D14" i="3"/>
  <c r="H14" i="3"/>
  <c r="G110" i="3"/>
  <c r="I110" i="3"/>
  <c r="G6" i="3"/>
  <c r="E6" i="3"/>
  <c r="C110" i="3"/>
  <c r="E81" i="3"/>
  <c r="F81" i="3"/>
  <c r="H102" i="3"/>
  <c r="G102" i="3"/>
  <c r="D73" i="3"/>
  <c r="C81" i="3"/>
  <c r="G73" i="3"/>
  <c r="C10" i="3"/>
  <c r="C102" i="3"/>
  <c r="E10" i="3"/>
  <c r="D110" i="3"/>
  <c r="D69" i="3"/>
  <c r="I6" i="3"/>
  <c r="F110" i="3"/>
  <c r="C106" i="3"/>
  <c r="D10" i="3"/>
  <c r="E73" i="3"/>
  <c r="C120" i="3"/>
  <c r="C73" i="3"/>
  <c r="C115" i="3"/>
  <c r="D120" i="3"/>
  <c r="C14" i="3"/>
  <c r="H73" i="3"/>
  <c r="D102" i="3"/>
  <c r="E110" i="3"/>
  <c r="C103" i="4"/>
  <c r="H32" i="4"/>
  <c r="C33" i="4" s="1"/>
  <c r="G6" i="4"/>
  <c r="C49" i="4"/>
  <c r="F6" i="4"/>
  <c r="C6" i="4"/>
  <c r="D95" i="4"/>
  <c r="C95" i="4"/>
  <c r="D99" i="4"/>
  <c r="D37" i="4"/>
  <c r="H6" i="4"/>
  <c r="C53" i="4"/>
  <c r="D49" i="4"/>
  <c r="H60" i="4"/>
  <c r="G60" i="4"/>
  <c r="E60" i="4"/>
  <c r="D60" i="4"/>
  <c r="C60" i="4"/>
  <c r="I129" i="3"/>
  <c r="H129" i="3"/>
  <c r="G129" i="3"/>
  <c r="I108" i="4"/>
  <c r="F108" i="4"/>
  <c r="G108" i="4"/>
  <c r="D10" i="4"/>
  <c r="E81" i="4"/>
  <c r="E123" i="4"/>
  <c r="E129" i="3"/>
  <c r="H73" i="4"/>
  <c r="C123" i="4"/>
  <c r="H115" i="3"/>
  <c r="I115" i="3"/>
  <c r="G115" i="3"/>
  <c r="F73" i="4"/>
  <c r="C57" i="3"/>
  <c r="F95" i="4"/>
  <c r="E108" i="4"/>
  <c r="F129" i="3"/>
  <c r="D106" i="3"/>
  <c r="D108" i="4"/>
  <c r="F115" i="3"/>
  <c r="I73" i="4"/>
  <c r="D129" i="3"/>
  <c r="F61" i="3"/>
  <c r="C61" i="3"/>
  <c r="H123" i="4"/>
  <c r="E86" i="4"/>
  <c r="F69" i="3"/>
  <c r="C69" i="3"/>
  <c r="G124" i="3"/>
  <c r="C81" i="4"/>
  <c r="C108" i="4"/>
  <c r="E77" i="4"/>
  <c r="D77" i="4"/>
  <c r="I57" i="3"/>
  <c r="E57" i="3"/>
  <c r="D57" i="3"/>
  <c r="F57" i="3"/>
  <c r="I95" i="4"/>
  <c r="H95" i="4"/>
  <c r="G73" i="4"/>
  <c r="E10" i="4"/>
  <c r="F123" i="4"/>
  <c r="D81" i="4"/>
  <c r="D53" i="4"/>
  <c r="D73" i="4"/>
  <c r="C99" i="4"/>
  <c r="C129" i="3"/>
  <c r="E124" i="3"/>
  <c r="H124" i="3"/>
  <c r="F124" i="3"/>
  <c r="D124" i="3"/>
  <c r="F58" i="4"/>
  <c r="D61" i="3"/>
  <c r="D123" i="4"/>
  <c r="E115" i="3"/>
  <c r="F60" i="4"/>
  <c r="C86" i="4"/>
  <c r="E14" i="4"/>
  <c r="G103" i="4"/>
  <c r="D103" i="4"/>
  <c r="I103" i="4"/>
  <c r="H103" i="4"/>
  <c r="H6" i="3"/>
  <c r="K6" i="3"/>
  <c r="D6" i="3"/>
  <c r="J6" i="3"/>
  <c r="G123" i="4"/>
  <c r="C10" i="4"/>
  <c r="E73" i="4"/>
  <c r="F10" i="4"/>
  <c r="F6" i="3"/>
  <c r="H108" i="4"/>
  <c r="C73" i="4"/>
  <c r="G57" i="3"/>
  <c r="E22" i="4"/>
  <c r="D22" i="4"/>
  <c r="G22" i="4"/>
  <c r="F22" i="4"/>
  <c r="C22" i="4"/>
  <c r="G65" i="4"/>
  <c r="I65" i="4"/>
  <c r="F65" i="4"/>
  <c r="D65" i="4"/>
  <c r="C65" i="4"/>
  <c r="H65" i="4"/>
  <c r="E65" i="4"/>
  <c r="D14" i="4" l="1"/>
  <c r="H58" i="4"/>
  <c r="H14" i="4"/>
  <c r="C14" i="4"/>
  <c r="F14" i="4"/>
  <c r="G58" i="4"/>
  <c r="E58" i="4"/>
  <c r="D58" i="4"/>
  <c r="H33" i="4"/>
  <c r="E33" i="4"/>
  <c r="F33" i="4"/>
  <c r="G33" i="4"/>
  <c r="D33" i="4"/>
</calcChain>
</file>

<file path=xl/sharedStrings.xml><?xml version="1.0" encoding="utf-8"?>
<sst xmlns="http://schemas.openxmlformats.org/spreadsheetml/2006/main" count="2864" uniqueCount="800">
  <si>
    <t>start</t>
  </si>
  <si>
    <t>end</t>
  </si>
  <si>
    <t>today</t>
  </si>
  <si>
    <t>deviceid</t>
  </si>
  <si>
    <t>location</t>
  </si>
  <si>
    <t>enumerator_feildofficer_name</t>
  </si>
  <si>
    <t>water</t>
  </si>
  <si>
    <t>sanitation</t>
  </si>
  <si>
    <t>education</t>
  </si>
  <si>
    <t>health</t>
  </si>
  <si>
    <t>markets</t>
  </si>
  <si>
    <t>info_name</t>
  </si>
  <si>
    <t>camp_role_water</t>
  </si>
  <si>
    <t>camp_role_sanitation</t>
  </si>
  <si>
    <t>camp_role_education</t>
  </si>
  <si>
    <t>camp_role_health</t>
  </si>
  <si>
    <t>camp_role_markets</t>
  </si>
  <si>
    <t>other_water_role</t>
  </si>
  <si>
    <t>other_sanitaiton_role</t>
  </si>
  <si>
    <t>other_education_role</t>
  </si>
  <si>
    <t>other_health_role</t>
  </si>
  <si>
    <t>other_markets_role</t>
  </si>
  <si>
    <t>info_contact</t>
  </si>
  <si>
    <t>consent</t>
  </si>
  <si>
    <t>water_source_gps</t>
  </si>
  <si>
    <t>_water_source_gps_latitude</t>
  </si>
  <si>
    <t>_water_source_gps_longitude</t>
  </si>
  <si>
    <t>_water_source_gps_altitude</t>
  </si>
  <si>
    <t>_water_source_gps_precision</t>
  </si>
  <si>
    <t>water_point_by_type</t>
  </si>
  <si>
    <t>water_point_by_type_other</t>
  </si>
  <si>
    <t>water_point_functional</t>
  </si>
  <si>
    <t>destruction</t>
  </si>
  <si>
    <t>water_contamination</t>
  </si>
  <si>
    <t>theft_equipment</t>
  </si>
  <si>
    <t>drying_spring</t>
  </si>
  <si>
    <t>lack_maintenance</t>
  </si>
  <si>
    <t>other_specify</t>
  </si>
  <si>
    <t>do_not_know</t>
  </si>
  <si>
    <t>water_points_reason_dysfunction_other</t>
  </si>
  <si>
    <t>water_point_period_dysfunction</t>
  </si>
  <si>
    <t>water_points_used_for_drinking</t>
  </si>
  <si>
    <t>water_points_need_additional_treatment</t>
  </si>
  <si>
    <t>number_of_water_points_where_treatment_material_is_available</t>
  </si>
  <si>
    <t>persons_with_disablities</t>
  </si>
  <si>
    <t>elder</t>
  </si>
  <si>
    <t>chidren</t>
  </si>
  <si>
    <t>number_of_water_points_by_number_of_users</t>
  </si>
  <si>
    <t>average_waiting_time_fetch_water</t>
  </si>
  <si>
    <t>water_points_that_experience_users_conflict</t>
  </si>
  <si>
    <t>municipal</t>
  </si>
  <si>
    <t>ingo</t>
  </si>
  <si>
    <t>lngo</t>
  </si>
  <si>
    <t>private_sector</t>
  </si>
  <si>
    <t>community</t>
  </si>
  <si>
    <t>religious_org</t>
  </si>
  <si>
    <t>water_point_by_type_actors_other</t>
  </si>
  <si>
    <t>water_points_have_mgt_committee</t>
  </si>
  <si>
    <t>water_points_by_actors_involved_mgt_committe_other</t>
  </si>
  <si>
    <t>water_points_freeto_use</t>
  </si>
  <si>
    <t>average_cost_water_points</t>
  </si>
  <si>
    <t>average_cost_water_points_other</t>
  </si>
  <si>
    <t>average_cost_of_use_for_water_points</t>
  </si>
  <si>
    <t>water_points_existance_sanction_mechanisms</t>
  </si>
  <si>
    <t>financial_penalty</t>
  </si>
  <si>
    <t>access_ban</t>
  </si>
  <si>
    <t>water_points_have_sanction_mechanisms_other</t>
  </si>
  <si>
    <t>lack_financial_resources</t>
  </si>
  <si>
    <t>lack_materials_equipment</t>
  </si>
  <si>
    <t>lack_qualified_personnel</t>
  </si>
  <si>
    <t>overuse_pressure</t>
  </si>
  <si>
    <t>none</t>
  </si>
  <si>
    <t>water_points_by_type_constraint_other</t>
  </si>
  <si>
    <t>service_mgt_support_received</t>
  </si>
  <si>
    <t>direct_cash_provision</t>
  </si>
  <si>
    <t>allocation_equipment</t>
  </si>
  <si>
    <t>rehabilitation</t>
  </si>
  <si>
    <t>training_personnel_technical</t>
  </si>
  <si>
    <t>training_personnel_mgt</t>
  </si>
  <si>
    <t>community_sensitization</t>
  </si>
  <si>
    <t>water_points_type_support_received_other</t>
  </si>
  <si>
    <t>type_stakeholders_involved_service_support_other</t>
  </si>
  <si>
    <t>water_points_receive_satisfactory_support</t>
  </si>
  <si>
    <t>not_enough</t>
  </si>
  <si>
    <t>not_suitable_needs</t>
  </si>
  <si>
    <t>not_qualitative</t>
  </si>
  <si>
    <t>not_sustainable</t>
  </si>
  <si>
    <t>delayed</t>
  </si>
  <si>
    <t>water_points_reason_nonsatisfactory_support_other</t>
  </si>
  <si>
    <t>water_points_by_support_needed_other</t>
  </si>
  <si>
    <t>lartine_facility_gps</t>
  </si>
  <si>
    <t>_lartine_facility_gps_latitude</t>
  </si>
  <si>
    <t>_lartine_facility_gps_longitude</t>
  </si>
  <si>
    <t>_lartine_facility_gps_altitude</t>
  </si>
  <si>
    <t>_lartine_facility_gps_precision</t>
  </si>
  <si>
    <t>latrine_facilities_bytype</t>
  </si>
  <si>
    <t>latrine_facilities_bytype_other</t>
  </si>
  <si>
    <t>door</t>
  </si>
  <si>
    <t>walls_privacy</t>
  </si>
  <si>
    <t>lock_close_door</t>
  </si>
  <si>
    <t>inside_light</t>
  </si>
  <si>
    <t>outside_light</t>
  </si>
  <si>
    <t>handwashing_station</t>
  </si>
  <si>
    <t>seperated_women_men</t>
  </si>
  <si>
    <t>number_functioning_latrine</t>
  </si>
  <si>
    <t>destruction_infrastructure</t>
  </si>
  <si>
    <t>latrines_full</t>
  </si>
  <si>
    <t>lack_cleaning</t>
  </si>
  <si>
    <t>non_functioning_facilities_reasons_other</t>
  </si>
  <si>
    <t>number_non-functioning_facilities_byduration</t>
  </si>
  <si>
    <t>number_functioning_facilities_during_rainyseason</t>
  </si>
  <si>
    <t>latrine_facilities_segregated_bygender</t>
  </si>
  <si>
    <t>Number_facilities_womenonly</t>
  </si>
  <si>
    <t>Number_facilities_menonly</t>
  </si>
  <si>
    <t>facilities_accessibility_personswith_disabilities</t>
  </si>
  <si>
    <t>facilities_accessibility_elders</t>
  </si>
  <si>
    <t>facilities_accessibility_children</t>
  </si>
  <si>
    <t>number_facilities_by_numberofusers</t>
  </si>
  <si>
    <t>average_waiting_time_sanitation_facilities</t>
  </si>
  <si>
    <t>number_sanitation_facilities_experience_users_confllict</t>
  </si>
  <si>
    <t>number_facilities_bytype_actors_other</t>
  </si>
  <si>
    <t>number_facilites_have_mgt_committee</t>
  </si>
  <si>
    <t>actors_involved_mgt_committee_other</t>
  </si>
  <si>
    <t>number_facilities_free_foruse</t>
  </si>
  <si>
    <t>average_unitcost_use_sanitation_facilities</t>
  </si>
  <si>
    <t>average_unitcost_use_sanitation_facilities_other</t>
  </si>
  <si>
    <t>average_cost_use_sanitation_facilities</t>
  </si>
  <si>
    <t>sanitation_facilities_sanction_mechanisms</t>
  </si>
  <si>
    <t>sanitation_facilities_have_sanction_mechanisms_other</t>
  </si>
  <si>
    <t>sanitation_facilities_bytype_ofconstraint_other</t>
  </si>
  <si>
    <t>number_facilities_receive_support_anykind</t>
  </si>
  <si>
    <t>number_facilities_type_support_recieived_other</t>
  </si>
  <si>
    <t>number_type_stakeholders_involved_sanitationservice_support_other</t>
  </si>
  <si>
    <t>number_sanitationfacilities_receive_satisfactory_support</t>
  </si>
  <si>
    <t>number_sanitationfacilities_byreason_non-satisfactory_support_other</t>
  </si>
  <si>
    <t>number_sanitationfacilities_support_needed_other</t>
  </si>
  <si>
    <t>school_facilty_gps</t>
  </si>
  <si>
    <t>_school_facilty_gps_latitude</t>
  </si>
  <si>
    <t>_school_facilty_gps_longitude</t>
  </si>
  <si>
    <t>_school_facilty_gps_altitude</t>
  </si>
  <si>
    <t>_school_facilty_gps_precision</t>
  </si>
  <si>
    <t>school_type</t>
  </si>
  <si>
    <t>school_type_other</t>
  </si>
  <si>
    <t>education_facilities_bytype_infrastructure</t>
  </si>
  <si>
    <t>education_facilities_bytype_infrastructure_other</t>
  </si>
  <si>
    <t>average_numberof_rooms_education_facilities</t>
  </si>
  <si>
    <t>number_opened_schools</t>
  </si>
  <si>
    <t>closed_covid19</t>
  </si>
  <si>
    <t>theft</t>
  </si>
  <si>
    <t>infrastructure_required</t>
  </si>
  <si>
    <t>absence_teachers</t>
  </si>
  <si>
    <t>number_schools_byreasons_closure_other</t>
  </si>
  <si>
    <t>number_schools_byduration_closure</t>
  </si>
  <si>
    <t>average_numberof_teachers_education_facilities</t>
  </si>
  <si>
    <t>average_numberof_paidteachers_education_facilities</t>
  </si>
  <si>
    <t>average_number_qualifiedteachers_per_education_facility</t>
  </si>
  <si>
    <t>average_number_facilities_boys</t>
  </si>
  <si>
    <t>average_number_facilities_girls</t>
  </si>
  <si>
    <t>number_education_facilities_accessible_vulnerable_population_groups</t>
  </si>
  <si>
    <t>average_number_enrolled_children</t>
  </si>
  <si>
    <t>average_number_enrolled_girls</t>
  </si>
  <si>
    <t>average_number_enrolled_boys</t>
  </si>
  <si>
    <t>number_educationfacilities_bytype_actors_other</t>
  </si>
  <si>
    <t>educationfacilities_have_management_committee</t>
  </si>
  <si>
    <t>actors_involved_schoolmanagement_committee_other</t>
  </si>
  <si>
    <t>educational_facilities_freeforuse</t>
  </si>
  <si>
    <t>average_unitcost_education_facilties_use</t>
  </si>
  <si>
    <t>average_cost_education_facilties_use</t>
  </si>
  <si>
    <t>education_facilities_apply_sanction</t>
  </si>
  <si>
    <t>education_facility_bytype_constraint_other</t>
  </si>
  <si>
    <t>educaiton_facility_recive_support</t>
  </si>
  <si>
    <t>education_facility_stakeholders_involve_service_support_other</t>
  </si>
  <si>
    <t>education_facility_receive_satifsfactory_support</t>
  </si>
  <si>
    <t>education_faclity_nonsatisfacotry_support_needed_other</t>
  </si>
  <si>
    <t>education_facilty_bysupport_needed_other</t>
  </si>
  <si>
    <t>health_facility_gps</t>
  </si>
  <si>
    <t>_health_facility_gps_latitude</t>
  </si>
  <si>
    <t>_health_facility_gps_longitude</t>
  </si>
  <si>
    <t>_health_facility_gps_altitude</t>
  </si>
  <si>
    <t>_health_facility_gps_precision</t>
  </si>
  <si>
    <t>health_facility_type</t>
  </si>
  <si>
    <t>health_facility_type_other</t>
  </si>
  <si>
    <t>health_facility_infrastructuretype</t>
  </si>
  <si>
    <t>health_facility_infrastructuretype_other</t>
  </si>
  <si>
    <t>number_functioning_facilities</t>
  </si>
  <si>
    <t>destruction_natural_hazards</t>
  </si>
  <si>
    <t>absence_doctors</t>
  </si>
  <si>
    <t>health_faclities_reasons_closure_other</t>
  </si>
  <si>
    <t>helath_facilitties_duration_closure</t>
  </si>
  <si>
    <t>number_medical_rooms_health_facilities</t>
  </si>
  <si>
    <t>health_facilities_have_referral_system</t>
  </si>
  <si>
    <t>health_facilities_provide_vaccination</t>
  </si>
  <si>
    <t>number_qualified_doctors_health_facility</t>
  </si>
  <si>
    <t>paid_teachers_per_education_facility</t>
  </si>
  <si>
    <t>health_faclity_qualified_doctors_qualification</t>
  </si>
  <si>
    <t>health_faciltity_accessible_personswithdisablities</t>
  </si>
  <si>
    <t>health_faciltity_accessible_elders</t>
  </si>
  <si>
    <t>health_facility_accessible_children</t>
  </si>
  <si>
    <t>health_faclility_number_patients_perday</t>
  </si>
  <si>
    <t>health_faclility_waitingtime_consultation</t>
  </si>
  <si>
    <t>health_facilities_experience_users_conflict</t>
  </si>
  <si>
    <t>health_facility_type_actors_other</t>
  </si>
  <si>
    <t>health_facility_have_management_committee</t>
  </si>
  <si>
    <t>health_facility_free_foruse</t>
  </si>
  <si>
    <t>yes_but_not_everyone</t>
  </si>
  <si>
    <t>no</t>
  </si>
  <si>
    <t>health_facility_averagecost</t>
  </si>
  <si>
    <t>health_facility_apply_sanctions</t>
  </si>
  <si>
    <t>health_facility_kind_ofsanctions_other</t>
  </si>
  <si>
    <t>health_facility_bytype_constraint_other</t>
  </si>
  <si>
    <t>health_facility_receive_support_anykind</t>
  </si>
  <si>
    <t>health_facility_kind_ofsupport_other</t>
  </si>
  <si>
    <t>health_facility_stakeholders_involve_service_support_other</t>
  </si>
  <si>
    <t>health_facility_receive_satisfactory_service_support</t>
  </si>
  <si>
    <t>health_facility_receive_non_satisfactory_service_support_other</t>
  </si>
  <si>
    <t>training_medical_staff</t>
  </si>
  <si>
    <t>health_facility_bysupport_needed_other</t>
  </si>
  <si>
    <t>markets_gps</t>
  </si>
  <si>
    <t>_markets_gps_latitude</t>
  </si>
  <si>
    <t>_markets_gps_longitude</t>
  </si>
  <si>
    <t>_markets_gps_altitude</t>
  </si>
  <si>
    <t>_markets_gps_precision</t>
  </si>
  <si>
    <t>market_bytype_service</t>
  </si>
  <si>
    <t>market_bytype_service_other</t>
  </si>
  <si>
    <t>markets_type_infrastructure</t>
  </si>
  <si>
    <t>markets_functioning</t>
  </si>
  <si>
    <t>absence_roof</t>
  </si>
  <si>
    <t>regular_shortage</t>
  </si>
  <si>
    <t>markets_byreasons_ofclosure_other</t>
  </si>
  <si>
    <t>markets_byduration_ofclosure</t>
  </si>
  <si>
    <t>markets_numberof_merchants</t>
  </si>
  <si>
    <t>vegetables_fruits</t>
  </si>
  <si>
    <t>cereals_flour</t>
  </si>
  <si>
    <t>meat</t>
  </si>
  <si>
    <t>seeds</t>
  </si>
  <si>
    <t>nfi</t>
  </si>
  <si>
    <t>construction_materials</t>
  </si>
  <si>
    <t>medicines</t>
  </si>
  <si>
    <t>markets_type_goods_available_other</t>
  </si>
  <si>
    <t>market_accessible_personswithdisablities</t>
  </si>
  <si>
    <t>market_accessible_elders</t>
  </si>
  <si>
    <t>market_accessible_children</t>
  </si>
  <si>
    <t>residents_visit_market</t>
  </si>
  <si>
    <t>credit_purchase_available_inmarket</t>
  </si>
  <si>
    <t>markets_credit_purchase_available</t>
  </si>
  <si>
    <t>markets_bartering_ifpossible</t>
  </si>
  <si>
    <t>number_markets_partering_ifpossible</t>
  </si>
  <si>
    <t>markets_experience_users_conflict</t>
  </si>
  <si>
    <t>markets_bytype_actors_other</t>
  </si>
  <si>
    <t>markets_have_management_committee</t>
  </si>
  <si>
    <t>only_merchants</t>
  </si>
  <si>
    <t>municipal_authorithies</t>
  </si>
  <si>
    <t>community_itself</t>
  </si>
  <si>
    <t>religious_organisation</t>
  </si>
  <si>
    <t>markets_actors_involved_mgt_committee_other</t>
  </si>
  <si>
    <t>markets_free_ofuse</t>
  </si>
  <si>
    <t>average_cost_for_marketplace</t>
  </si>
  <si>
    <t>average_cost_for_marketplace_other</t>
  </si>
  <si>
    <t>average_costof_merchants_for_marketplace</t>
  </si>
  <si>
    <t>markets_suppliespooling_isapplied</t>
  </si>
  <si>
    <t>markets_with_jointsaving_system</t>
  </si>
  <si>
    <t>invest_markets</t>
  </si>
  <si>
    <t>buy_more</t>
  </si>
  <si>
    <t>help_financial_difficulties</t>
  </si>
  <si>
    <t>markets_purpose_jointsaving_system_other</t>
  </si>
  <si>
    <t>lack_space</t>
  </si>
  <si>
    <t>security</t>
  </si>
  <si>
    <t>overuse</t>
  </si>
  <si>
    <t>markets_bytype_ofconstraint_other</t>
  </si>
  <si>
    <t>markets_receive_anykind_support</t>
  </si>
  <si>
    <t>training_merchants</t>
  </si>
  <si>
    <t>training_mgt_committee</t>
  </si>
  <si>
    <t>markets_bytype_support_recieved_other</t>
  </si>
  <si>
    <t>number_stakeholders_involved_inmarket_service_support_other</t>
  </si>
  <si>
    <t>number_markets_receive_satisfactory_support</t>
  </si>
  <si>
    <t>number_markets_byreason_nonsatisfactory_support_other</t>
  </si>
  <si>
    <t>markets_bysupport_isneeded_other</t>
  </si>
  <si>
    <t>__version__</t>
  </si>
  <si>
    <t>instanceID</t>
  </si>
  <si>
    <t>_uuid</t>
  </si>
  <si>
    <t>_submission_time</t>
  </si>
  <si>
    <t>_tags</t>
  </si>
  <si>
    <t>_notes</t>
  </si>
  <si>
    <t>_validation_status</t>
  </si>
  <si>
    <t>collect:bBIYlqrsJDhJsgqm</t>
  </si>
  <si>
    <t>ayah_3b</t>
  </si>
  <si>
    <t>E1</t>
  </si>
  <si>
    <t>R1</t>
  </si>
  <si>
    <t/>
  </si>
  <si>
    <t>school_director</t>
  </si>
  <si>
    <t>yes</t>
  </si>
  <si>
    <t>Quranic</t>
  </si>
  <si>
    <t>durable_building</t>
  </si>
  <si>
    <t>vA9wiUq9znrFJtvwwxuutw</t>
  </si>
  <si>
    <t>uuid:9b760ca1-7aca-4fad-acb0-3b26071d03a8</t>
  </si>
  <si>
    <t>9b760ca1-7aca-4fad-acb0-3b26071d03a8</t>
  </si>
  <si>
    <t>{}</t>
  </si>
  <si>
    <t>R3</t>
  </si>
  <si>
    <t>resident_camp</t>
  </si>
  <si>
    <t>Water tank and tap</t>
  </si>
  <si>
    <t>not_at_all</t>
  </si>
  <si>
    <t>morethan_1year</t>
  </si>
  <si>
    <t>Somaliland Water agency</t>
  </si>
  <si>
    <t>uuid:985c7e62-49a8-440e-aade-6aa3d15de566</t>
  </si>
  <si>
    <t>985c7e62-49a8-440e-aade-6aa3d15de566</t>
  </si>
  <si>
    <t>R33</t>
  </si>
  <si>
    <t>member_water_committee</t>
  </si>
  <si>
    <t>kiosk</t>
  </si>
  <si>
    <t>morethan_1hour</t>
  </si>
  <si>
    <t>uuid:700bb39c-b329-4c5a-a4ed-d023b2276626</t>
  </si>
  <si>
    <t>700bb39c-b329-4c5a-a4ed-d023b2276626</t>
  </si>
  <si>
    <t>WATER</t>
  </si>
  <si>
    <t xml:space="preserve">What type of water point is it? </t>
  </si>
  <si>
    <t xml:space="preserve">Water faclility type </t>
  </si>
  <si>
    <t>1. Water kiosk</t>
  </si>
  <si>
    <t>2. Piped system</t>
  </si>
  <si>
    <t>3. Protected well with hand pump</t>
  </si>
  <si>
    <t xml:space="preserve">4. Protected well without hand pump </t>
  </si>
  <si>
    <t>5. Unprotected well</t>
  </si>
  <si>
    <t>6. River / pond / earth water pan</t>
  </si>
  <si>
    <t>7. Water tank and tap</t>
  </si>
  <si>
    <t xml:space="preserve">8. Borehole with submersible pump </t>
  </si>
  <si>
    <t>Total</t>
  </si>
  <si>
    <t xml:space="preserve">Number </t>
  </si>
  <si>
    <t xml:space="preserve">Percentage% </t>
  </si>
  <si>
    <t xml:space="preserve">Is this water point functionning? </t>
  </si>
  <si>
    <t xml:space="preserve">Water facilities functional </t>
  </si>
  <si>
    <t>Yes</t>
  </si>
  <si>
    <t xml:space="preserve">Not fully </t>
  </si>
  <si>
    <t xml:space="preserve">Not at all </t>
  </si>
  <si>
    <t xml:space="preserve">TOTAL </t>
  </si>
  <si>
    <t xml:space="preserve">% </t>
  </si>
  <si>
    <t>If not, for what are the reasons of closure?</t>
  </si>
  <si>
    <t xml:space="preserve">Reasons of Closure </t>
  </si>
  <si>
    <t>1. Destruction of the infrastructure</t>
  </si>
  <si>
    <t>2. Water contamination</t>
  </si>
  <si>
    <t>3. Theft of equipment</t>
  </si>
  <si>
    <t>4. Drying up of the spring</t>
  </si>
  <si>
    <t xml:space="preserve">5. Lack of maintenance </t>
  </si>
  <si>
    <t>Number</t>
  </si>
  <si>
    <t>%</t>
  </si>
  <si>
    <t>If not functioning how long?</t>
  </si>
  <si>
    <t>Period education facilities are not functing</t>
  </si>
  <si>
    <t>1. Less than a month</t>
  </si>
  <si>
    <t>2. Between 1 month and 6 months</t>
  </si>
  <si>
    <t>3. Between 6months and 1 year</t>
  </si>
  <si>
    <t>4. More than 1 year</t>
  </si>
  <si>
    <t># Number</t>
  </si>
  <si>
    <t xml:space="preserve">% Percentage </t>
  </si>
  <si>
    <t xml:space="preserve">If the water point is functioning is it used for drinking </t>
  </si>
  <si>
    <t xml:space="preserve">Water used for drinking </t>
  </si>
  <si>
    <t>No</t>
  </si>
  <si>
    <t xml:space="preserve">If yes, do you, as a service provider, have to treat the water before drinking? </t>
  </si>
  <si>
    <t>Service provider water treatment for drinking</t>
  </si>
  <si>
    <t>If yes, do you have the necessary material to treat the water?</t>
  </si>
  <si>
    <t>Service provider have water treatment for drinking</t>
  </si>
  <si>
    <t>Water point accessible to persons with dissablities</t>
  </si>
  <si>
    <t xml:space="preserve">Water facilities accessibe to persons with disabilities </t>
  </si>
  <si>
    <t>Water point accessible to elders</t>
  </si>
  <si>
    <t>Water facilities accessibe to elders</t>
  </si>
  <si>
    <t>Water point accessible to children</t>
  </si>
  <si>
    <t>Water facilities accessible to children</t>
  </si>
  <si>
    <t>How many households come to this water point on a daily basis?</t>
  </si>
  <si>
    <t>Number of Households come to the water facility on daily basis?</t>
  </si>
  <si>
    <t>-</t>
  </si>
  <si>
    <t>How long do people wait at this water point to fetch water?</t>
  </si>
  <si>
    <t xml:space="preserve">Water facilities waiting time to fetch water </t>
  </si>
  <si>
    <t>1. Less than 5min</t>
  </si>
  <si>
    <t>2. Between 6 and 15 min</t>
  </si>
  <si>
    <t>3. Between 16 and 30 min</t>
  </si>
  <si>
    <t>4. Between 31 min and 1hour</t>
  </si>
  <si>
    <t>5. More than 1 hour</t>
  </si>
  <si>
    <t>6. Don't know</t>
  </si>
  <si>
    <t xml:space="preserve">Have you witnessed any dispute between residents regarding access to this water point? </t>
  </si>
  <si>
    <t>Service provider witnessing dispute in access to water point</t>
  </si>
  <si>
    <t>1. Yes</t>
  </si>
  <si>
    <t>2. No</t>
  </si>
  <si>
    <t>3. Don't know</t>
  </si>
  <si>
    <t xml:space="preserve">Who built this waterpoint? </t>
  </si>
  <si>
    <t xml:space="preserve">Water facilities actors built </t>
  </si>
  <si>
    <t>1. Municipal authorithies</t>
  </si>
  <si>
    <t>2. International NGO</t>
  </si>
  <si>
    <t>3. National or local NGO</t>
  </si>
  <si>
    <t>4. Private sector</t>
  </si>
  <si>
    <t>5. Community itself</t>
  </si>
  <si>
    <t>6. Religious organisation</t>
  </si>
  <si>
    <t>7. Government</t>
  </si>
  <si>
    <t>Is there a management committee for this water point?</t>
  </si>
  <si>
    <t>Water facility have management committees</t>
  </si>
  <si>
    <t>1. Yes - just for this water points</t>
  </si>
  <si>
    <t>2. Yes - with other water point</t>
  </si>
  <si>
    <t xml:space="preserve">3. No </t>
  </si>
  <si>
    <t xml:space="preserve">If yes, who is involved in this committee? </t>
  </si>
  <si>
    <t xml:space="preserve">Actors invovled in the water facility mangement </t>
  </si>
  <si>
    <t xml:space="preserve">7. Don’t know </t>
  </si>
  <si>
    <t>Is the use of this water point free?</t>
  </si>
  <si>
    <t xml:space="preserve">Water facility free of use </t>
  </si>
  <si>
    <t xml:space="preserve">If not, what is the unit of payment? </t>
  </si>
  <si>
    <t xml:space="preserve">Water facility charges unit of payment </t>
  </si>
  <si>
    <t xml:space="preserve">1. Per can / per use </t>
  </si>
  <si>
    <t xml:space="preserve">2. Per week </t>
  </si>
  <si>
    <t>3. Per month</t>
  </si>
  <si>
    <t xml:space="preserve">How much do people have to pay? </t>
  </si>
  <si>
    <t>Water facility payment Amount per unit</t>
  </si>
  <si>
    <t>Average</t>
  </si>
  <si>
    <t>Is there any sanctions if people cannot pay?</t>
  </si>
  <si>
    <t>Water facility access existance of sanctions</t>
  </si>
  <si>
    <t xml:space="preserve">Yes </t>
  </si>
  <si>
    <t>If yes, what kind of sanctions?</t>
  </si>
  <si>
    <t>Water facilty type of sanctions</t>
  </si>
  <si>
    <t>1. Financial penalty</t>
  </si>
  <si>
    <t>2. Access ban</t>
  </si>
  <si>
    <t xml:space="preserve">3. Other - please specify </t>
  </si>
  <si>
    <t>4. Don't know</t>
  </si>
  <si>
    <t>What are the main constraints that you face as a service provider?</t>
  </si>
  <si>
    <t xml:space="preserve">Water facilities main constraints </t>
  </si>
  <si>
    <t>1. Lack of financial resources:</t>
  </si>
  <si>
    <t>2. Lack of materials/equipment</t>
  </si>
  <si>
    <t>3. Lack of qualified personnel for maintenance</t>
  </si>
  <si>
    <t>4. Theft of equipment</t>
  </si>
  <si>
    <t>5. Overuse and pressure on the service</t>
  </si>
  <si>
    <t>6. None</t>
  </si>
  <si>
    <t xml:space="preserve">Did you receive any support for this service management? </t>
  </si>
  <si>
    <t>Water facilities receive support</t>
  </si>
  <si>
    <t xml:space="preserve">If yes, what kind of support? </t>
  </si>
  <si>
    <t xml:space="preserve">Water facility kind of support received </t>
  </si>
  <si>
    <t xml:space="preserve">1. Direct cash provision </t>
  </si>
  <si>
    <t xml:space="preserve">2. Allocation of building materials or equipment </t>
  </si>
  <si>
    <t>3. Rehabilitation of infrastructure</t>
  </si>
  <si>
    <t>4. Training of personnel for technical maintenance</t>
  </si>
  <si>
    <t xml:space="preserve">5. Training of personnel for service management </t>
  </si>
  <si>
    <t xml:space="preserve">6. Community sensitization on the infrastruture use </t>
  </si>
  <si>
    <t xml:space="preserve">If yes, from who? </t>
  </si>
  <si>
    <t xml:space="preserve">Actors provide support </t>
  </si>
  <si>
    <t xml:space="preserve">Did you find this support satisfying? </t>
  </si>
  <si>
    <t xml:space="preserve">Water facility receives satisfying support </t>
  </si>
  <si>
    <t xml:space="preserve">Total </t>
  </si>
  <si>
    <t xml:space="preserve">If not, why support is not satisfying? </t>
  </si>
  <si>
    <t>Water facilities support why not satisfying</t>
  </si>
  <si>
    <t>1. Not enough</t>
  </si>
  <si>
    <t xml:space="preserve">2. Not suitable for the needs </t>
  </si>
  <si>
    <t xml:space="preserve">3. Not qualitative </t>
  </si>
  <si>
    <t>4. Not sustainable</t>
  </si>
  <si>
    <t>5. Delayed</t>
  </si>
  <si>
    <t xml:space="preserve">What would be necessary to make your service more efficient? </t>
  </si>
  <si>
    <t>Water facilities necessary support needed</t>
  </si>
  <si>
    <t>EDUCATION</t>
  </si>
  <si>
    <t xml:space="preserve">What type of school is it? </t>
  </si>
  <si>
    <t>Education facility type</t>
  </si>
  <si>
    <t>Primary school</t>
  </si>
  <si>
    <t>Intermediate school</t>
  </si>
  <si>
    <t xml:space="preserve">Secondary school </t>
  </si>
  <si>
    <t xml:space="preserve">Vocational school </t>
  </si>
  <si>
    <t xml:space="preserve">Quranic school </t>
  </si>
  <si>
    <t xml:space="preserve">What type of infrastructure is it? </t>
  </si>
  <si>
    <t xml:space="preserve">Education facility infrastructure </t>
  </si>
  <si>
    <t xml:space="preserve">1. Durable building (brick and concrete building) </t>
  </si>
  <si>
    <t>2. Unfinished / non-enclosed building</t>
  </si>
  <si>
    <t xml:space="preserve">3. Stick wall and thatch roof </t>
  </si>
  <si>
    <t xml:space="preserve">4. Tent, Makeshift shelter </t>
  </si>
  <si>
    <t xml:space="preserve">How many teaching rooms does the school have? </t>
  </si>
  <si>
    <t>Average number of teaching rooms</t>
  </si>
  <si>
    <t xml:space="preserve">Is the school opened and providing classes for the school year 2021-2022? </t>
  </si>
  <si>
    <t xml:space="preserve">Functional </t>
  </si>
  <si>
    <t xml:space="preserve">No </t>
  </si>
  <si>
    <t xml:space="preserve">1. Closed due to COVID-19 </t>
  </si>
  <si>
    <t xml:space="preserve">2. Destruction of the infrastructure due to natural hazards </t>
  </si>
  <si>
    <t>4. Infrastructure required for other purposes</t>
  </si>
  <si>
    <t xml:space="preserve">5. Absence of qualified teachers </t>
  </si>
  <si>
    <t xml:space="preserve">How many teachers work in this school? </t>
  </si>
  <si>
    <t>Average number of teachers per school</t>
  </si>
  <si>
    <t xml:space="preserve">Are they paid for teaching in the school? </t>
  </si>
  <si>
    <t xml:space="preserve">Teachers have salary </t>
  </si>
  <si>
    <t xml:space="preserve">Do they have official teaching diploma? </t>
  </si>
  <si>
    <t xml:space="preserve">Qualified teachers in the education facility </t>
  </si>
  <si>
    <t>Is school open to boys?</t>
  </si>
  <si>
    <t>Education facility open to boys</t>
  </si>
  <si>
    <t xml:space="preserve"> Total</t>
  </si>
  <si>
    <t>Is school open to girls ?</t>
  </si>
  <si>
    <t>Education facility open to girls</t>
  </si>
  <si>
    <t>Are all teaching rooms accessible for children with disabilities?</t>
  </si>
  <si>
    <t xml:space="preserve">Education facility accessible to People with Disablities </t>
  </si>
  <si>
    <t>How many children are enrolled in this school for the school year 2021-2022?</t>
  </si>
  <si>
    <t>Education facility enrolled children for 2021/2022</t>
  </si>
  <si>
    <t xml:space="preserve">Girls </t>
  </si>
  <si>
    <t>Boys</t>
  </si>
  <si>
    <t xml:space="preserve">Who built this school? </t>
  </si>
  <si>
    <t xml:space="preserve">Education Facilities actors built </t>
  </si>
  <si>
    <t>Is there any management committee in place for this school?</t>
  </si>
  <si>
    <t>Education facility have management committee</t>
  </si>
  <si>
    <t xml:space="preserve">Actors invovled in the education facility mangement </t>
  </si>
  <si>
    <t>Do parents have to pay to enrol their children?</t>
  </si>
  <si>
    <t>Education facility charges enrollment</t>
  </si>
  <si>
    <t xml:space="preserve">If yes, what is the unit of payment? </t>
  </si>
  <si>
    <t xml:space="preserve">Unit of payment </t>
  </si>
  <si>
    <t xml:space="preserve">1. Per week </t>
  </si>
  <si>
    <t>2. Per month</t>
  </si>
  <si>
    <t xml:space="preserve">3. Per year </t>
  </si>
  <si>
    <t>Payment Amount of enrollemnt</t>
  </si>
  <si>
    <t>1-4 USD</t>
  </si>
  <si>
    <t>5-10 USD</t>
  </si>
  <si>
    <t xml:space="preserve">10-20 USD </t>
  </si>
  <si>
    <t>Is there any sanctions if parents cannot pay?</t>
  </si>
  <si>
    <t xml:space="preserve">Existance of sanctions </t>
  </si>
  <si>
    <t xml:space="preserve">Education facilities main constraints </t>
  </si>
  <si>
    <t>Education facility receive support</t>
  </si>
  <si>
    <t xml:space="preserve">Education facility kind of support received </t>
  </si>
  <si>
    <t xml:space="preserve">Education facility receives satisfying support </t>
  </si>
  <si>
    <t xml:space="preserve">Education facility support why not satisfying </t>
  </si>
  <si>
    <t>Education facilities necessary support needed</t>
  </si>
  <si>
    <t>Total # References per Discussion Point</t>
  </si>
  <si>
    <t>Key Findings Summary
(Merged per Discussion Topic)</t>
  </si>
  <si>
    <t>6 KI respondents</t>
  </si>
  <si>
    <t>KI_001</t>
  </si>
  <si>
    <t>KI_002</t>
  </si>
  <si>
    <t>KI_003</t>
  </si>
  <si>
    <t>KI_004</t>
  </si>
  <si>
    <t>KI_005</t>
  </si>
  <si>
    <t>KI_006</t>
  </si>
  <si>
    <t>M</t>
  </si>
  <si>
    <t>F</t>
  </si>
  <si>
    <t>GENERAL SPACIAL AND SOCIAL ORGANIZATION OF THE IDP SITE</t>
  </si>
  <si>
    <t xml:space="preserve"> (C.1.1) When was the settlement established </t>
  </si>
  <si>
    <t xml:space="preserve"> (C.1.1) Date of establishment in 2012 </t>
  </si>
  <si>
    <t xml:space="preserve">Some respondents reported that Ayah 3B was established in 2012. Other respondents did not remember the exact date but mentioned that the establishment was made 8-9 years ago (around 2012 as well). </t>
  </si>
  <si>
    <t xml:space="preserve"> (C.1.1) No exact date - 8-9 years ago </t>
  </si>
  <si>
    <t xml:space="preserve"> (C.1.1) New wave of IDP's arrive in the last year  </t>
  </si>
  <si>
    <t>(C.1.2)  Why settlment established here in particular</t>
  </si>
  <si>
    <t xml:space="preserve"> </t>
  </si>
  <si>
    <t xml:space="preserve">(C.1.2) Forced eviction of the residents from their previous land </t>
  </si>
  <si>
    <t xml:space="preserve">All respondents reported that they were relocated to Ayah 3B by government authorities. Some respondents specifically mentioned that this relocation was forcibly done. </t>
  </si>
  <si>
    <t xml:space="preserve">(C.1.2) The government relocated the residents </t>
  </si>
  <si>
    <t>(C.1.3) How was the settlment established</t>
  </si>
  <si>
    <t xml:space="preserve">(C.1.3) Government authorities </t>
  </si>
  <si>
    <t xml:space="preserve">Most of the respondents reported that authorities ("government" or "local authorities") relocated residents in Ayah 3B. A few respondents reported that the host community had been welcoming the residents.  </t>
  </si>
  <si>
    <t xml:space="preserve">(C.1.3) Hargeisa local authorities </t>
  </si>
  <si>
    <t xml:space="preserve">(C.1.3) Host community was welcoming </t>
  </si>
  <si>
    <t>(C.1.4) Land tenure system</t>
  </si>
  <si>
    <t>(C.1.4) Residents own the land</t>
  </si>
  <si>
    <t xml:space="preserve">All respondents reported that Ayah 3B residents owned their land, one of them mentioned residents had the legal documents proving this ownership. </t>
  </si>
  <si>
    <t xml:space="preserve">(C.1.4) Residents have ownership documents </t>
  </si>
  <si>
    <t xml:space="preserve">(C.1.4) The land was provided by the government / Hargeisa local authorities </t>
  </si>
  <si>
    <t xml:space="preserve">(C.1.4) Some residents rent their house </t>
  </si>
  <si>
    <t xml:space="preserve">(C.1.5) Main particularities of the settlement </t>
  </si>
  <si>
    <t xml:space="preserve">(C.1.5) Camp located on top of a mountain </t>
  </si>
  <si>
    <t xml:space="preserve">Most of the respondents reported that the settlement particularities included: 1/ the lack of roads which makes the access to transportation difficult,  2/ the location of the camp on the top of a mountain, which makes the site "isolated", and 3/ the lack of access to basic services. </t>
  </si>
  <si>
    <t xml:space="preserve">(C.1.5) No road - or difficult paths </t>
  </si>
  <si>
    <t xml:space="preserve">(C.1.5) Camp is isolated </t>
  </si>
  <si>
    <t xml:space="preserve">(C.1.5) No access to public transportation </t>
  </si>
  <si>
    <t xml:space="preserve">(C.1.5) Presence of a dry river </t>
  </si>
  <si>
    <t xml:space="preserve">(C.1.5) Lack of basic services (school,  health center, market) </t>
  </si>
  <si>
    <t xml:space="preserve">(C.2.1) Majority of residents came from </t>
  </si>
  <si>
    <t>(C.2.1) The city of Hargeisa (in particular Xisbiga and Badhasaabka areas)</t>
  </si>
  <si>
    <t xml:space="preserve">All respondents reported that Ayah 3B residents came from two areas of Hargeysa city: Badhasaabka (near the governor office) and Xisbiga market. One respondent specifically reported that some residents were displaced from other partd of the country due to severe drought conditions. </t>
  </si>
  <si>
    <t xml:space="preserve">(C.2.1) Displaced from other parts of the country - due to severe droughts  </t>
  </si>
  <si>
    <t xml:space="preserve">(C.2.2) Why do they chose to settle here </t>
  </si>
  <si>
    <t>(C.2.2) The community did not choose - forced to move</t>
  </si>
  <si>
    <t xml:space="preserve">Most of the respondents reported that the communities did not have a choice, they were forcibly relocated. Other respondents specifyied that the government relocated the residents. </t>
  </si>
  <si>
    <t xml:space="preserve">(C.2.2) The government relocated residents </t>
  </si>
  <si>
    <t xml:space="preserve">(C.2.3) What makes them stay  </t>
  </si>
  <si>
    <t xml:space="preserve">(C.2.3) Residents have land ownership </t>
  </si>
  <si>
    <t xml:space="preserve">(C.2.3) Residents don't have any other choice </t>
  </si>
  <si>
    <t>(C.2.4) Different community present in the settlement</t>
  </si>
  <si>
    <t xml:space="preserve">(C.2.4) Somalilanders </t>
  </si>
  <si>
    <t xml:space="preserve">Most of the respondents reported that residents present in the settlement were Somalilanders. Some respondents specified that residents were belonging to minority groups and the Oromo community. </t>
  </si>
  <si>
    <t xml:space="preserve">(C.2.4) Isaaq clan </t>
  </si>
  <si>
    <t>(C.2.4) Minority groups (Gaboye)</t>
  </si>
  <si>
    <t xml:space="preserve">(C.2.4) Oromo community (Jaarso) </t>
  </si>
  <si>
    <t xml:space="preserve">(C.2.4) Ethiopian community </t>
  </si>
  <si>
    <t xml:space="preserve">(C.2.4) Southcentral Somalia community  </t>
  </si>
  <si>
    <t xml:space="preserve">(C.2.4) Yemeni </t>
  </si>
  <si>
    <t xml:space="preserve">(C.2.4) Don’t know </t>
  </si>
  <si>
    <t xml:space="preserve">(C.2.5) Does a group have specific power in the settelment  </t>
  </si>
  <si>
    <t xml:space="preserve">(C.2.5) No </t>
  </si>
  <si>
    <t xml:space="preserve">All respondents reported that there was not a group which have more power in the settlement. </t>
  </si>
  <si>
    <t xml:space="preserve">(C.3.1) Boundaries of the settlement </t>
  </si>
  <si>
    <t>(C.3.1) East: milatary zone</t>
  </si>
  <si>
    <t xml:space="preserve">All respondents named the adjecent neighbourhoods of the settlement as landmarks: on the east side a military zone, on the west side Ayah 3 or the open land, on the south side Ayah 4  and finally in the north direction Faluuja neighbourhood. </t>
  </si>
  <si>
    <t>(C.3.1) West: Ayah 3A</t>
  </si>
  <si>
    <t xml:space="preserve">(C.3.1) West: Flat uninhabited land  </t>
  </si>
  <si>
    <t>(C.3.1) South: Ayah 4</t>
  </si>
  <si>
    <t xml:space="preserve">(C.3.1) North: Faluuja </t>
  </si>
  <si>
    <t>(C.3.2) How is th settlement structured - what spacial distribution</t>
  </si>
  <si>
    <t xml:space="preserve">(C.3.2) Some areas with narrow streets/roads </t>
  </si>
  <si>
    <t>Most of the respondents reported an unequal spatial distribution of the site: some areas are more concentrated than others, with wider roads/streets between the houses.</t>
  </si>
  <si>
    <t xml:space="preserve">(C.3.2) The centre of the the site are more concentrated  </t>
  </si>
  <si>
    <t xml:space="preserve">(C.3.2) Some areas are less concentrated, with good roads </t>
  </si>
  <si>
    <t xml:space="preserve">(C.3.2) Out of topic </t>
  </si>
  <si>
    <t>(C.3.3) Why spacial distribution in place</t>
  </si>
  <si>
    <t xml:space="preserve">(C.3.3) Limited land explaining the concentration </t>
  </si>
  <si>
    <t xml:space="preserve">Most of the respondents said they did not know the reasons of the spatial distribution. </t>
  </si>
  <si>
    <t xml:space="preserve">(C.3.3) Depend son the order of arrival </t>
  </si>
  <si>
    <t xml:space="preserve">(C.3.3) Don’t know </t>
  </si>
  <si>
    <t xml:space="preserve">(C.3.4) Part of the settlement that is more populated than the others </t>
  </si>
  <si>
    <t xml:space="preserve">(C.3.4) Yes the centre of the camp - where people settled first </t>
  </si>
  <si>
    <t xml:space="preserve">All respondents confirmed that the centre of the camp was more populated than other parts, because this was where people settled first. </t>
  </si>
  <si>
    <t>(C.3.5)  Residents look for economic opportunities</t>
  </si>
  <si>
    <t xml:space="preserve">(C.3.5) Center of Hargeysa city </t>
  </si>
  <si>
    <t xml:space="preserve">All respondents reported that economic opportunities were sought in the center of Hargeysa. </t>
  </si>
  <si>
    <t>(C.3.6) Residents look for educational opportunities</t>
  </si>
  <si>
    <t>(C.3.6) Ayah 3 (mainly primary school)</t>
  </si>
  <si>
    <t xml:space="preserve">All respondents reported residents sent their children to Ayah 3A for primary school, and other mentioned Faluuja neighbourhood. </t>
  </si>
  <si>
    <t xml:space="preserve">(C.3.6) Faluuja </t>
  </si>
  <si>
    <t>(C.3.7)  Residents look for social and leasure</t>
  </si>
  <si>
    <t>(C.3.7) No specific place</t>
  </si>
  <si>
    <t xml:space="preserve">All respondents agreed that places for leasure activities did not exist in the settlement. </t>
  </si>
  <si>
    <t xml:space="preserve">(C.3.8) Extent the settlement is connected to the city centre  </t>
  </si>
  <si>
    <t xml:space="preserve">(C.3.8) Difficult - lack of roads to connect to Hargeisa </t>
  </si>
  <si>
    <t xml:space="preserve">Most of the respondents reported difficulties for site's residents to reach out to the center of Hargeysa, mainly because of the lack of road and public transportation. </t>
  </si>
  <si>
    <t>(C.3.8) Difficult - lack of public transportation</t>
  </si>
  <si>
    <t xml:space="preserve">(C.3.8) Difficult - have to walk first before reaching roads or public transportation </t>
  </si>
  <si>
    <t xml:space="preserve">(C.3.8) Difficult - only one travel per day is possible </t>
  </si>
  <si>
    <t xml:space="preserve">(C.3.9) Extent the settlement connected to urban poles  </t>
  </si>
  <si>
    <t xml:space="preserve">(C.3.9) Only for specific events (wedding, sick relatives, funerals, etc.) </t>
  </si>
  <si>
    <t xml:space="preserve">Most of the respondents reported that the connection to other urban areas was minimal. Some respondents specified it was occasional, mainly for family visits. </t>
  </si>
  <si>
    <t xml:space="preserve">(C.3.9) Minimal connection </t>
  </si>
  <si>
    <t>GOVERNANCE STRUCTURE</t>
  </si>
  <si>
    <t>(D.1.1) Question removed- due to lack of understanding/ Aware</t>
  </si>
  <si>
    <t xml:space="preserve">(D.1.2) Question removed- due to lack of understanding/ Aware </t>
  </si>
  <si>
    <t xml:space="preserve">(D.1.3) What could improve camp management system </t>
  </si>
  <si>
    <t xml:space="preserve">(D.1.3) Training </t>
  </si>
  <si>
    <t xml:space="preserve">A few residents reported more regular meetings and information sharing could improve the camp management system. In addition, a few respondents mentioned that residents should be more included in the management structure. One respondent mentioned training but did not specify on what topic. </t>
  </si>
  <si>
    <t xml:space="preserve">(D.1.3) Include more the residents </t>
  </si>
  <si>
    <t>(D.1.3) Regular meetings and information exchange</t>
  </si>
  <si>
    <t>(D.1.3) Don’t know</t>
  </si>
  <si>
    <t xml:space="preserve">(D.1.4) Other local govenrance structures in place </t>
  </si>
  <si>
    <t>(D.1.4) Community committee</t>
  </si>
  <si>
    <t xml:space="preserve">Most of the respondents reported that Ayah 3B has a community committee  </t>
  </si>
  <si>
    <t>(D.1.5) Who lead/parcitipate these structures</t>
  </si>
  <si>
    <t xml:space="preserve">(D.1.5) Community residents </t>
  </si>
  <si>
    <t xml:space="preserve">Most of the respondents reported that camp residents were able to attend the community committee. Some respondents confirmed that the leaders of this committee were elected by the residents. </t>
  </si>
  <si>
    <t xml:space="preserve">(D.1.5) Elected leaders </t>
  </si>
  <si>
    <t xml:space="preserve">(D.1.5) Don't know </t>
  </si>
  <si>
    <t>(D.1.6) How and why has been created</t>
  </si>
  <si>
    <t>(D.1.6) Elected by community members</t>
  </si>
  <si>
    <t xml:space="preserve">All respondents agreed that the community elected the committee members of the community committee. This committee has been implemented to defend the residents' needs, according to a few respondents. </t>
  </si>
  <si>
    <t xml:space="preserve">(D.1.6) To defend residents' interests and needs </t>
  </si>
  <si>
    <t>(D.2.1) Question removed- due to lack of understanding/ Aware</t>
  </si>
  <si>
    <t>(D.2.2)  Local leaders community interaction/communication</t>
  </si>
  <si>
    <t xml:space="preserve">(D.2.2) Verbal communication at community gatherings </t>
  </si>
  <si>
    <t>Most of the respondents reported that they communicated throught verbal communication in informal community gatherings.</t>
  </si>
  <si>
    <t xml:space="preserve">(D.2.2) Friday sermons </t>
  </si>
  <si>
    <t>(D.2.2) Don’t know</t>
  </si>
  <si>
    <t xml:space="preserve">(D.2.3) Question removed- due to lack of understanding/ Awareness </t>
  </si>
  <si>
    <t>(D.2.4)  Extent to influence municipal decisions</t>
  </si>
  <si>
    <t xml:space="preserve">(D.2.4) Cannot influence at all </t>
  </si>
  <si>
    <t xml:space="preserve">Most of the respondents reported that they were not  able to influence municipality decisions. </t>
  </si>
  <si>
    <t xml:space="preserve">(D.2.4) Don't know </t>
  </si>
  <si>
    <t>(D.2.5) Residency consulted gov/city planning initiative</t>
  </si>
  <si>
    <t xml:space="preserve">(D.2.5) No </t>
  </si>
  <si>
    <t xml:space="preserve">Most of the respondents reported that community members have not been consulted by the government for any planning initiative. </t>
  </si>
  <si>
    <t xml:space="preserve">(D.2.5) Don’t know </t>
  </si>
  <si>
    <t>(D.2.6) Local leader needs better embrace their roles</t>
  </si>
  <si>
    <t xml:space="preserve">(D.2.6) Capacity building </t>
  </si>
  <si>
    <t xml:space="preserve">Most of the respondents reported that they needed capacity bullding support to better embrace their leadership role. </t>
  </si>
  <si>
    <t xml:space="preserve">(D.2.6) Nothing </t>
  </si>
  <si>
    <t>(D.2.6) Don't know</t>
  </si>
  <si>
    <t xml:space="preserve">SOCIAL COHESSION </t>
  </si>
  <si>
    <t xml:space="preserve">(E.1.1) Social cohession within the settlement </t>
  </si>
  <si>
    <t>(E.1.1) People live well together</t>
  </si>
  <si>
    <t xml:space="preserve">Most of the respondents reported the social cohesion in the site was very good. Some respondents highlighted the community was homogeneous and residents could trust each other.  </t>
  </si>
  <si>
    <t xml:space="preserve">(E.1.1) No problem </t>
  </si>
  <si>
    <t xml:space="preserve">(E.1.1) Very good (homogeneous community, trust) </t>
  </si>
  <si>
    <t>(E.1.2) Necessary steps to ease calm the situation</t>
  </si>
  <si>
    <t>(E.1.2) Nothing to report</t>
  </si>
  <si>
    <t xml:space="preserve">None of the respondents had something to report at the social cohesion was reported to be very good. </t>
  </si>
  <si>
    <t xml:space="preserve">(E.1.3) Social integration between residents and Hargeisa urban population </t>
  </si>
  <si>
    <t xml:space="preserve">(E.1.3) Good </t>
  </si>
  <si>
    <t xml:space="preserve">Most of the respondents reported that the site residents had no problem or tension with Hargeysa population. </t>
  </si>
  <si>
    <t>(E.1.3) No problems /tensions</t>
  </si>
  <si>
    <t>(E.2.1) Justice/conflict management mechanisms</t>
  </si>
  <si>
    <t xml:space="preserve">(E.2.1) Traditional local leaders </t>
  </si>
  <si>
    <t xml:space="preserve">Most of the respondents reported that justice and conflict management mechanisms in place included incident reporting to the police. Some respondents also mentioned the role of local leaders and the security committee in conflict management. </t>
  </si>
  <si>
    <t xml:space="preserve">(E.2.1) Local community </t>
  </si>
  <si>
    <t xml:space="preserve">(E.2.1) Community security committee - subcommittee of the camp committee </t>
  </si>
  <si>
    <t xml:space="preserve">(E.2.1) Report to the police </t>
  </si>
  <si>
    <t xml:space="preserve">(E.2.2) Actors mobilized to ease tensions </t>
  </si>
  <si>
    <t>(E.2.2) Community Commitee</t>
  </si>
  <si>
    <t xml:space="preserve">Most of the respondents reported that the police and traditional elders were the main actors to be mobilized to ease tensions in the settlement. </t>
  </si>
  <si>
    <t xml:space="preserve">(E.2.2) Police </t>
  </si>
  <si>
    <t>(E.2.2) Traditional elders</t>
  </si>
  <si>
    <t>PARTNERS AND DURABLE SOLUTIONS</t>
  </si>
  <si>
    <t xml:space="preserve">(F.1.1) Existance of other organizations involved in the development of the settlement </t>
  </si>
  <si>
    <t>(F.1.1) Yes - international NGOs</t>
  </si>
  <si>
    <t xml:space="preserve">Most of the respondents reproted that there were not any partnre working for the development of the site. One respondent added that international NGOs (e.g Danish Refugee Council and Humanitiy and Inclusion -HI) were the only partners who were working in the site a couple of years before data collection. </t>
  </si>
  <si>
    <t>(F.1.1) No</t>
  </si>
  <si>
    <t>(F.1.2) Type of projects they are involved</t>
  </si>
  <si>
    <t xml:space="preserve">(F.1.2) Shelter construction </t>
  </si>
  <si>
    <t xml:space="preserve">Most of the respondents reported that they did not know about any project implemented by partners. One respondent mentioned mental health support and shelter construction activities. </t>
  </si>
  <si>
    <t xml:space="preserve">(F.1.2) Mental health </t>
  </si>
  <si>
    <t>(F.1.2) Don’t know</t>
  </si>
  <si>
    <t>(F.1.3)  How the communites receive these projects</t>
  </si>
  <si>
    <t xml:space="preserve">(F.1.3)  Welcomed well  - but not enough </t>
  </si>
  <si>
    <t xml:space="preserve">Logically, only one respondent replied to the question. The respondent reported that the projects were well received but considered not enough. </t>
  </si>
  <si>
    <t xml:space="preserve">(F.1.3)  Don’t know  </t>
  </si>
  <si>
    <t xml:space="preserve">(F.1.4) Durable solutions awareness </t>
  </si>
  <si>
    <t>(F.1.4) Did not hear it before</t>
  </si>
  <si>
    <t>Most of the respondents reported they were not aware about any durable solution activity implemented or planned in the settlement. Only one respondent reported having heard about it in a seminar.</t>
  </si>
  <si>
    <t>(F.1.4) Yes - minimal knowledge</t>
  </si>
  <si>
    <t>Items</t>
  </si>
  <si>
    <t>Description</t>
  </si>
  <si>
    <t>Project Background</t>
  </si>
  <si>
    <t>Contacts</t>
  </si>
  <si>
    <t xml:space="preserve">Amelie  Salmon- Amelie.salmon@reach-initiative.org
Elias Abdirahman - Elias.abdirahman@reach-initiative.org 
</t>
  </si>
  <si>
    <t>Sheets</t>
  </si>
  <si>
    <t>Tool 2: Mapping Focus group discussion</t>
  </si>
  <si>
    <t>Questionnaire question</t>
  </si>
  <si>
    <t xml:space="preserve">MFG notes </t>
  </si>
  <si>
    <t>INTRODUCTION</t>
  </si>
  <si>
    <t>Date: 03/02/2022</t>
  </si>
  <si>
    <t>BOUNDARIES  AND SHELTERS</t>
  </si>
  <si>
    <t>What are the internal and external boundaries, if any, marking blocks/sections/areas within the camp?</t>
  </si>
  <si>
    <t>There is no internal boundaries but when it comes to external boundaries , on the west there is Sh. Omer / Ayah 3a and on the north there is Faluja/Ayah2</t>
  </si>
  <si>
    <t>What is/are the names of the neighborhood(s) that  are bordering your neighborhood?</t>
  </si>
  <si>
    <t>The neighboring villages are Sheekh Omer/Ayah3a and Faluja/Ayah 2  To the South and West is Sheikh Omar/Ayah 3a
North Faluja/Ayah 2
East an army barracks</t>
  </si>
  <si>
    <t xml:space="preserve">How many un-inhabited places are there in your camp/site?
Please draw on the map the boundaries of un-inhabited places and write on the map the name as UIP1, UIP 2 etc
</t>
  </si>
  <si>
    <t>There is one uninhabited area to the west of Camp, There areas of the west side of the telecommunication tower are the uninhabited areas of the camp</t>
  </si>
  <si>
    <t xml:space="preserve">What areas/neighbohoods have damaged shelters? 
Please draw on the map the boundaries of areas with damaged shelters and write on the map the names as DA1, DA2, etc. 
</t>
  </si>
  <si>
    <t>No, no shelters were damaged in this camp, There is no such areas</t>
  </si>
  <si>
    <t>WATER POINTS</t>
  </si>
  <si>
    <t xml:space="preserve">How many water structures/sources are there in your camp/site?
Please show on the map the location of each identified water structure/source, each service should be attributed a name as WS1, WS2, etc. </t>
  </si>
  <si>
    <t>There are 2 water sources in this camp but they do not work since the time they were constructed. They are located in the middle of the camp and on the west side of the camp</t>
  </si>
  <si>
    <t>For each identified water source/structure, please mark those that are non-functional with an 'X'</t>
  </si>
  <si>
    <t>ELECTRICITY</t>
  </si>
  <si>
    <t xml:space="preserve">Is there public electricity supply in your camp/site? If yes, how many electric stations are there in your camp/site?
Please show on the map the location of each electricity station(s) identified in the camp/site, each service should be attributed a name as ES1, ES2, etc.
</t>
  </si>
  <si>
    <t>There is one electric source and that is expensive and we can’t afford to pay for it. Some homes do not have electricity. It is located on the north side of the camp. There is one source of electricity. The minimum  price they charge is $10 per house hold.</t>
  </si>
  <si>
    <t>For each identified electricity station, please mark those that are non-functional with an added 'X' to the number code</t>
  </si>
  <si>
    <t>SANITATION</t>
  </si>
  <si>
    <t xml:space="preserve">Which areas in the camp/site do have their solid waste collected?
Please draw on the map the boundaries of neighbourhoods where solid waste is being collected.each service should be attributed a name as SW1, SW2, etc.
</t>
  </si>
  <si>
    <t>No where , There is no such service in the camp</t>
  </si>
  <si>
    <t xml:space="preserve">Are there dumps or landfill site where solid waste is transported to in your camp/site? If yes, please draw on the map wherethe dump or landfill site(s) are located. each service should be attributed a name as DL1, DL2, etc.
</t>
  </si>
  <si>
    <t xml:space="preserve">There is no landfill at the camp, </t>
  </si>
  <si>
    <t>For each identified dump/landfill site on the map, please identify those which are not functional or in use by adding an 'X' to the code</t>
  </si>
  <si>
    <t>There is no place for garbage</t>
  </si>
  <si>
    <t>How many public latrines are there in the camp/site?
Please draw on the map where the public latrines are. each service should be attributed a name as PL1, PL2, etc.</t>
  </si>
  <si>
    <t>No public latrines in the camp. There are 42 toilets in the camp and they are shared</t>
  </si>
  <si>
    <t>For each identified public latrine on the map, please identify those which are not functional or in use by adding an 'X' to the code</t>
  </si>
  <si>
    <t>These latrines were dig in the compounds of some families and others share with them.</t>
  </si>
  <si>
    <t>HEALTH</t>
  </si>
  <si>
    <t>How many healthcare facilities are there in your camp/site?
Please show on the map the healthcare facilities. Each service should be attributed a name as following:
- HC for health centers, clinics and hospitals;
- PH for pharmacies;
- NC for nutrition center</t>
  </si>
  <si>
    <t xml:space="preserve">There are no health facilities and even there is no pharmacy </t>
  </si>
  <si>
    <t>For each identified healthcare facility on the map, please identify those which are not functional or in use by adding an 'X' to the code</t>
  </si>
  <si>
    <t xml:space="preserve">How many schools/educational facilities are there in your camp/site?
Please show on the map the location of the schools/educational facilities. Each service should be assigned a name as follows:
- PS for primary school; 
- SS for secondary school;
- VS for vocational school;
- QS for quranic school. </t>
  </si>
  <si>
    <t>In this camp there is only one Quranic School.This Quranic school locates at the center of the camp</t>
  </si>
  <si>
    <t>For each identified school/educational facility on the map, please identify those which are not functional or in use by adding an 'X' to the code</t>
  </si>
  <si>
    <t>PROTECTION</t>
  </si>
  <si>
    <t xml:space="preserve">What are the places in your camp/site that a majority of the people not go to because of dangers to their security and safety?
Please draw on the map these places, with the name US1, US2, etc. </t>
  </si>
  <si>
    <t>Thanks to Allah, our camp is secure ,There is dangerous places in this camp, but at night due to lack of street lighting it hard for women and children to walk late at night</t>
  </si>
  <si>
    <t>What are the support facilities in your camp/site which provide help and support to people who have been victims of gender based violence and/or to support vulnerable children?
Please show on the map the location of the support facilities. Each support facility should be assigned a name as follows:
-GbVF for Gender based violence treatment/facility
-CPF for Child protection facility</t>
  </si>
  <si>
    <t>There are no support places for children and weak/vulnerable persons in this camp</t>
  </si>
  <si>
    <t>For each identified support facility on the map, please identify those which are not functional or in use by adding an 'X' to the code</t>
  </si>
  <si>
    <t>LIVELIHOODS</t>
  </si>
  <si>
    <t xml:space="preserve">How many market streets are there in your camp/site?
Please draw on the map the boundaries of the market. Each service should be attributed a name as following:
- FM for food market; 
- NFM for non-food market; </t>
  </si>
  <si>
    <t>There is no market street in this camp</t>
  </si>
  <si>
    <t>For each identified market street on the map, please identify those which are not functional or in use by adding an 'X' to the code</t>
  </si>
  <si>
    <t xml:space="preserve">How many agricultural areas are there in/around your camp/site?
Please draw on the map the boundaries of the agricultural areas and write on the map the name as AR1, AR2, etc. </t>
  </si>
  <si>
    <t>There is no agricultural land in this camp</t>
  </si>
  <si>
    <t>For each identified agricultural area on the map, please identify those which are not farmable or in use by adding an 'X' to the number code</t>
  </si>
  <si>
    <t xml:space="preserve">How many grazing areas are there in your camp/sites?
Please draw the boundaries of all grazing areas in the vicinity of the camp/site where residents of your neighborhood graze their flocks and write on the map the name as GA1, GA2, etc. </t>
  </si>
  <si>
    <t>There is no area specific for grazing , there is an open land  where animals can graze but those lands are owned by other people and if urbanization increases these land will changes to homes and houses There is no pastural land near this camp</t>
  </si>
  <si>
    <t>COMMUNITY CENTRES</t>
  </si>
  <si>
    <t>How many camp management offices are there in your camp/site?
Please show on the map the camp management offices and write on the map the name as CMO1, CMO2, etc.</t>
  </si>
  <si>
    <t>There is only one camp committee office in this camp and we also pay rent as a committee.</t>
  </si>
  <si>
    <t xml:space="preserve">How many women committee offices are there in your camp/site?
Please show on the map the women centers and write on the map the name as WCO1, WCO2, etc. 
</t>
  </si>
  <si>
    <t>There is no office for the women's committee in this camp</t>
  </si>
  <si>
    <t>How many public information centres are there in your camp/site?
please draw on the map the information centres and write on the map the name as IC1, IC2, etc. 
Code is IC</t>
  </si>
  <si>
    <t xml:space="preserve">There are no camp information centers and when the public is notified they gather at the camp office font spaces </t>
  </si>
  <si>
    <t xml:space="preserve">How many centers for persons with disabilities are there in your camp/site?
Please show on the map the centers for persons with disabilities and write on the map the name as PDC1, PDC2, etc. 
</t>
  </si>
  <si>
    <t>CONCLUSION</t>
  </si>
  <si>
    <t>Do you have any other questions/is there something we missed?</t>
  </si>
  <si>
    <t>We desperately need a road to Hargeisa. There is no road to our camp, due to this we don’t have public transportations.
We go to neighboring camps to find public transportation and we carry goods on our backs to and from our camp. We are asking for water and also to help us from road construction so that we can get transportation to our camps and to obtain  basic services to our camp</t>
  </si>
  <si>
    <t>Thank you for taking the time to talk to us OR providing your consent to participate in the study.</t>
  </si>
  <si>
    <t>Geographic Coverage</t>
  </si>
  <si>
    <t xml:space="preserve">This data is for Ayah 3B settlement </t>
  </si>
  <si>
    <t>Tools information</t>
  </si>
  <si>
    <t>Settlement: Ayah 3B</t>
  </si>
  <si>
    <t>Settlement : Ayah 3B</t>
  </si>
  <si>
    <t>All personally identifiable data has been removed from the dataset prior to publication</t>
  </si>
  <si>
    <t xml:space="preserve">KIIs with local leaders were conducted from 26/01/2022 to 27/01/2022 
MFGD was held at the site on 03/02/2022
KIIs with service providers were conducted from 08/02/2022 to 08/03/2022
</t>
  </si>
  <si>
    <t>Interviews with local leaders</t>
  </si>
  <si>
    <r>
      <t xml:space="preserve">KIIs with the local leaders used data saturation and analysis grid tool to qualitatively analyse and summarize the key findings of the data: 
</t>
    </r>
    <r>
      <rPr>
        <b/>
        <sz val="10"/>
        <rFont val="Arial Narrow"/>
        <family val="2"/>
      </rPr>
      <t>Interviews with local leaders</t>
    </r>
    <r>
      <rPr>
        <sz val="10"/>
        <rFont val="Arial Narrow"/>
        <family val="2"/>
      </rPr>
      <t xml:space="preserve"> sheet presents the results of the analysed data by counting the occurrence of different discussion topics mentioned by the KIs. The results were sorted according to the extent each topic was stated in different sections of the tool i.e general and social organization of the IDP site, governance, social cohesion, partners and durable solutions awareness of the communities per settlement. 
Note: 
• The questions D1.1, D1.2, D2.1 and D.2.3 was removed from the GOVERNANCE section. 
</t>
    </r>
  </si>
  <si>
    <t>MFGD transcript</t>
  </si>
  <si>
    <t xml:space="preserve">Mapping Focus Group Discussion [MFGD]: A printed map was used by the participants and key informants to identify the internal and external boundaries of the settlements as well as the key infrastructures available for the community. The transcript of the mapping exercise is attached. </t>
  </si>
  <si>
    <t>Interviews service providers</t>
  </si>
  <si>
    <t>Interviews services_WATER</t>
  </si>
  <si>
    <t>Interviews services_WATER: this sheet presents a quantitative analysis of the water infrastructures in the settlement, tool questions were also included.</t>
  </si>
  <si>
    <t>Interviews services_EDUCATION: this sheet presents the quantitative analysis of the education infrastructures in the settlement; tool questions were also included.</t>
  </si>
  <si>
    <t>Tool 1: Key Informant Interview with local leaders Data Saturation and Analysis Grid</t>
  </si>
  <si>
    <t>Tool 3: Interviews with service providers</t>
  </si>
  <si>
    <t>Section</t>
  </si>
  <si>
    <t>Interviews services_EDUCATION</t>
  </si>
  <si>
    <r>
      <rPr>
        <b/>
        <sz val="10"/>
        <rFont val="Arial Narrow"/>
        <family val="2"/>
      </rPr>
      <t>Note:</t>
    </r>
    <r>
      <rPr>
        <sz val="10"/>
        <rFont val="Arial Narrow"/>
        <family val="2"/>
      </rPr>
      <t xml:space="preserve"> 
The MARKETS, HEALTH and SANITATION  section tool did not capture any services because of inexistence, the analysis sheets were removed.</t>
    </r>
  </si>
  <si>
    <t xml:space="preserve">AGORA phase one data collection used three tools which are :
i. Key informant interviews (KIIs) with local leaders:  was the first tool for the AGORA assessment to establish a relationship with the communities,  AGORA field officers were targeting key local site managers, community and religious leaders, and any other resource person deemed relevant to the context of each IDP site. KIs were selected based on their knowledge of the site and their status as representatives of the community.
ii. Mapping focus group discussion [MFGD]: brought together the interviewed Key informants who participated in KI for local leaders to map where the services are located in the settlement, and to identify the boundaries of the settlement. To support the discussion printed satellite imagery maps were presented to the participants.
iii. KIIs for services. AGORA targeted the key informant interview with the service providers of WASH, education, health, and market by geo-referencing each facility through using KOBO. The key people that the assessment interviewed include service managers (i.e. for schools AGORA interviewed the school principals), and the host community and IDPs service providers or members of service management committees for basic services. 
For more information, please refer to the published SOM_2102_AGORA_TOR link below: https://www.impact-repository.org/document/repository/96c6d901/AGORA_SOM2102_ToRs_NOV2021_external.pdf
</t>
  </si>
  <si>
    <t xml:space="preserve">Interviews with service providers: sheet shows the clean_data of the services mapped. </t>
  </si>
  <si>
    <t>The AGORA pilot in Hargeisa offers to carry out a territorial needs assessment and to identify programmatic recommendations for further Camp Coordination and Camp Management CCCM activities in three selected  Internal Displaced Peoples (IDPs) sites. The purpose of the territorial evaluation proposed by AGORA is to develop an innovative analysis grid, designed to be: 
1. Territorial. AGORA approach takes into account the urban and peri-urban context, the ecosystem of services and the modes of governance specific to each IDP site targeted; 
2. Inclusive. The research aims to reflect the challenges and priorities in all sectors of intervention, by involving all relevant stakeholders; 
3. Community driven. All outputs will be developed in order to enhance more appropriation by all relevant local stakeholders and aid actors, for better community planning. 
The general objective of the Area Based Assessment (ABA) pilot project is to provide evidence-based information on the immediate and long-term local community needs through durable solutions.</t>
  </si>
  <si>
    <t>Data collection period</t>
  </si>
  <si>
    <r>
      <t xml:space="preserve"> </t>
    </r>
    <r>
      <rPr>
        <b/>
        <sz val="10"/>
        <color theme="1"/>
        <rFont val="Arial Narrow"/>
        <family val="2"/>
      </rPr>
      <t xml:space="preserve">Note: </t>
    </r>
    <r>
      <rPr>
        <sz val="10"/>
        <color theme="1"/>
        <rFont val="Arial Narrow"/>
        <family val="2"/>
      </rPr>
      <t>this question was not analysed either because of the negative response of the previous question in the tool or lack of services at all</t>
    </r>
  </si>
  <si>
    <r>
      <t xml:space="preserve">Other FGD Metadata (Anonymised) 
</t>
    </r>
    <r>
      <rPr>
        <sz val="10"/>
        <rFont val="Arial Narrow"/>
        <family val="2"/>
      </rPr>
      <t xml:space="preserve">e.g. location or gender - Add as many rows as needed. </t>
    </r>
  </si>
  <si>
    <t>Ayah 3B Settlement phase one DATASET AGORA Hargeisa  SOM2102 | ABA</t>
  </si>
  <si>
    <t xml:space="preserve">Most of the respondents reported that people stayed in Ayah 3B because they owned a house others added they did not have other choice.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</si>
</sst>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Narrow"/>
      <family val="2"/>
    </font>
    <font>
      <sz val="10"/>
      <name val="Arial Narrow"/>
      <family val="2"/>
    </font>
    <font>
      <b/>
      <i/>
      <sz val="10"/>
      <name val="Arial Narrow"/>
      <family val="2"/>
    </font>
    <font>
      <i/>
      <sz val="10"/>
      <color theme="1"/>
      <name val="Arial Narrow"/>
      <family val="2"/>
    </font>
    <font>
      <b/>
      <i/>
      <sz val="10"/>
      <color theme="1"/>
      <name val="Arial Narrow"/>
      <family val="2"/>
    </font>
    <font>
      <i/>
      <sz val="10"/>
      <name val="Arial Narrow"/>
      <family val="2"/>
    </font>
    <font>
      <vertAlign val="superscript"/>
      <sz val="10"/>
      <color theme="1"/>
      <name val="Calibri"/>
      <family val="2"/>
      <scheme val="minor"/>
    </font>
    <font>
      <b/>
      <sz val="10"/>
      <name val="Arial Narrow"/>
      <family val="2"/>
    </font>
    <font>
      <u/>
      <sz val="11"/>
      <color theme="10"/>
      <name val="Calibri"/>
      <family val="2"/>
      <scheme val="minor"/>
    </font>
    <font>
      <b/>
      <sz val="10"/>
      <color theme="1"/>
      <name val="Arial Narrow"/>
      <family val="2"/>
    </font>
    <font>
      <sz val="10"/>
      <color theme="1"/>
      <name val="Arial Narrow"/>
      <family val="2"/>
    </font>
    <font>
      <b/>
      <i/>
      <sz val="10"/>
      <color theme="0"/>
      <name val="Arial Narrow"/>
      <family val="2"/>
    </font>
    <font>
      <sz val="10"/>
      <color theme="1"/>
      <name val="Calibri"/>
      <family val="2"/>
      <scheme val="minor"/>
    </font>
    <font>
      <b/>
      <sz val="10"/>
      <color theme="1"/>
      <name val="Calibri"/>
      <family val="2"/>
      <scheme val="minor"/>
    </font>
    <font>
      <b/>
      <sz val="10"/>
      <color theme="0"/>
      <name val="Arial Narrow"/>
      <family val="2"/>
    </font>
    <font>
      <b/>
      <sz val="12"/>
      <color rgb="FF000000"/>
      <name val="Arial Narrow"/>
      <family val="2"/>
    </font>
  </fonts>
  <fills count="8">
    <fill>
      <patternFill patternType="none"/>
    </fill>
    <fill>
      <patternFill patternType="gray125"/>
    </fill>
    <fill>
      <patternFill patternType="solid">
        <fgColor rgb="FF581522"/>
        <bgColor indexed="64"/>
      </patternFill>
    </fill>
    <fill>
      <patternFill patternType="solid">
        <fgColor theme="0"/>
        <bgColor indexed="64"/>
      </patternFill>
    </fill>
    <fill>
      <patternFill patternType="solid">
        <fgColor rgb="FF581522"/>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diagonal/>
    </border>
    <border>
      <left style="medium">
        <color theme="0"/>
      </left>
      <right style="medium">
        <color indexed="64"/>
      </right>
      <top style="medium">
        <color theme="0"/>
      </top>
      <bottom/>
      <diagonal/>
    </border>
    <border>
      <left/>
      <right style="thin">
        <color indexed="64"/>
      </right>
      <top style="thin">
        <color indexed="64"/>
      </top>
      <bottom style="thin">
        <color indexed="64"/>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155">
    <xf numFmtId="0" fontId="0" fillId="0" borderId="0" xfId="0"/>
    <xf numFmtId="0" fontId="3" fillId="0" borderId="0" xfId="0" applyFont="1"/>
    <xf numFmtId="0" fontId="4" fillId="0" borderId="1" xfId="0" applyFont="1" applyFill="1" applyBorder="1" applyAlignment="1">
      <alignment horizontal="left" vertical="top" wrapText="1"/>
    </xf>
    <xf numFmtId="0" fontId="4" fillId="0" borderId="1" xfId="0" applyFont="1" applyFill="1" applyBorder="1" applyAlignment="1"/>
    <xf numFmtId="0" fontId="4" fillId="0" borderId="0" xfId="0" applyFont="1" applyFill="1" applyAlignment="1">
      <alignment horizontal="left" vertical="top" wrapText="1"/>
    </xf>
    <xf numFmtId="0" fontId="4" fillId="0" borderId="0" xfId="0" applyFont="1" applyFill="1" applyBorder="1" applyAlignment="1">
      <alignment wrapText="1"/>
    </xf>
    <xf numFmtId="0" fontId="4" fillId="0" borderId="0" xfId="0" applyFont="1" applyFill="1" applyBorder="1" applyAlignment="1">
      <alignment vertical="top" wrapText="1"/>
    </xf>
    <xf numFmtId="0" fontId="4" fillId="0" borderId="1" xfId="0" applyFont="1" applyFill="1" applyBorder="1" applyAlignment="1">
      <alignment vertical="top" wrapText="1"/>
    </xf>
    <xf numFmtId="9" fontId="4" fillId="0" borderId="1" xfId="1" applyFont="1" applyFill="1" applyBorder="1" applyAlignment="1"/>
    <xf numFmtId="0" fontId="4" fillId="0" borderId="0" xfId="0" applyFont="1" applyFill="1" applyAlignment="1"/>
    <xf numFmtId="0" fontId="0" fillId="0" borderId="5" xfId="0" applyBorder="1"/>
    <xf numFmtId="0" fontId="5" fillId="0" borderId="10" xfId="0" applyFont="1" applyBorder="1" applyAlignment="1">
      <alignment horizontal="center" vertical="center"/>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25" xfId="0" applyFont="1" applyBorder="1" applyAlignment="1">
      <alignment horizontal="center" vertical="center" wrapText="1"/>
    </xf>
    <xf numFmtId="0" fontId="6" fillId="0" borderId="1" xfId="0" applyFont="1" applyFill="1" applyBorder="1" applyAlignment="1">
      <alignment horizontal="left" vertical="top" wrapText="1"/>
    </xf>
    <xf numFmtId="0" fontId="8" fillId="0" borderId="21" xfId="0" applyFont="1" applyBorder="1" applyAlignment="1">
      <alignment horizontal="center" vertical="center" wrapText="1"/>
    </xf>
    <xf numFmtId="0" fontId="0" fillId="0" borderId="0" xfId="0" applyFill="1"/>
    <xf numFmtId="0" fontId="6" fillId="3" borderId="1" xfId="0" applyFont="1" applyFill="1" applyBorder="1" applyAlignment="1">
      <alignment horizontal="lef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center"/>
    </xf>
    <xf numFmtId="0" fontId="9" fillId="0" borderId="0" xfId="0" applyFont="1" applyAlignment="1">
      <alignment vertical="center"/>
    </xf>
    <xf numFmtId="0" fontId="4" fillId="5" borderId="33" xfId="0" applyFont="1" applyFill="1" applyBorder="1" applyAlignment="1">
      <alignment vertical="top" wrapText="1"/>
    </xf>
    <xf numFmtId="0" fontId="4" fillId="5" borderId="31" xfId="0" applyFont="1" applyFill="1" applyBorder="1" applyAlignment="1">
      <alignment horizontal="left" vertical="top" wrapText="1"/>
    </xf>
    <xf numFmtId="0" fontId="11" fillId="0" borderId="0" xfId="2"/>
    <xf numFmtId="0" fontId="4" fillId="0" borderId="33" xfId="0" applyFont="1" applyFill="1" applyBorder="1" applyAlignment="1">
      <alignment vertical="top" wrapText="1"/>
    </xf>
    <xf numFmtId="17" fontId="4" fillId="0" borderId="34" xfId="0" applyNumberFormat="1" applyFont="1" applyFill="1" applyBorder="1" applyAlignment="1">
      <alignment horizontal="left" vertical="top" wrapText="1"/>
    </xf>
    <xf numFmtId="0" fontId="4" fillId="6" borderId="31" xfId="0" applyFont="1" applyFill="1" applyBorder="1" applyAlignment="1">
      <alignment horizontal="left" vertical="top" wrapText="1"/>
    </xf>
    <xf numFmtId="0" fontId="4" fillId="3" borderId="35" xfId="0" applyFont="1" applyFill="1" applyBorder="1" applyAlignment="1">
      <alignment vertical="top" wrapText="1"/>
    </xf>
    <xf numFmtId="0" fontId="4" fillId="3" borderId="36" xfId="0" applyFont="1" applyFill="1" applyBorder="1" applyAlignment="1">
      <alignment vertical="top" wrapText="1"/>
    </xf>
    <xf numFmtId="0" fontId="2" fillId="3" borderId="0" xfId="0" applyFont="1" applyFill="1"/>
    <xf numFmtId="0" fontId="0" fillId="3" borderId="0" xfId="0" applyFill="1"/>
    <xf numFmtId="0" fontId="4" fillId="5" borderId="37" xfId="0" applyFont="1" applyFill="1" applyBorder="1" applyAlignment="1">
      <alignment vertical="top" wrapText="1"/>
    </xf>
    <xf numFmtId="0" fontId="4" fillId="5" borderId="38" xfId="0" applyFont="1" applyFill="1" applyBorder="1" applyAlignment="1">
      <alignment horizontal="left" vertical="top" wrapText="1"/>
    </xf>
    <xf numFmtId="0" fontId="4" fillId="3" borderId="39" xfId="0" applyFont="1" applyFill="1" applyBorder="1" applyAlignment="1">
      <alignment vertical="top" wrapText="1"/>
    </xf>
    <xf numFmtId="0" fontId="4" fillId="3" borderId="40" xfId="0" applyFont="1" applyFill="1" applyBorder="1" applyAlignment="1">
      <alignment horizontal="left" vertical="top" wrapText="1"/>
    </xf>
    <xf numFmtId="0" fontId="10" fillId="3" borderId="6" xfId="0" applyFont="1" applyFill="1" applyBorder="1" applyAlignment="1">
      <alignment horizontal="right" vertical="top" wrapText="1"/>
    </xf>
    <xf numFmtId="0" fontId="10" fillId="3" borderId="9" xfId="0" applyFont="1" applyFill="1" applyBorder="1" applyAlignment="1">
      <alignment horizontal="right" vertical="top" wrapText="1"/>
    </xf>
    <xf numFmtId="0" fontId="10" fillId="3" borderId="13" xfId="0" applyFont="1" applyFill="1" applyBorder="1" applyAlignment="1">
      <alignment vertical="top" wrapText="1"/>
    </xf>
    <xf numFmtId="0" fontId="10" fillId="3" borderId="13" xfId="0" applyFont="1" applyFill="1" applyBorder="1" applyAlignment="1">
      <alignment horizontal="center" vertical="center" wrapText="1"/>
    </xf>
    <xf numFmtId="0" fontId="4" fillId="3" borderId="30" xfId="0" applyFont="1" applyFill="1" applyBorder="1" applyAlignment="1">
      <alignment vertical="top" wrapText="1"/>
    </xf>
    <xf numFmtId="0" fontId="4" fillId="3" borderId="31" xfId="0" applyFont="1" applyFill="1" applyBorder="1" applyAlignment="1">
      <alignment horizontal="left" vertical="top" wrapText="1"/>
    </xf>
    <xf numFmtId="0" fontId="4" fillId="5" borderId="42" xfId="0" applyFont="1" applyFill="1" applyBorder="1" applyAlignment="1">
      <alignment vertical="top" wrapText="1"/>
    </xf>
    <xf numFmtId="0" fontId="4" fillId="5" borderId="43" xfId="0" applyFont="1" applyFill="1" applyBorder="1" applyAlignment="1">
      <alignment horizontal="left" vertical="top" wrapText="1"/>
    </xf>
    <xf numFmtId="0" fontId="6" fillId="0" borderId="2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1" xfId="0" applyFont="1" applyFill="1" applyBorder="1" applyAlignment="1">
      <alignment horizontal="center" vertical="center" wrapText="1"/>
    </xf>
    <xf numFmtId="9" fontId="4" fillId="0" borderId="0" xfId="1" applyFont="1" applyFill="1" applyBorder="1" applyAlignment="1"/>
    <xf numFmtId="0" fontId="12" fillId="0" borderId="0" xfId="0" applyFont="1"/>
    <xf numFmtId="0" fontId="13" fillId="0" borderId="0" xfId="0" applyFont="1"/>
    <xf numFmtId="0" fontId="13" fillId="0" borderId="0" xfId="0" applyFont="1" applyAlignment="1">
      <alignment horizontal="left" vertical="top" wrapText="1"/>
    </xf>
    <xf numFmtId="0" fontId="13"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13" fillId="0" borderId="1" xfId="0" applyFont="1" applyFill="1" applyBorder="1"/>
    <xf numFmtId="0" fontId="13" fillId="0" borderId="1" xfId="0" applyFont="1" applyBorder="1"/>
    <xf numFmtId="9" fontId="13" fillId="0" borderId="1" xfId="1" applyFont="1" applyFill="1" applyBorder="1"/>
    <xf numFmtId="9" fontId="13" fillId="0" borderId="1" xfId="1" applyFont="1" applyBorder="1"/>
    <xf numFmtId="0" fontId="13" fillId="0" borderId="0" xfId="0" applyFont="1" applyFill="1"/>
    <xf numFmtId="9" fontId="13" fillId="0" borderId="0" xfId="1" applyFont="1" applyFill="1" applyBorder="1"/>
    <xf numFmtId="0" fontId="13" fillId="0" borderId="0" xfId="0" applyFont="1" applyAlignment="1">
      <alignment wrapText="1"/>
    </xf>
    <xf numFmtId="0" fontId="13" fillId="0" borderId="0" xfId="0" applyFont="1" applyBorder="1"/>
    <xf numFmtId="0" fontId="13" fillId="0" borderId="0" xfId="0" applyFont="1" applyFill="1" applyBorder="1"/>
    <xf numFmtId="0" fontId="13" fillId="0" borderId="0" xfId="0" applyFont="1" applyBorder="1" applyAlignment="1">
      <alignment vertical="top" wrapText="1"/>
    </xf>
    <xf numFmtId="0" fontId="13" fillId="0" borderId="1" xfId="0" applyFont="1" applyFill="1" applyBorder="1" applyAlignment="1">
      <alignment vertical="top" wrapText="1"/>
    </xf>
    <xf numFmtId="0" fontId="13" fillId="0" borderId="0" xfId="0" applyFont="1" applyAlignment="1">
      <alignment vertical="top" wrapText="1"/>
    </xf>
    <xf numFmtId="0" fontId="13" fillId="0" borderId="0" xfId="0" applyFont="1" applyFill="1" applyBorder="1" applyAlignment="1">
      <alignment vertical="top" wrapText="1"/>
    </xf>
    <xf numFmtId="0" fontId="13" fillId="0" borderId="0" xfId="0" applyFont="1" applyFill="1" applyAlignment="1">
      <alignment horizontal="left" vertical="top" wrapText="1"/>
    </xf>
    <xf numFmtId="1" fontId="13" fillId="0" borderId="1" xfId="1" applyNumberFormat="1" applyFont="1" applyFill="1" applyBorder="1"/>
    <xf numFmtId="9" fontId="13" fillId="0" borderId="0" xfId="1" applyFont="1" applyFill="1" applyBorder="1" applyAlignment="1"/>
    <xf numFmtId="9" fontId="13" fillId="0" borderId="0" xfId="1" applyFont="1" applyBorder="1"/>
    <xf numFmtId="0" fontId="13" fillId="0" borderId="0" xfId="0" applyFont="1" applyBorder="1" applyAlignment="1">
      <alignment wrapText="1"/>
    </xf>
    <xf numFmtId="9" fontId="13" fillId="0" borderId="1" xfId="1" applyFont="1" applyFill="1" applyBorder="1" applyAlignment="1">
      <alignment vertical="top" wrapText="1"/>
    </xf>
    <xf numFmtId="9" fontId="13" fillId="0" borderId="1" xfId="1" applyFont="1" applyFill="1" applyBorder="1" applyAlignment="1">
      <alignment vertical="top"/>
    </xf>
    <xf numFmtId="0" fontId="13" fillId="0" borderId="0" xfId="0" applyFont="1" applyFill="1" applyBorder="1" applyAlignment="1">
      <alignment wrapText="1"/>
    </xf>
    <xf numFmtId="0" fontId="13" fillId="0" borderId="1" xfId="0" applyFont="1" applyFill="1" applyBorder="1" applyAlignment="1">
      <alignment wrapText="1"/>
    </xf>
    <xf numFmtId="0" fontId="13" fillId="0" borderId="1" xfId="1" applyNumberFormat="1" applyFont="1" applyFill="1" applyBorder="1"/>
    <xf numFmtId="9" fontId="13" fillId="0" borderId="1" xfId="1" applyFont="1" applyFill="1" applyBorder="1" applyAlignment="1">
      <alignment wrapText="1"/>
    </xf>
    <xf numFmtId="0" fontId="4" fillId="0" borderId="1" xfId="0" applyNumberFormat="1" applyFont="1" applyFill="1" applyBorder="1" applyAlignment="1"/>
    <xf numFmtId="0" fontId="13" fillId="0" borderId="1" xfId="0" applyFont="1" applyBorder="1" applyAlignment="1">
      <alignment wrapText="1"/>
    </xf>
    <xf numFmtId="0" fontId="13" fillId="0" borderId="2" xfId="0" applyFont="1" applyFill="1" applyBorder="1"/>
    <xf numFmtId="9" fontId="13" fillId="0" borderId="2" xfId="1" applyFont="1" applyFill="1" applyBorder="1"/>
    <xf numFmtId="0" fontId="13" fillId="0" borderId="1" xfId="0" quotePrefix="1" applyFont="1" applyFill="1" applyBorder="1"/>
    <xf numFmtId="0" fontId="13" fillId="0" borderId="1" xfId="0" applyFont="1" applyBorder="1" applyAlignment="1">
      <alignment vertical="top" wrapText="1"/>
    </xf>
    <xf numFmtId="0" fontId="4" fillId="0" borderId="0" xfId="0" applyFont="1" applyFill="1" applyBorder="1" applyAlignment="1">
      <alignment horizontal="left" vertical="top" wrapText="1"/>
    </xf>
    <xf numFmtId="0" fontId="13" fillId="0" borderId="1" xfId="0" applyFont="1" applyFill="1" applyBorder="1" applyAlignment="1">
      <alignment vertical="top"/>
    </xf>
    <xf numFmtId="9" fontId="13" fillId="0" borderId="1" xfId="1" applyFont="1" applyBorder="1" applyAlignment="1">
      <alignment wrapText="1"/>
    </xf>
    <xf numFmtId="0" fontId="13" fillId="0" borderId="1" xfId="0" applyFont="1" applyFill="1" applyBorder="1" applyAlignment="1">
      <alignment horizontal="left" vertical="top"/>
    </xf>
    <xf numFmtId="9" fontId="13" fillId="0" borderId="0" xfId="1" applyFont="1"/>
    <xf numFmtId="1" fontId="4" fillId="0" borderId="1" xfId="1" applyNumberFormat="1" applyFont="1" applyBorder="1" applyAlignment="1">
      <alignment wrapText="1"/>
    </xf>
    <xf numFmtId="1" fontId="13" fillId="0" borderId="1" xfId="1" applyNumberFormat="1" applyFont="1" applyBorder="1" applyAlignment="1">
      <alignment wrapText="1"/>
    </xf>
    <xf numFmtId="1" fontId="13" fillId="0" borderId="1" xfId="0" applyNumberFormat="1" applyFont="1" applyBorder="1" applyAlignment="1">
      <alignment wrapText="1"/>
    </xf>
    <xf numFmtId="0" fontId="15" fillId="0" borderId="0" xfId="0" applyFont="1"/>
    <xf numFmtId="0" fontId="12" fillId="3" borderId="0" xfId="0" applyFont="1" applyFill="1"/>
    <xf numFmtId="0" fontId="16" fillId="3" borderId="0" xfId="0" applyFont="1" applyFill="1"/>
    <xf numFmtId="0" fontId="12" fillId="7" borderId="1" xfId="0" applyFont="1" applyFill="1" applyBorder="1" applyAlignment="1">
      <alignment horizontal="center" vertical="top"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Border="1" applyAlignment="1">
      <alignment horizontal="left" vertical="center"/>
    </xf>
    <xf numFmtId="0" fontId="6" fillId="0" borderId="4" xfId="0" applyFont="1" applyBorder="1" applyAlignment="1">
      <alignment horizontal="center" vertical="center"/>
    </xf>
    <xf numFmtId="0" fontId="10" fillId="3" borderId="7" xfId="0" applyFont="1" applyFill="1" applyBorder="1" applyAlignment="1">
      <alignment vertical="top"/>
    </xf>
    <xf numFmtId="0" fontId="10" fillId="3" borderId="1" xfId="0" applyFont="1" applyFill="1" applyBorder="1" applyAlignment="1">
      <alignment vertical="top"/>
    </xf>
    <xf numFmtId="0" fontId="10" fillId="3" borderId="11" xfId="0" applyFont="1" applyFill="1" applyBorder="1" applyAlignment="1">
      <alignment horizontal="right" vertical="top" wrapText="1"/>
    </xf>
    <xf numFmtId="0" fontId="10" fillId="3" borderId="12" xfId="0" applyFont="1" applyFill="1" applyBorder="1" applyAlignment="1">
      <alignment vertical="top"/>
    </xf>
    <xf numFmtId="0" fontId="6" fillId="0" borderId="1" xfId="0" applyFont="1" applyBorder="1" applyAlignment="1">
      <alignment horizontal="center" vertical="top"/>
    </xf>
    <xf numFmtId="0" fontId="6" fillId="0" borderId="20" xfId="0" applyFont="1" applyBorder="1" applyAlignment="1">
      <alignment horizontal="center" vertical="top"/>
    </xf>
    <xf numFmtId="0" fontId="6" fillId="0" borderId="25" xfId="0" applyFont="1" applyBorder="1" applyAlignment="1">
      <alignment horizontal="center" vertical="top"/>
    </xf>
    <xf numFmtId="0" fontId="6" fillId="0" borderId="1" xfId="0" applyFont="1" applyFill="1" applyBorder="1" applyAlignment="1">
      <alignment horizontal="center" vertical="top"/>
    </xf>
    <xf numFmtId="0" fontId="6" fillId="0" borderId="20" xfId="0" applyFont="1" applyFill="1" applyBorder="1" applyAlignment="1">
      <alignment horizontal="center" vertical="top"/>
    </xf>
    <xf numFmtId="0" fontId="6" fillId="0" borderId="23" xfId="0" applyFont="1" applyBorder="1" applyAlignment="1">
      <alignment horizontal="center" vertical="top"/>
    </xf>
    <xf numFmtId="0" fontId="6" fillId="3" borderId="1" xfId="0" applyFont="1" applyFill="1" applyBorder="1" applyAlignment="1">
      <alignment horizontal="center" vertical="top"/>
    </xf>
    <xf numFmtId="0" fontId="17" fillId="4" borderId="30" xfId="0" applyFont="1" applyFill="1" applyBorder="1" applyAlignment="1">
      <alignment vertical="top" wrapText="1"/>
    </xf>
    <xf numFmtId="0" fontId="17" fillId="4" borderId="3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29" xfId="0" applyFont="1" applyFill="1" applyBorder="1" applyAlignment="1">
      <alignment horizontal="left" vertical="top" wrapText="1"/>
    </xf>
    <xf numFmtId="0" fontId="4" fillId="0" borderId="30" xfId="0" applyFont="1" applyFill="1" applyBorder="1" applyAlignment="1">
      <alignment horizontal="left" vertical="top" wrapText="1"/>
    </xf>
    <xf numFmtId="0" fontId="10" fillId="0" borderId="31" xfId="0" applyFont="1" applyFill="1" applyBorder="1" applyAlignment="1">
      <alignment horizontal="left" vertical="top" wrapText="1"/>
    </xf>
    <xf numFmtId="0" fontId="7" fillId="0" borderId="23" xfId="0" applyFont="1" applyBorder="1" applyAlignment="1">
      <alignment horizontal="left" wrapText="1"/>
    </xf>
    <xf numFmtId="0" fontId="7" fillId="0" borderId="24" xfId="0" applyFont="1" applyBorder="1" applyAlignment="1">
      <alignment horizontal="left" wrapText="1"/>
    </xf>
    <xf numFmtId="0" fontId="7" fillId="0" borderId="20" xfId="0" applyFont="1" applyBorder="1" applyAlignment="1">
      <alignment horizontal="left"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0" xfId="0" applyFont="1" applyBorder="1" applyAlignment="1">
      <alignment horizontal="center" vertical="center" wrapText="1"/>
    </xf>
    <xf numFmtId="0" fontId="14" fillId="2" borderId="26" xfId="0" applyFont="1" applyFill="1" applyBorder="1" applyAlignment="1">
      <alignment horizontal="center" wrapText="1"/>
    </xf>
    <xf numFmtId="0" fontId="14" fillId="2" borderId="27" xfId="0" applyFont="1" applyFill="1" applyBorder="1" applyAlignment="1">
      <alignment horizontal="center" wrapText="1"/>
    </xf>
    <xf numFmtId="0" fontId="14" fillId="2" borderId="15" xfId="0" applyFont="1" applyFill="1" applyBorder="1" applyAlignment="1">
      <alignment horizontal="center" wrapText="1"/>
    </xf>
    <xf numFmtId="0" fontId="14" fillId="2" borderId="16" xfId="0" applyFont="1" applyFill="1" applyBorder="1" applyAlignment="1">
      <alignment horizontal="center" wrapText="1"/>
    </xf>
    <xf numFmtId="0" fontId="6" fillId="0" borderId="1" xfId="0" applyFont="1" applyBorder="1" applyAlignment="1">
      <alignment horizontal="center" vertical="center" wrapText="1"/>
    </xf>
    <xf numFmtId="0" fontId="14" fillId="2" borderId="14" xfId="0" applyFont="1" applyFill="1" applyBorder="1" applyAlignment="1">
      <alignment horizontal="center" wrapText="1"/>
    </xf>
    <xf numFmtId="0" fontId="14" fillId="2" borderId="28" xfId="0" applyFont="1" applyFill="1" applyBorder="1" applyAlignment="1">
      <alignment horizontal="center" wrapText="1"/>
    </xf>
    <xf numFmtId="0" fontId="7" fillId="3" borderId="23" xfId="0" applyFont="1" applyFill="1" applyBorder="1" applyAlignment="1">
      <alignment horizontal="left" wrapText="1"/>
    </xf>
    <xf numFmtId="0" fontId="7" fillId="3" borderId="24" xfId="0" applyFont="1" applyFill="1" applyBorder="1" applyAlignment="1">
      <alignment horizontal="left" wrapText="1"/>
    </xf>
    <xf numFmtId="0" fontId="7" fillId="3" borderId="20" xfId="0" applyFont="1" applyFill="1" applyBorder="1" applyAlignment="1">
      <alignment horizontal="left" wrapText="1"/>
    </xf>
    <xf numFmtId="0" fontId="6" fillId="0" borderId="2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5" fillId="0" borderId="23" xfId="0" applyFont="1" applyBorder="1" applyAlignment="1">
      <alignment horizontal="left" wrapText="1"/>
    </xf>
    <xf numFmtId="0" fontId="5" fillId="0" borderId="24" xfId="0" applyFont="1" applyBorder="1" applyAlignment="1">
      <alignment horizontal="left" wrapText="1"/>
    </xf>
    <xf numFmtId="0" fontId="5" fillId="0" borderId="20" xfId="0" applyFont="1" applyBorder="1" applyAlignment="1">
      <alignment horizontal="left" wrapText="1"/>
    </xf>
    <xf numFmtId="0" fontId="5" fillId="0" borderId="17" xfId="0" applyFont="1" applyBorder="1" applyAlignment="1">
      <alignment horizontal="left" wrapText="1"/>
    </xf>
    <xf numFmtId="0" fontId="5" fillId="0" borderId="18" xfId="0" applyFont="1" applyBorder="1" applyAlignment="1">
      <alignment horizontal="left" wrapText="1"/>
    </xf>
    <xf numFmtId="0" fontId="5" fillId="0" borderId="19" xfId="0" applyFont="1" applyBorder="1" applyAlignment="1">
      <alignment horizontal="left" wrapText="1"/>
    </xf>
    <xf numFmtId="0" fontId="12" fillId="3" borderId="44" xfId="0" applyFont="1" applyFill="1" applyBorder="1" applyAlignment="1">
      <alignment horizontal="left" vertical="top"/>
    </xf>
    <xf numFmtId="0" fontId="12" fillId="3" borderId="5" xfId="0" applyFont="1" applyFill="1" applyBorder="1" applyAlignment="1">
      <alignment horizontal="left" vertical="top"/>
    </xf>
    <xf numFmtId="0" fontId="10" fillId="3" borderId="8"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4" fillId="2" borderId="2" xfId="0" applyFont="1" applyFill="1" applyBorder="1" applyAlignment="1">
      <alignment horizontal="center" vertical="top" wrapText="1"/>
    </xf>
    <xf numFmtId="0" fontId="14" fillId="2" borderId="41" xfId="0" applyFont="1" applyFill="1" applyBorder="1" applyAlignment="1">
      <alignment horizontal="center" vertical="top" wrapText="1"/>
    </xf>
    <xf numFmtId="0" fontId="14" fillId="2" borderId="1"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41" xfId="0" applyFont="1" applyFill="1" applyBorder="1" applyAlignment="1">
      <alignment horizontal="center" vertical="top" wrapText="1"/>
    </xf>
    <xf numFmtId="0" fontId="14" fillId="2" borderId="0" xfId="0" applyFont="1" applyFill="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607522</xdr:colOff>
      <xdr:row>3</xdr:row>
      <xdr:rowOff>72390</xdr:rowOff>
    </xdr:from>
    <xdr:to>
      <xdr:col>1</xdr:col>
      <xdr:colOff>608215</xdr:colOff>
      <xdr:row>3</xdr:row>
      <xdr:rowOff>74814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512772" y="72009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85" zoomScaleNormal="85" workbookViewId="0">
      <selection activeCell="A2" sqref="A2:B2"/>
    </sheetView>
  </sheetViews>
  <sheetFormatPr defaultColWidth="30.54296875" defaultRowHeight="11.5" x14ac:dyDescent="0.25"/>
  <cols>
    <col min="1" max="1" width="50.26953125" style="1" customWidth="1"/>
    <col min="2" max="2" width="93.36328125" style="1" customWidth="1"/>
    <col min="3" max="16384" width="30.54296875" style="1"/>
  </cols>
  <sheetData>
    <row r="1" spans="1:4" ht="23.5" customHeight="1" x14ac:dyDescent="0.25">
      <c r="A1" s="114" t="s">
        <v>798</v>
      </c>
      <c r="B1" s="115"/>
    </row>
    <row r="2" spans="1:4" ht="13" x14ac:dyDescent="0.25">
      <c r="A2" s="116" t="s">
        <v>777</v>
      </c>
      <c r="B2" s="117"/>
    </row>
    <row r="3" spans="1:4" ht="13.5" thickBot="1" x14ac:dyDescent="0.3">
      <c r="A3" s="112" t="s">
        <v>699</v>
      </c>
      <c r="B3" s="113" t="s">
        <v>700</v>
      </c>
    </row>
    <row r="4" spans="1:4" ht="130.5" thickBot="1" x14ac:dyDescent="0.4">
      <c r="A4" s="23" t="s">
        <v>701</v>
      </c>
      <c r="B4" s="24" t="s">
        <v>794</v>
      </c>
      <c r="D4" s="25"/>
    </row>
    <row r="5" spans="1:4" ht="195.5" thickBot="1" x14ac:dyDescent="0.3">
      <c r="A5" s="29" t="s">
        <v>774</v>
      </c>
      <c r="B5" s="30" t="s">
        <v>792</v>
      </c>
    </row>
    <row r="6" spans="1:4" ht="14.5" customHeight="1" thickBot="1" x14ac:dyDescent="0.3">
      <c r="A6" s="23" t="s">
        <v>772</v>
      </c>
      <c r="B6" s="28" t="s">
        <v>773</v>
      </c>
    </row>
    <row r="7" spans="1:4" ht="43" customHeight="1" thickBot="1" x14ac:dyDescent="0.3">
      <c r="A7" s="26" t="s">
        <v>795</v>
      </c>
      <c r="B7" s="27" t="s">
        <v>778</v>
      </c>
    </row>
    <row r="8" spans="1:4" ht="13.5" thickBot="1" x14ac:dyDescent="0.3">
      <c r="A8" s="112" t="s">
        <v>704</v>
      </c>
      <c r="B8" s="113" t="s">
        <v>700</v>
      </c>
    </row>
    <row r="9" spans="1:4" ht="104.5" thickBot="1" x14ac:dyDescent="0.3">
      <c r="A9" s="33" t="s">
        <v>779</v>
      </c>
      <c r="B9" s="34" t="s">
        <v>780</v>
      </c>
    </row>
    <row r="10" spans="1:4" ht="39.5" thickBot="1" x14ac:dyDescent="0.3">
      <c r="A10" s="35" t="s">
        <v>781</v>
      </c>
      <c r="B10" s="36" t="s">
        <v>782</v>
      </c>
    </row>
    <row r="11" spans="1:4" ht="13.5" thickBot="1" x14ac:dyDescent="0.3">
      <c r="A11" s="33" t="s">
        <v>783</v>
      </c>
      <c r="B11" s="34" t="s">
        <v>793</v>
      </c>
    </row>
    <row r="12" spans="1:4" ht="26.5" thickBot="1" x14ac:dyDescent="0.3">
      <c r="A12" s="35" t="s">
        <v>784</v>
      </c>
      <c r="B12" s="36" t="s">
        <v>785</v>
      </c>
    </row>
    <row r="13" spans="1:4" ht="26.5" thickBot="1" x14ac:dyDescent="0.3">
      <c r="A13" s="33" t="s">
        <v>790</v>
      </c>
      <c r="B13" s="34" t="s">
        <v>786</v>
      </c>
    </row>
    <row r="14" spans="1:4" ht="39.5" thickBot="1" x14ac:dyDescent="0.3">
      <c r="A14" s="41"/>
      <c r="B14" s="42" t="s">
        <v>791</v>
      </c>
    </row>
    <row r="15" spans="1:4" ht="30" customHeight="1" thickBot="1" x14ac:dyDescent="0.3">
      <c r="A15" s="43" t="s">
        <v>702</v>
      </c>
      <c r="B15" s="44" t="s">
        <v>703</v>
      </c>
    </row>
  </sheetData>
  <mergeCells count="2">
    <mergeCell ref="A1:B1"/>
    <mergeCell ref="A2:B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V148"/>
  <sheetViews>
    <sheetView tabSelected="1" zoomScaleNormal="100" workbookViewId="0">
      <pane ySplit="3" topLeftCell="A130" activePane="bottomLeft" state="frozen"/>
      <selection activeCell="A3" sqref="A3"/>
      <selection pane="bottomLeft" activeCell="I122" sqref="I122:I123"/>
    </sheetView>
  </sheetViews>
  <sheetFormatPr defaultRowHeight="14.5" x14ac:dyDescent="0.35"/>
  <cols>
    <col min="1" max="1" width="42" style="19" bestFit="1" customWidth="1"/>
    <col min="2" max="2" width="6.453125" style="19" customWidth="1"/>
    <col min="3" max="7" width="6.453125" style="20" customWidth="1"/>
    <col min="8" max="8" width="15.1796875" style="20" customWidth="1"/>
    <col min="9" max="9" width="48.81640625" style="21" customWidth="1"/>
    <col min="10" max="10" width="19.1796875" customWidth="1"/>
    <col min="11" max="11" width="21.81640625" customWidth="1"/>
    <col min="16" max="17" width="9.81640625" customWidth="1"/>
  </cols>
  <sheetData>
    <row r="1" spans="1:594" s="10" customFormat="1" ht="15" thickBot="1" x14ac:dyDescent="0.4">
      <c r="A1" s="143" t="s">
        <v>787</v>
      </c>
      <c r="B1" s="144"/>
      <c r="C1" s="144"/>
      <c r="D1" s="144"/>
      <c r="E1" s="144"/>
      <c r="F1" s="144"/>
      <c r="G1" s="144"/>
      <c r="H1" s="144"/>
      <c r="I1" s="100"/>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row>
    <row r="2" spans="1:594" ht="13.15" customHeight="1" x14ac:dyDescent="0.35">
      <c r="A2" s="37" t="s">
        <v>775</v>
      </c>
      <c r="B2" s="101"/>
      <c r="C2" s="101"/>
      <c r="D2" s="101"/>
      <c r="E2" s="101"/>
      <c r="F2" s="101"/>
      <c r="G2" s="101"/>
      <c r="H2" s="145" t="s">
        <v>510</v>
      </c>
      <c r="I2" s="147" t="s">
        <v>511</v>
      </c>
    </row>
    <row r="3" spans="1:594" ht="29.5" customHeight="1" x14ac:dyDescent="0.35">
      <c r="A3" s="38" t="s">
        <v>512</v>
      </c>
      <c r="B3" s="102" t="s">
        <v>513</v>
      </c>
      <c r="C3" s="102" t="s">
        <v>514</v>
      </c>
      <c r="D3" s="102" t="s">
        <v>515</v>
      </c>
      <c r="E3" s="102" t="s">
        <v>516</v>
      </c>
      <c r="F3" s="102" t="s">
        <v>517</v>
      </c>
      <c r="G3" s="102" t="s">
        <v>518</v>
      </c>
      <c r="H3" s="146"/>
      <c r="I3" s="148"/>
    </row>
    <row r="4" spans="1:594" ht="26.5" thickBot="1" x14ac:dyDescent="0.4">
      <c r="A4" s="103" t="s">
        <v>797</v>
      </c>
      <c r="B4" s="104" t="s">
        <v>519</v>
      </c>
      <c r="C4" s="104" t="s">
        <v>519</v>
      </c>
      <c r="D4" s="104" t="s">
        <v>520</v>
      </c>
      <c r="E4" s="104" t="s">
        <v>519</v>
      </c>
      <c r="F4" s="104" t="s">
        <v>520</v>
      </c>
      <c r="G4" s="104" t="s">
        <v>520</v>
      </c>
      <c r="H4" s="39"/>
      <c r="I4" s="40"/>
    </row>
    <row r="5" spans="1:594" ht="14.5" customHeight="1" x14ac:dyDescent="0.35">
      <c r="A5" s="129" t="s">
        <v>521</v>
      </c>
      <c r="B5" s="126"/>
      <c r="C5" s="126"/>
      <c r="D5" s="126"/>
      <c r="E5" s="126"/>
      <c r="F5" s="126"/>
      <c r="G5" s="126"/>
      <c r="H5" s="126"/>
      <c r="I5" s="127"/>
    </row>
    <row r="6" spans="1:594" ht="14.5" customHeight="1" x14ac:dyDescent="0.35">
      <c r="A6" s="140" t="s">
        <v>522</v>
      </c>
      <c r="B6" s="141"/>
      <c r="C6" s="141"/>
      <c r="D6" s="141"/>
      <c r="E6" s="141"/>
      <c r="F6" s="141"/>
      <c r="G6" s="141"/>
      <c r="H6" s="142"/>
      <c r="I6" s="11"/>
    </row>
    <row r="7" spans="1:594" ht="14.5" customHeight="1" x14ac:dyDescent="0.35">
      <c r="A7" s="12" t="s">
        <v>523</v>
      </c>
      <c r="B7" s="105">
        <v>0</v>
      </c>
      <c r="C7" s="105">
        <v>0</v>
      </c>
      <c r="D7" s="105">
        <v>1</v>
      </c>
      <c r="E7" s="105">
        <v>1</v>
      </c>
      <c r="F7" s="105">
        <v>1</v>
      </c>
      <c r="G7" s="105">
        <v>0</v>
      </c>
      <c r="H7" s="106">
        <f>SUM(B7:G7)</f>
        <v>3</v>
      </c>
      <c r="I7" s="121" t="s">
        <v>524</v>
      </c>
    </row>
    <row r="8" spans="1:594" x14ac:dyDescent="0.35">
      <c r="A8" s="12" t="s">
        <v>525</v>
      </c>
      <c r="B8" s="105">
        <v>1</v>
      </c>
      <c r="C8" s="105">
        <v>1</v>
      </c>
      <c r="D8" s="105">
        <v>0</v>
      </c>
      <c r="E8" s="105">
        <v>0</v>
      </c>
      <c r="F8" s="105">
        <v>0</v>
      </c>
      <c r="G8" s="105">
        <v>1</v>
      </c>
      <c r="H8" s="106">
        <f>SUM(B8:G8)</f>
        <v>3</v>
      </c>
      <c r="I8" s="123"/>
    </row>
    <row r="9" spans="1:594" x14ac:dyDescent="0.35">
      <c r="A9" s="12" t="s">
        <v>526</v>
      </c>
      <c r="B9" s="105">
        <v>0</v>
      </c>
      <c r="C9" s="105">
        <v>0</v>
      </c>
      <c r="D9" s="105">
        <v>0</v>
      </c>
      <c r="E9" s="105">
        <v>0</v>
      </c>
      <c r="F9" s="105">
        <v>0</v>
      </c>
      <c r="G9" s="105">
        <v>1</v>
      </c>
      <c r="H9" s="106">
        <f>SUM(B9:G9)</f>
        <v>1</v>
      </c>
      <c r="I9" s="122"/>
    </row>
    <row r="10" spans="1:594" ht="15.65" customHeight="1" x14ac:dyDescent="0.35">
      <c r="A10" s="140" t="s">
        <v>527</v>
      </c>
      <c r="B10" s="141"/>
      <c r="C10" s="141"/>
      <c r="D10" s="141"/>
      <c r="E10" s="141"/>
      <c r="F10" s="141"/>
      <c r="G10" s="141"/>
      <c r="H10" s="142"/>
      <c r="I10" s="11" t="s">
        <v>528</v>
      </c>
    </row>
    <row r="11" spans="1:594" ht="26.5" customHeight="1" x14ac:dyDescent="0.35">
      <c r="A11" s="12" t="s">
        <v>529</v>
      </c>
      <c r="B11" s="105">
        <v>1</v>
      </c>
      <c r="C11" s="105">
        <v>0</v>
      </c>
      <c r="D11" s="105">
        <v>0</v>
      </c>
      <c r="E11" s="105">
        <v>0</v>
      </c>
      <c r="F11" s="105">
        <v>1</v>
      </c>
      <c r="G11" s="105">
        <v>0</v>
      </c>
      <c r="H11" s="106">
        <f>SUM(B11:G11)</f>
        <v>2</v>
      </c>
      <c r="I11" s="121" t="s">
        <v>530</v>
      </c>
    </row>
    <row r="12" spans="1:594" ht="15.65" customHeight="1" x14ac:dyDescent="0.35">
      <c r="A12" s="12" t="s">
        <v>531</v>
      </c>
      <c r="B12" s="105">
        <v>0</v>
      </c>
      <c r="C12" s="105">
        <v>1</v>
      </c>
      <c r="D12" s="105">
        <v>1</v>
      </c>
      <c r="E12" s="105">
        <v>1</v>
      </c>
      <c r="F12" s="105">
        <v>1</v>
      </c>
      <c r="G12" s="105">
        <v>1</v>
      </c>
      <c r="H12" s="106">
        <f>SUM(B12:G12)</f>
        <v>5</v>
      </c>
      <c r="I12" s="122"/>
    </row>
    <row r="13" spans="1:594" ht="14.5" customHeight="1" x14ac:dyDescent="0.35">
      <c r="A13" s="137" t="s">
        <v>532</v>
      </c>
      <c r="B13" s="138"/>
      <c r="C13" s="138"/>
      <c r="D13" s="138"/>
      <c r="E13" s="138"/>
      <c r="F13" s="138"/>
      <c r="G13" s="138"/>
      <c r="H13" s="139"/>
      <c r="I13" s="11"/>
    </row>
    <row r="14" spans="1:594" x14ac:dyDescent="0.35">
      <c r="A14" s="13" t="s">
        <v>533</v>
      </c>
      <c r="B14" s="105">
        <v>0</v>
      </c>
      <c r="C14" s="105">
        <v>1</v>
      </c>
      <c r="D14" s="105">
        <v>1</v>
      </c>
      <c r="E14" s="105">
        <v>1</v>
      </c>
      <c r="F14" s="105">
        <v>1</v>
      </c>
      <c r="G14" s="105">
        <v>1</v>
      </c>
      <c r="H14" s="107">
        <f>SUM(B14:G14)</f>
        <v>5</v>
      </c>
      <c r="I14" s="121" t="s">
        <v>534</v>
      </c>
    </row>
    <row r="15" spans="1:594" x14ac:dyDescent="0.35">
      <c r="A15" s="13" t="s">
        <v>535</v>
      </c>
      <c r="B15" s="105">
        <v>1</v>
      </c>
      <c r="C15" s="105">
        <v>0</v>
      </c>
      <c r="D15" s="105">
        <v>0</v>
      </c>
      <c r="E15" s="105">
        <v>0</v>
      </c>
      <c r="F15" s="105">
        <v>0</v>
      </c>
      <c r="G15" s="105">
        <v>0</v>
      </c>
      <c r="H15" s="107">
        <f>SUM(B15:G15)</f>
        <v>1</v>
      </c>
      <c r="I15" s="123"/>
    </row>
    <row r="16" spans="1:594" ht="14.15" customHeight="1" x14ac:dyDescent="0.35">
      <c r="A16" s="13" t="s">
        <v>536</v>
      </c>
      <c r="B16" s="105">
        <v>0</v>
      </c>
      <c r="C16" s="105">
        <v>0</v>
      </c>
      <c r="D16" s="105">
        <v>1</v>
      </c>
      <c r="E16" s="105">
        <v>0</v>
      </c>
      <c r="F16" s="105">
        <v>0</v>
      </c>
      <c r="G16" s="105">
        <v>1</v>
      </c>
      <c r="H16" s="107">
        <f>SUM(B16:G16)</f>
        <v>2</v>
      </c>
      <c r="I16" s="122"/>
    </row>
    <row r="17" spans="1:9" x14ac:dyDescent="0.35">
      <c r="A17" s="140" t="s">
        <v>537</v>
      </c>
      <c r="B17" s="141"/>
      <c r="C17" s="141"/>
      <c r="D17" s="141"/>
      <c r="E17" s="141"/>
      <c r="F17" s="141"/>
      <c r="G17" s="141"/>
      <c r="H17" s="142"/>
      <c r="I17" s="11"/>
    </row>
    <row r="18" spans="1:9" x14ac:dyDescent="0.35">
      <c r="A18" s="12" t="s">
        <v>538</v>
      </c>
      <c r="B18" s="105">
        <v>1</v>
      </c>
      <c r="C18" s="105">
        <v>1</v>
      </c>
      <c r="D18" s="105">
        <v>1</v>
      </c>
      <c r="E18" s="105">
        <v>1</v>
      </c>
      <c r="F18" s="105">
        <v>1</v>
      </c>
      <c r="G18" s="105">
        <v>1</v>
      </c>
      <c r="H18" s="106">
        <f>SUM(B18:G18)</f>
        <v>6</v>
      </c>
      <c r="I18" s="121" t="s">
        <v>539</v>
      </c>
    </row>
    <row r="19" spans="1:9" x14ac:dyDescent="0.35">
      <c r="A19" s="12" t="s">
        <v>540</v>
      </c>
      <c r="B19" s="105">
        <v>1</v>
      </c>
      <c r="C19" s="105">
        <v>0</v>
      </c>
      <c r="D19" s="105">
        <v>0</v>
      </c>
      <c r="E19" s="105">
        <v>0</v>
      </c>
      <c r="F19" s="105">
        <v>0</v>
      </c>
      <c r="G19" s="105">
        <v>0</v>
      </c>
      <c r="H19" s="106">
        <f>SUM(B19:G19)</f>
        <v>1</v>
      </c>
      <c r="I19" s="123"/>
    </row>
    <row r="20" spans="1:9" ht="26" x14ac:dyDescent="0.35">
      <c r="A20" s="12" t="s">
        <v>541</v>
      </c>
      <c r="B20" s="105">
        <v>1</v>
      </c>
      <c r="C20" s="105">
        <v>0</v>
      </c>
      <c r="D20" s="105">
        <v>0</v>
      </c>
      <c r="E20" s="105">
        <v>1</v>
      </c>
      <c r="F20" s="105">
        <v>0</v>
      </c>
      <c r="G20" s="105">
        <v>0</v>
      </c>
      <c r="H20" s="106">
        <f>SUM(B20:G20)</f>
        <v>2</v>
      </c>
      <c r="I20" s="123"/>
    </row>
    <row r="21" spans="1:9" x14ac:dyDescent="0.35">
      <c r="A21" s="12" t="s">
        <v>542</v>
      </c>
      <c r="B21" s="105">
        <v>0</v>
      </c>
      <c r="C21" s="105">
        <v>0</v>
      </c>
      <c r="D21" s="105">
        <v>1</v>
      </c>
      <c r="E21" s="105">
        <v>0</v>
      </c>
      <c r="F21" s="105">
        <v>0</v>
      </c>
      <c r="G21" s="105">
        <v>0</v>
      </c>
      <c r="H21" s="106">
        <f>SUM(B21:G21)</f>
        <v>1</v>
      </c>
      <c r="I21" s="122"/>
    </row>
    <row r="22" spans="1:9" x14ac:dyDescent="0.35">
      <c r="A22" s="140" t="s">
        <v>543</v>
      </c>
      <c r="B22" s="141"/>
      <c r="C22" s="141"/>
      <c r="D22" s="141"/>
      <c r="E22" s="141"/>
      <c r="F22" s="141"/>
      <c r="G22" s="141"/>
      <c r="H22" s="142"/>
      <c r="I22" s="11"/>
    </row>
    <row r="23" spans="1:9" x14ac:dyDescent="0.35">
      <c r="A23" s="12" t="s">
        <v>544</v>
      </c>
      <c r="B23" s="105">
        <v>1</v>
      </c>
      <c r="C23" s="105">
        <v>1</v>
      </c>
      <c r="D23" s="105">
        <v>0</v>
      </c>
      <c r="E23" s="105">
        <v>0</v>
      </c>
      <c r="F23" s="105">
        <v>1</v>
      </c>
      <c r="G23" s="105">
        <v>0</v>
      </c>
      <c r="H23" s="106">
        <f>SUM(B23:G23)</f>
        <v>3</v>
      </c>
      <c r="I23" s="121" t="s">
        <v>545</v>
      </c>
    </row>
    <row r="24" spans="1:9" x14ac:dyDescent="0.35">
      <c r="A24" s="12" t="s">
        <v>546</v>
      </c>
      <c r="B24" s="105">
        <v>1</v>
      </c>
      <c r="C24" s="105">
        <v>0</v>
      </c>
      <c r="D24" s="105">
        <v>1</v>
      </c>
      <c r="E24" s="105">
        <v>1</v>
      </c>
      <c r="F24" s="105">
        <v>1</v>
      </c>
      <c r="G24" s="105">
        <v>0</v>
      </c>
      <c r="H24" s="106">
        <f t="shared" ref="H24:H28" si="0">SUM(B24:G24)</f>
        <v>4</v>
      </c>
      <c r="I24" s="123"/>
    </row>
    <row r="25" spans="1:9" x14ac:dyDescent="0.35">
      <c r="A25" s="12" t="s">
        <v>547</v>
      </c>
      <c r="B25" s="105">
        <v>0</v>
      </c>
      <c r="C25" s="105">
        <v>0</v>
      </c>
      <c r="D25" s="105">
        <v>1</v>
      </c>
      <c r="E25" s="105">
        <v>0</v>
      </c>
      <c r="F25" s="105">
        <v>0</v>
      </c>
      <c r="G25" s="105">
        <v>0</v>
      </c>
      <c r="H25" s="106">
        <f t="shared" si="0"/>
        <v>1</v>
      </c>
      <c r="I25" s="123"/>
    </row>
    <row r="26" spans="1:9" x14ac:dyDescent="0.35">
      <c r="A26" s="12" t="s">
        <v>548</v>
      </c>
      <c r="B26" s="105">
        <v>1</v>
      </c>
      <c r="C26" s="105">
        <v>0</v>
      </c>
      <c r="D26" s="105">
        <v>0</v>
      </c>
      <c r="E26" s="105">
        <v>0</v>
      </c>
      <c r="F26" s="105">
        <v>0</v>
      </c>
      <c r="G26" s="105">
        <v>0</v>
      </c>
      <c r="H26" s="106">
        <f t="shared" si="0"/>
        <v>1</v>
      </c>
      <c r="I26" s="123"/>
    </row>
    <row r="27" spans="1:9" x14ac:dyDescent="0.35">
      <c r="A27" s="12" t="s">
        <v>549</v>
      </c>
      <c r="B27" s="105">
        <v>0</v>
      </c>
      <c r="C27" s="105">
        <v>1</v>
      </c>
      <c r="D27" s="105">
        <v>0</v>
      </c>
      <c r="E27" s="105">
        <v>0</v>
      </c>
      <c r="F27" s="105">
        <v>0</v>
      </c>
      <c r="G27" s="105">
        <v>0</v>
      </c>
      <c r="H27" s="106">
        <f t="shared" si="0"/>
        <v>1</v>
      </c>
      <c r="I27" s="123"/>
    </row>
    <row r="28" spans="1:9" ht="26" x14ac:dyDescent="0.35">
      <c r="A28" s="12" t="s">
        <v>550</v>
      </c>
      <c r="B28" s="105">
        <v>0</v>
      </c>
      <c r="C28" s="105">
        <v>0</v>
      </c>
      <c r="D28" s="105">
        <v>0</v>
      </c>
      <c r="E28" s="105">
        <v>1</v>
      </c>
      <c r="F28" s="105">
        <v>0</v>
      </c>
      <c r="G28" s="105">
        <v>1</v>
      </c>
      <c r="H28" s="106">
        <f t="shared" si="0"/>
        <v>2</v>
      </c>
      <c r="I28" s="122"/>
    </row>
    <row r="29" spans="1:9" x14ac:dyDescent="0.35">
      <c r="A29" s="118" t="s">
        <v>551</v>
      </c>
      <c r="B29" s="119"/>
      <c r="C29" s="119"/>
      <c r="D29" s="119"/>
      <c r="E29" s="119"/>
      <c r="F29" s="119"/>
      <c r="G29" s="119"/>
      <c r="H29" s="120"/>
      <c r="I29" s="46"/>
    </row>
    <row r="30" spans="1:9" ht="31.5" customHeight="1" x14ac:dyDescent="0.35">
      <c r="A30" s="12" t="s">
        <v>552</v>
      </c>
      <c r="B30" s="105">
        <v>1</v>
      </c>
      <c r="C30" s="105">
        <v>1</v>
      </c>
      <c r="D30" s="105">
        <v>1</v>
      </c>
      <c r="E30" s="105">
        <v>1</v>
      </c>
      <c r="F30" s="105">
        <v>1</v>
      </c>
      <c r="G30" s="105">
        <v>1</v>
      </c>
      <c r="H30" s="106">
        <f>SUM(B30:G30)</f>
        <v>6</v>
      </c>
      <c r="I30" s="121" t="s">
        <v>553</v>
      </c>
    </row>
    <row r="31" spans="1:9" ht="29.5" customHeight="1" x14ac:dyDescent="0.35">
      <c r="A31" s="12" t="s">
        <v>554</v>
      </c>
      <c r="B31" s="105">
        <v>0</v>
      </c>
      <c r="C31" s="105">
        <v>0</v>
      </c>
      <c r="D31" s="105">
        <v>0</v>
      </c>
      <c r="E31" s="105">
        <v>0</v>
      </c>
      <c r="F31" s="105">
        <v>1</v>
      </c>
      <c r="G31" s="105">
        <v>0</v>
      </c>
      <c r="H31" s="106">
        <f>SUM(B31:G31)</f>
        <v>1</v>
      </c>
      <c r="I31" s="122"/>
    </row>
    <row r="32" spans="1:9" ht="14.5" customHeight="1" x14ac:dyDescent="0.35">
      <c r="A32" s="118" t="s">
        <v>555</v>
      </c>
      <c r="B32" s="119"/>
      <c r="C32" s="119"/>
      <c r="D32" s="119"/>
      <c r="E32" s="119"/>
      <c r="F32" s="119"/>
      <c r="G32" s="119"/>
      <c r="H32" s="120"/>
      <c r="I32" s="14"/>
    </row>
    <row r="33" spans="1:9" x14ac:dyDescent="0.35">
      <c r="A33" s="12" t="s">
        <v>556</v>
      </c>
      <c r="B33" s="105">
        <v>1</v>
      </c>
      <c r="C33" s="105">
        <v>0</v>
      </c>
      <c r="D33" s="105">
        <v>1</v>
      </c>
      <c r="E33" s="105">
        <v>1</v>
      </c>
      <c r="F33" s="105">
        <v>1</v>
      </c>
      <c r="G33" s="105">
        <v>0</v>
      </c>
      <c r="H33" s="106">
        <f>SUM(B33:G33)</f>
        <v>4</v>
      </c>
      <c r="I33" s="121" t="s">
        <v>557</v>
      </c>
    </row>
    <row r="34" spans="1:9" x14ac:dyDescent="0.35">
      <c r="A34" s="12" t="s">
        <v>558</v>
      </c>
      <c r="B34" s="105">
        <v>0</v>
      </c>
      <c r="C34" s="105">
        <v>1</v>
      </c>
      <c r="D34" s="105">
        <v>1</v>
      </c>
      <c r="E34" s="105">
        <v>1</v>
      </c>
      <c r="F34" s="105">
        <v>0</v>
      </c>
      <c r="G34" s="105">
        <v>1</v>
      </c>
      <c r="H34" s="106">
        <f>SUM(B34:G34)</f>
        <v>4</v>
      </c>
      <c r="I34" s="122"/>
    </row>
    <row r="35" spans="1:9" x14ac:dyDescent="0.35">
      <c r="A35" s="118" t="s">
        <v>559</v>
      </c>
      <c r="B35" s="119"/>
      <c r="C35" s="119"/>
      <c r="D35" s="119"/>
      <c r="E35" s="119"/>
      <c r="F35" s="119"/>
      <c r="G35" s="119"/>
      <c r="H35" s="120"/>
      <c r="I35" s="14"/>
    </row>
    <row r="36" spans="1:9" x14ac:dyDescent="0.35">
      <c r="A36" s="12" t="s">
        <v>560</v>
      </c>
      <c r="B36" s="105">
        <v>1</v>
      </c>
      <c r="C36" s="105">
        <v>1</v>
      </c>
      <c r="D36" s="105">
        <v>0</v>
      </c>
      <c r="E36" s="105">
        <v>0</v>
      </c>
      <c r="F36" s="105">
        <v>1</v>
      </c>
      <c r="G36" s="105">
        <v>1</v>
      </c>
      <c r="H36" s="106">
        <f>SUM(B36:G36)</f>
        <v>4</v>
      </c>
      <c r="I36" s="121" t="s">
        <v>799</v>
      </c>
    </row>
    <row r="37" spans="1:9" x14ac:dyDescent="0.35">
      <c r="A37" s="12" t="s">
        <v>561</v>
      </c>
      <c r="B37" s="105">
        <v>0</v>
      </c>
      <c r="C37" s="105">
        <v>1</v>
      </c>
      <c r="D37" s="105">
        <v>1</v>
      </c>
      <c r="E37" s="105">
        <v>1</v>
      </c>
      <c r="F37" s="105">
        <v>1</v>
      </c>
      <c r="G37" s="105">
        <v>0</v>
      </c>
      <c r="H37" s="106">
        <f>SUM(B37:G37)</f>
        <v>4</v>
      </c>
      <c r="I37" s="122"/>
    </row>
    <row r="38" spans="1:9" ht="14.5" customHeight="1" x14ac:dyDescent="0.35">
      <c r="A38" s="118" t="s">
        <v>562</v>
      </c>
      <c r="B38" s="119"/>
      <c r="C38" s="119"/>
      <c r="D38" s="119"/>
      <c r="E38" s="119"/>
      <c r="F38" s="119"/>
      <c r="G38" s="119"/>
      <c r="H38" s="120"/>
      <c r="I38" s="14"/>
    </row>
    <row r="39" spans="1:9" ht="14.5" customHeight="1" x14ac:dyDescent="0.35">
      <c r="A39" s="12" t="s">
        <v>563</v>
      </c>
      <c r="B39" s="105">
        <v>1</v>
      </c>
      <c r="C39" s="105">
        <v>0</v>
      </c>
      <c r="D39" s="105">
        <v>0</v>
      </c>
      <c r="E39" s="105">
        <v>1</v>
      </c>
      <c r="F39" s="105">
        <v>0</v>
      </c>
      <c r="G39" s="105">
        <v>1</v>
      </c>
      <c r="H39" s="106">
        <f t="shared" ref="H39:H46" si="1">SUM(B39:G39)</f>
        <v>3</v>
      </c>
      <c r="I39" s="121" t="s">
        <v>564</v>
      </c>
    </row>
    <row r="40" spans="1:9" ht="14.5" customHeight="1" x14ac:dyDescent="0.35">
      <c r="A40" s="12" t="s">
        <v>565</v>
      </c>
      <c r="B40" s="105">
        <v>0</v>
      </c>
      <c r="C40" s="105">
        <v>0</v>
      </c>
      <c r="D40" s="105">
        <v>1</v>
      </c>
      <c r="E40" s="105">
        <v>0</v>
      </c>
      <c r="F40" s="105">
        <v>0</v>
      </c>
      <c r="G40" s="105">
        <v>0</v>
      </c>
      <c r="H40" s="106">
        <f t="shared" si="1"/>
        <v>1</v>
      </c>
      <c r="I40" s="123"/>
    </row>
    <row r="41" spans="1:9" ht="14.5" customHeight="1" x14ac:dyDescent="0.35">
      <c r="A41" s="12" t="s">
        <v>566</v>
      </c>
      <c r="B41" s="105">
        <v>0</v>
      </c>
      <c r="C41" s="105">
        <v>0</v>
      </c>
      <c r="D41" s="105">
        <v>1</v>
      </c>
      <c r="E41" s="105">
        <v>0</v>
      </c>
      <c r="F41" s="105">
        <v>1</v>
      </c>
      <c r="G41" s="105">
        <v>0</v>
      </c>
      <c r="H41" s="106">
        <f t="shared" si="1"/>
        <v>2</v>
      </c>
      <c r="I41" s="123"/>
    </row>
    <row r="42" spans="1:9" ht="14.5" customHeight="1" x14ac:dyDescent="0.35">
      <c r="A42" s="12" t="s">
        <v>567</v>
      </c>
      <c r="B42" s="105">
        <v>0</v>
      </c>
      <c r="C42" s="105">
        <v>0</v>
      </c>
      <c r="D42" s="105">
        <v>1</v>
      </c>
      <c r="E42" s="105">
        <v>0</v>
      </c>
      <c r="F42" s="105">
        <v>1</v>
      </c>
      <c r="G42" s="105">
        <v>0</v>
      </c>
      <c r="H42" s="106">
        <f t="shared" si="1"/>
        <v>2</v>
      </c>
      <c r="I42" s="123"/>
    </row>
    <row r="43" spans="1:9" ht="14.5" customHeight="1" x14ac:dyDescent="0.35">
      <c r="A43" s="12" t="s">
        <v>568</v>
      </c>
      <c r="B43" s="105">
        <v>1</v>
      </c>
      <c r="C43" s="105">
        <v>0</v>
      </c>
      <c r="D43" s="105">
        <v>0</v>
      </c>
      <c r="E43" s="105">
        <v>0</v>
      </c>
      <c r="F43" s="105">
        <v>0</v>
      </c>
      <c r="G43" s="105">
        <v>0</v>
      </c>
      <c r="H43" s="106">
        <f t="shared" si="1"/>
        <v>1</v>
      </c>
      <c r="I43" s="123"/>
    </row>
    <row r="44" spans="1:9" x14ac:dyDescent="0.35">
      <c r="A44" s="12" t="s">
        <v>569</v>
      </c>
      <c r="B44" s="105">
        <v>0</v>
      </c>
      <c r="C44" s="105">
        <v>0</v>
      </c>
      <c r="D44" s="105">
        <v>0</v>
      </c>
      <c r="E44" s="105">
        <v>0</v>
      </c>
      <c r="F44" s="105">
        <v>1</v>
      </c>
      <c r="G44" s="105">
        <v>0</v>
      </c>
      <c r="H44" s="106">
        <f t="shared" si="1"/>
        <v>1</v>
      </c>
      <c r="I44" s="123"/>
    </row>
    <row r="45" spans="1:9" x14ac:dyDescent="0.35">
      <c r="A45" s="12" t="s">
        <v>570</v>
      </c>
      <c r="B45" s="105">
        <v>0</v>
      </c>
      <c r="C45" s="105">
        <v>0</v>
      </c>
      <c r="D45" s="105">
        <v>0</v>
      </c>
      <c r="E45" s="105">
        <v>0</v>
      </c>
      <c r="F45" s="105">
        <v>1</v>
      </c>
      <c r="G45" s="105">
        <v>0</v>
      </c>
      <c r="H45" s="106">
        <f t="shared" si="1"/>
        <v>1</v>
      </c>
      <c r="I45" s="123"/>
    </row>
    <row r="46" spans="1:9" x14ac:dyDescent="0.35">
      <c r="A46" s="12" t="s">
        <v>571</v>
      </c>
      <c r="B46" s="105">
        <v>0</v>
      </c>
      <c r="C46" s="105">
        <v>1</v>
      </c>
      <c r="D46" s="105">
        <v>0</v>
      </c>
      <c r="E46" s="105">
        <v>0</v>
      </c>
      <c r="F46" s="105">
        <v>0</v>
      </c>
      <c r="G46" s="105">
        <v>0</v>
      </c>
      <c r="H46" s="106">
        <f t="shared" si="1"/>
        <v>1</v>
      </c>
      <c r="I46" s="122"/>
    </row>
    <row r="47" spans="1:9" x14ac:dyDescent="0.35">
      <c r="A47" s="118" t="s">
        <v>572</v>
      </c>
      <c r="B47" s="119"/>
      <c r="C47" s="119"/>
      <c r="D47" s="119"/>
      <c r="E47" s="119"/>
      <c r="F47" s="119"/>
      <c r="G47" s="119"/>
      <c r="H47" s="120"/>
      <c r="I47" s="14"/>
    </row>
    <row r="48" spans="1:9" ht="20.5" customHeight="1" x14ac:dyDescent="0.35">
      <c r="A48" s="12" t="s">
        <v>573</v>
      </c>
      <c r="B48" s="105">
        <v>1</v>
      </c>
      <c r="C48" s="105">
        <v>1</v>
      </c>
      <c r="D48" s="105">
        <v>1</v>
      </c>
      <c r="E48" s="105">
        <v>1</v>
      </c>
      <c r="F48" s="105">
        <v>1</v>
      </c>
      <c r="G48" s="105">
        <v>1</v>
      </c>
      <c r="H48" s="106">
        <f>SUM(B48:G48)</f>
        <v>6</v>
      </c>
      <c r="I48" s="45" t="s">
        <v>574</v>
      </c>
    </row>
    <row r="49" spans="1:9" x14ac:dyDescent="0.35">
      <c r="A49" s="118" t="s">
        <v>575</v>
      </c>
      <c r="B49" s="119"/>
      <c r="C49" s="119"/>
      <c r="D49" s="119"/>
      <c r="E49" s="119"/>
      <c r="F49" s="119"/>
      <c r="G49" s="119"/>
      <c r="H49" s="120"/>
      <c r="I49" s="14"/>
    </row>
    <row r="50" spans="1:9" x14ac:dyDescent="0.35">
      <c r="A50" s="12" t="s">
        <v>576</v>
      </c>
      <c r="B50" s="105">
        <v>1</v>
      </c>
      <c r="C50" s="105">
        <v>1</v>
      </c>
      <c r="D50" s="105">
        <v>1</v>
      </c>
      <c r="E50" s="105">
        <v>1</v>
      </c>
      <c r="F50" s="105">
        <v>1</v>
      </c>
      <c r="G50" s="105">
        <v>1</v>
      </c>
      <c r="H50" s="106">
        <f>SUM(B50:G50)</f>
        <v>6</v>
      </c>
      <c r="I50" s="121" t="s">
        <v>577</v>
      </c>
    </row>
    <row r="51" spans="1:9" x14ac:dyDescent="0.35">
      <c r="A51" s="15" t="s">
        <v>578</v>
      </c>
      <c r="B51" s="105">
        <v>1</v>
      </c>
      <c r="C51" s="105">
        <v>1</v>
      </c>
      <c r="D51" s="105">
        <v>1</v>
      </c>
      <c r="E51" s="105">
        <v>1</v>
      </c>
      <c r="F51" s="105">
        <v>1</v>
      </c>
      <c r="G51" s="105">
        <v>1</v>
      </c>
      <c r="H51" s="106">
        <f t="shared" ref="H51:H54" si="2">SUM(B51:G51)</f>
        <v>6</v>
      </c>
      <c r="I51" s="123"/>
    </row>
    <row r="52" spans="1:9" x14ac:dyDescent="0.35">
      <c r="A52" s="12" t="s">
        <v>579</v>
      </c>
      <c r="B52" s="105">
        <v>0</v>
      </c>
      <c r="C52" s="105">
        <v>0</v>
      </c>
      <c r="D52" s="105">
        <v>1</v>
      </c>
      <c r="E52" s="105">
        <v>1</v>
      </c>
      <c r="F52" s="105">
        <v>1</v>
      </c>
      <c r="G52" s="105">
        <v>1</v>
      </c>
      <c r="H52" s="106">
        <f t="shared" si="2"/>
        <v>4</v>
      </c>
      <c r="I52" s="123"/>
    </row>
    <row r="53" spans="1:9" x14ac:dyDescent="0.35">
      <c r="A53" s="12" t="s">
        <v>580</v>
      </c>
      <c r="B53" s="105">
        <v>1</v>
      </c>
      <c r="C53" s="105">
        <v>1</v>
      </c>
      <c r="D53" s="105">
        <v>1</v>
      </c>
      <c r="E53" s="105">
        <v>1</v>
      </c>
      <c r="F53" s="105">
        <v>1</v>
      </c>
      <c r="G53" s="105">
        <v>1</v>
      </c>
      <c r="H53" s="106">
        <f t="shared" si="2"/>
        <v>6</v>
      </c>
      <c r="I53" s="123"/>
    </row>
    <row r="54" spans="1:9" x14ac:dyDescent="0.35">
      <c r="A54" s="12" t="s">
        <v>581</v>
      </c>
      <c r="B54" s="105">
        <v>1</v>
      </c>
      <c r="C54" s="105">
        <v>1</v>
      </c>
      <c r="D54" s="105">
        <v>1</v>
      </c>
      <c r="E54" s="105">
        <v>1</v>
      </c>
      <c r="F54" s="105">
        <v>1</v>
      </c>
      <c r="G54" s="105">
        <v>1</v>
      </c>
      <c r="H54" s="106">
        <f t="shared" si="2"/>
        <v>6</v>
      </c>
      <c r="I54" s="123"/>
    </row>
    <row r="55" spans="1:9" ht="14.5" customHeight="1" x14ac:dyDescent="0.35">
      <c r="A55" s="118" t="s">
        <v>582</v>
      </c>
      <c r="B55" s="119"/>
      <c r="C55" s="119"/>
      <c r="D55" s="119"/>
      <c r="E55" s="119"/>
      <c r="F55" s="119"/>
      <c r="G55" s="119"/>
      <c r="H55" s="120"/>
      <c r="I55" s="14"/>
    </row>
    <row r="56" spans="1:9" ht="14.5" customHeight="1" x14ac:dyDescent="0.35">
      <c r="A56" s="15" t="s">
        <v>583</v>
      </c>
      <c r="B56" s="108">
        <v>0</v>
      </c>
      <c r="C56" s="108">
        <v>0</v>
      </c>
      <c r="D56" s="108">
        <v>1</v>
      </c>
      <c r="E56" s="108">
        <v>1</v>
      </c>
      <c r="F56" s="108">
        <v>0</v>
      </c>
      <c r="G56" s="108">
        <v>0</v>
      </c>
      <c r="H56" s="106">
        <f>SUM(B56:G56)</f>
        <v>2</v>
      </c>
      <c r="I56" s="121" t="s">
        <v>584</v>
      </c>
    </row>
    <row r="57" spans="1:9" x14ac:dyDescent="0.35">
      <c r="A57" s="15" t="s">
        <v>585</v>
      </c>
      <c r="B57" s="108">
        <v>1</v>
      </c>
      <c r="C57" s="108">
        <v>0</v>
      </c>
      <c r="D57" s="108">
        <v>1</v>
      </c>
      <c r="E57" s="108">
        <v>1</v>
      </c>
      <c r="F57" s="108">
        <v>0</v>
      </c>
      <c r="G57" s="108">
        <v>1</v>
      </c>
      <c r="H57" s="106">
        <f>SUM(B57:G57)</f>
        <v>4</v>
      </c>
      <c r="I57" s="123"/>
    </row>
    <row r="58" spans="1:9" ht="16" customHeight="1" x14ac:dyDescent="0.35">
      <c r="A58" s="15" t="s">
        <v>586</v>
      </c>
      <c r="B58" s="108">
        <v>1</v>
      </c>
      <c r="C58" s="108">
        <v>0</v>
      </c>
      <c r="D58" s="108">
        <v>1</v>
      </c>
      <c r="E58" s="108">
        <v>1</v>
      </c>
      <c r="F58" s="108">
        <v>0</v>
      </c>
      <c r="G58" s="108">
        <v>1</v>
      </c>
      <c r="H58" s="106">
        <f t="shared" ref="H58:H59" si="3">SUM(B58:G58)</f>
        <v>4</v>
      </c>
      <c r="I58" s="123"/>
    </row>
    <row r="59" spans="1:9" x14ac:dyDescent="0.35">
      <c r="A59" s="15" t="s">
        <v>587</v>
      </c>
      <c r="B59" s="108">
        <v>0</v>
      </c>
      <c r="C59" s="108">
        <v>1</v>
      </c>
      <c r="D59" s="108">
        <v>0</v>
      </c>
      <c r="E59" s="108">
        <v>0</v>
      </c>
      <c r="F59" s="108">
        <v>1</v>
      </c>
      <c r="G59" s="108">
        <v>0</v>
      </c>
      <c r="H59" s="106">
        <f t="shared" si="3"/>
        <v>2</v>
      </c>
      <c r="I59" s="122"/>
    </row>
    <row r="60" spans="1:9" ht="14.5" customHeight="1" x14ac:dyDescent="0.35">
      <c r="A60" s="118" t="s">
        <v>588</v>
      </c>
      <c r="B60" s="119"/>
      <c r="C60" s="119"/>
      <c r="D60" s="119"/>
      <c r="E60" s="119"/>
      <c r="F60" s="119"/>
      <c r="G60" s="119"/>
      <c r="H60" s="120"/>
      <c r="I60" s="14"/>
    </row>
    <row r="61" spans="1:9" x14ac:dyDescent="0.35">
      <c r="A61" s="12" t="s">
        <v>589</v>
      </c>
      <c r="B61" s="105">
        <v>0</v>
      </c>
      <c r="C61" s="105">
        <v>0</v>
      </c>
      <c r="D61" s="105">
        <v>0</v>
      </c>
      <c r="E61" s="105">
        <v>1</v>
      </c>
      <c r="F61" s="105">
        <v>0</v>
      </c>
      <c r="G61" s="105">
        <v>0</v>
      </c>
      <c r="H61" s="106">
        <f>SUM(B61:G61)</f>
        <v>1</v>
      </c>
      <c r="I61" s="121" t="s">
        <v>590</v>
      </c>
    </row>
    <row r="62" spans="1:9" x14ac:dyDescent="0.35">
      <c r="A62" s="12" t="s">
        <v>591</v>
      </c>
      <c r="B62" s="105">
        <v>0</v>
      </c>
      <c r="C62" s="105">
        <v>0</v>
      </c>
      <c r="D62" s="105">
        <v>1</v>
      </c>
      <c r="E62" s="105">
        <v>0</v>
      </c>
      <c r="F62" s="105">
        <v>0</v>
      </c>
      <c r="G62" s="105">
        <v>0</v>
      </c>
      <c r="H62" s="106">
        <f>SUM(B62:G62)</f>
        <v>1</v>
      </c>
      <c r="I62" s="123"/>
    </row>
    <row r="63" spans="1:9" x14ac:dyDescent="0.35">
      <c r="A63" s="12" t="s">
        <v>592</v>
      </c>
      <c r="B63" s="105">
        <v>1</v>
      </c>
      <c r="C63" s="105">
        <v>1</v>
      </c>
      <c r="D63" s="105">
        <v>0</v>
      </c>
      <c r="E63" s="105">
        <v>0</v>
      </c>
      <c r="F63" s="105">
        <v>1</v>
      </c>
      <c r="G63" s="105">
        <v>1</v>
      </c>
      <c r="H63" s="106">
        <f>SUM(B63:G63)</f>
        <v>4</v>
      </c>
      <c r="I63" s="122"/>
    </row>
    <row r="64" spans="1:9" ht="14.5" customHeight="1" x14ac:dyDescent="0.35">
      <c r="A64" s="118" t="s">
        <v>593</v>
      </c>
      <c r="B64" s="119"/>
      <c r="C64" s="119"/>
      <c r="D64" s="119"/>
      <c r="E64" s="119"/>
      <c r="F64" s="119"/>
      <c r="G64" s="119"/>
      <c r="H64" s="120"/>
      <c r="I64" s="14"/>
    </row>
    <row r="65" spans="1:9" ht="27" customHeight="1" x14ac:dyDescent="0.35">
      <c r="A65" s="12" t="s">
        <v>594</v>
      </c>
      <c r="B65" s="105">
        <v>1</v>
      </c>
      <c r="C65" s="105">
        <v>1</v>
      </c>
      <c r="D65" s="105">
        <v>1</v>
      </c>
      <c r="E65" s="105">
        <v>1</v>
      </c>
      <c r="F65" s="105">
        <v>1</v>
      </c>
      <c r="G65" s="105">
        <v>1</v>
      </c>
      <c r="H65" s="106">
        <f>SUM(B65:G65)</f>
        <v>6</v>
      </c>
      <c r="I65" s="45" t="s">
        <v>595</v>
      </c>
    </row>
    <row r="66" spans="1:9" x14ac:dyDescent="0.35">
      <c r="A66" s="118" t="s">
        <v>596</v>
      </c>
      <c r="B66" s="119"/>
      <c r="C66" s="119"/>
      <c r="D66" s="119"/>
      <c r="E66" s="119"/>
      <c r="F66" s="119"/>
      <c r="G66" s="119"/>
      <c r="H66" s="120"/>
      <c r="I66" s="14"/>
    </row>
    <row r="67" spans="1:9" ht="26" x14ac:dyDescent="0.35">
      <c r="A67" s="12" t="s">
        <v>597</v>
      </c>
      <c r="B67" s="105">
        <v>1</v>
      </c>
      <c r="C67" s="105">
        <v>1</v>
      </c>
      <c r="D67" s="105">
        <v>1</v>
      </c>
      <c r="E67" s="105">
        <v>1</v>
      </c>
      <c r="F67" s="105">
        <v>1</v>
      </c>
      <c r="G67" s="105">
        <v>1</v>
      </c>
      <c r="H67" s="106">
        <f>SUM(B67:G67)</f>
        <v>6</v>
      </c>
      <c r="I67" s="45" t="s">
        <v>598</v>
      </c>
    </row>
    <row r="68" spans="1:9" ht="14.5" customHeight="1" x14ac:dyDescent="0.35">
      <c r="A68" s="118" t="s">
        <v>599</v>
      </c>
      <c r="B68" s="119"/>
      <c r="C68" s="119"/>
      <c r="D68" s="119"/>
      <c r="E68" s="119"/>
      <c r="F68" s="119"/>
      <c r="G68" s="119"/>
      <c r="H68" s="120"/>
      <c r="I68" s="14"/>
    </row>
    <row r="69" spans="1:9" x14ac:dyDescent="0.35">
      <c r="A69" s="12" t="s">
        <v>600</v>
      </c>
      <c r="B69" s="105">
        <v>1</v>
      </c>
      <c r="C69" s="105">
        <v>1</v>
      </c>
      <c r="D69" s="105">
        <v>1</v>
      </c>
      <c r="E69" s="105">
        <v>1</v>
      </c>
      <c r="F69" s="105">
        <v>1</v>
      </c>
      <c r="G69" s="105">
        <v>1</v>
      </c>
      <c r="H69" s="106">
        <f>SUM(B69:G69)</f>
        <v>6</v>
      </c>
      <c r="I69" s="121" t="s">
        <v>601</v>
      </c>
    </row>
    <row r="70" spans="1:9" x14ac:dyDescent="0.35">
      <c r="A70" s="12" t="s">
        <v>602</v>
      </c>
      <c r="B70" s="105">
        <v>0</v>
      </c>
      <c r="C70" s="105">
        <v>1</v>
      </c>
      <c r="D70" s="105">
        <v>1</v>
      </c>
      <c r="E70" s="105">
        <v>1</v>
      </c>
      <c r="F70" s="105">
        <v>0</v>
      </c>
      <c r="G70" s="105">
        <v>1</v>
      </c>
      <c r="H70" s="106">
        <f>SUM(B70:G70)</f>
        <v>4</v>
      </c>
      <c r="I70" s="123"/>
    </row>
    <row r="71" spans="1:9" x14ac:dyDescent="0.35">
      <c r="A71" s="118" t="s">
        <v>603</v>
      </c>
      <c r="B71" s="119"/>
      <c r="C71" s="119"/>
      <c r="D71" s="119"/>
      <c r="E71" s="119"/>
      <c r="F71" s="119"/>
      <c r="G71" s="119"/>
      <c r="H71" s="120"/>
      <c r="I71" s="14"/>
    </row>
    <row r="72" spans="1:9" ht="26" x14ac:dyDescent="0.35">
      <c r="A72" s="12" t="s">
        <v>604</v>
      </c>
      <c r="B72" s="105">
        <v>1</v>
      </c>
      <c r="C72" s="105">
        <v>1</v>
      </c>
      <c r="D72" s="105">
        <v>1</v>
      </c>
      <c r="E72" s="105">
        <v>1</v>
      </c>
      <c r="F72" s="105">
        <v>1</v>
      </c>
      <c r="G72" s="105">
        <v>1</v>
      </c>
      <c r="H72" s="106">
        <f>SUM(B72:G72)</f>
        <v>6</v>
      </c>
      <c r="I72" s="16" t="s">
        <v>605</v>
      </c>
    </row>
    <row r="73" spans="1:9" ht="14.5" customHeight="1" x14ac:dyDescent="0.35">
      <c r="A73" s="118" t="s">
        <v>606</v>
      </c>
      <c r="B73" s="119"/>
      <c r="C73" s="119"/>
      <c r="D73" s="119"/>
      <c r="E73" s="119"/>
      <c r="F73" s="119"/>
      <c r="G73" s="119"/>
      <c r="H73" s="120"/>
      <c r="I73" s="14"/>
    </row>
    <row r="74" spans="1:9" ht="16.5" customHeight="1" x14ac:dyDescent="0.35">
      <c r="A74" s="12" t="s">
        <v>607</v>
      </c>
      <c r="B74" s="105">
        <v>1</v>
      </c>
      <c r="C74" s="105">
        <v>1</v>
      </c>
      <c r="D74" s="105">
        <v>1</v>
      </c>
      <c r="E74" s="105">
        <v>1</v>
      </c>
      <c r="F74" s="105">
        <v>1</v>
      </c>
      <c r="G74" s="105">
        <v>1</v>
      </c>
      <c r="H74" s="106">
        <f>SUM(B74:G74)</f>
        <v>6</v>
      </c>
      <c r="I74" s="121" t="s">
        <v>608</v>
      </c>
    </row>
    <row r="75" spans="1:9" x14ac:dyDescent="0.35">
      <c r="A75" s="12" t="s">
        <v>609</v>
      </c>
      <c r="B75" s="105">
        <v>1</v>
      </c>
      <c r="C75" s="105">
        <v>1</v>
      </c>
      <c r="D75" s="105">
        <v>0</v>
      </c>
      <c r="E75" s="105">
        <v>1</v>
      </c>
      <c r="F75" s="105">
        <v>1</v>
      </c>
      <c r="G75" s="105">
        <v>1</v>
      </c>
      <c r="H75" s="106">
        <f>SUM(B75:G75)</f>
        <v>5</v>
      </c>
      <c r="I75" s="123"/>
    </row>
    <row r="76" spans="1:9" ht="30" customHeight="1" x14ac:dyDescent="0.35">
      <c r="A76" s="12" t="s">
        <v>610</v>
      </c>
      <c r="B76" s="105">
        <v>0</v>
      </c>
      <c r="C76" s="105">
        <v>1</v>
      </c>
      <c r="D76" s="105">
        <v>0</v>
      </c>
      <c r="E76" s="105">
        <v>0</v>
      </c>
      <c r="F76" s="105">
        <v>0</v>
      </c>
      <c r="G76" s="105">
        <v>0</v>
      </c>
      <c r="H76" s="106">
        <f>SUM(B76:G76)</f>
        <v>1</v>
      </c>
      <c r="I76" s="123"/>
    </row>
    <row r="77" spans="1:9" ht="15" customHeight="1" x14ac:dyDescent="0.35">
      <c r="A77" s="12" t="s">
        <v>611</v>
      </c>
      <c r="B77" s="105">
        <v>0</v>
      </c>
      <c r="C77" s="105">
        <v>0</v>
      </c>
      <c r="D77" s="105">
        <v>0</v>
      </c>
      <c r="E77" s="105">
        <v>1</v>
      </c>
      <c r="F77" s="105">
        <v>1</v>
      </c>
      <c r="G77" s="105">
        <v>0</v>
      </c>
      <c r="H77" s="106">
        <f>SUM(B77:G77)</f>
        <v>2</v>
      </c>
      <c r="I77" s="122"/>
    </row>
    <row r="78" spans="1:9" x14ac:dyDescent="0.35">
      <c r="A78" s="118" t="s">
        <v>612</v>
      </c>
      <c r="B78" s="119"/>
      <c r="C78" s="119"/>
      <c r="D78" s="119"/>
      <c r="E78" s="119"/>
      <c r="F78" s="119"/>
      <c r="G78" s="119"/>
      <c r="H78" s="120"/>
      <c r="I78" s="14"/>
    </row>
    <row r="79" spans="1:9" ht="26" x14ac:dyDescent="0.35">
      <c r="A79" s="12" t="s">
        <v>613</v>
      </c>
      <c r="B79" s="105">
        <v>0</v>
      </c>
      <c r="C79" s="105">
        <v>0</v>
      </c>
      <c r="D79" s="105">
        <v>1</v>
      </c>
      <c r="E79" s="105">
        <v>0</v>
      </c>
      <c r="F79" s="105">
        <v>1</v>
      </c>
      <c r="G79" s="105">
        <v>0</v>
      </c>
      <c r="H79" s="106">
        <f>SUM(B79:G79)</f>
        <v>2</v>
      </c>
      <c r="I79" s="121" t="s">
        <v>614</v>
      </c>
    </row>
    <row r="80" spans="1:9" ht="15" thickBot="1" x14ac:dyDescent="0.4">
      <c r="A80" s="12" t="s">
        <v>615</v>
      </c>
      <c r="B80" s="105">
        <v>1</v>
      </c>
      <c r="C80" s="105">
        <v>1</v>
      </c>
      <c r="D80" s="105">
        <v>0</v>
      </c>
      <c r="E80" s="105">
        <v>1</v>
      </c>
      <c r="F80" s="105">
        <v>0</v>
      </c>
      <c r="G80" s="105">
        <v>1</v>
      </c>
      <c r="H80" s="106">
        <f>SUM(B80:G80)</f>
        <v>4</v>
      </c>
      <c r="I80" s="122"/>
    </row>
    <row r="81" spans="1:9" x14ac:dyDescent="0.35">
      <c r="A81" s="124" t="s">
        <v>616</v>
      </c>
      <c r="B81" s="125"/>
      <c r="C81" s="125"/>
      <c r="D81" s="125"/>
      <c r="E81" s="125"/>
      <c r="F81" s="125"/>
      <c r="G81" s="125"/>
      <c r="H81" s="126"/>
      <c r="I81" s="127"/>
    </row>
    <row r="82" spans="1:9" x14ac:dyDescent="0.35">
      <c r="A82" s="118" t="s">
        <v>617</v>
      </c>
      <c r="B82" s="119"/>
      <c r="C82" s="119"/>
      <c r="D82" s="119"/>
      <c r="E82" s="119"/>
      <c r="F82" s="119"/>
      <c r="G82" s="119"/>
      <c r="H82" s="120"/>
      <c r="I82" s="14"/>
    </row>
    <row r="83" spans="1:9" x14ac:dyDescent="0.35">
      <c r="A83" s="118" t="s">
        <v>618</v>
      </c>
      <c r="B83" s="119"/>
      <c r="C83" s="119"/>
      <c r="D83" s="119"/>
      <c r="E83" s="119"/>
      <c r="F83" s="119"/>
      <c r="G83" s="119"/>
      <c r="H83" s="120"/>
      <c r="I83" s="14"/>
    </row>
    <row r="84" spans="1:9" x14ac:dyDescent="0.35">
      <c r="A84" s="118" t="s">
        <v>619</v>
      </c>
      <c r="B84" s="119"/>
      <c r="C84" s="119"/>
      <c r="D84" s="119"/>
      <c r="E84" s="119"/>
      <c r="F84" s="119"/>
      <c r="G84" s="119"/>
      <c r="H84" s="120"/>
      <c r="I84" s="14"/>
    </row>
    <row r="85" spans="1:9" x14ac:dyDescent="0.35">
      <c r="A85" s="12" t="s">
        <v>620</v>
      </c>
      <c r="B85" s="105">
        <v>0</v>
      </c>
      <c r="C85" s="105">
        <v>0</v>
      </c>
      <c r="D85" s="105">
        <v>0</v>
      </c>
      <c r="E85" s="105">
        <v>0</v>
      </c>
      <c r="F85" s="105">
        <v>1</v>
      </c>
      <c r="G85" s="105">
        <v>0</v>
      </c>
      <c r="H85" s="106">
        <f>SUM(B85:G85)</f>
        <v>1</v>
      </c>
      <c r="I85" s="121" t="s">
        <v>621</v>
      </c>
    </row>
    <row r="86" spans="1:9" x14ac:dyDescent="0.35">
      <c r="A86" s="12" t="s">
        <v>622</v>
      </c>
      <c r="B86" s="105">
        <v>0</v>
      </c>
      <c r="C86" s="105">
        <v>1</v>
      </c>
      <c r="D86" s="105">
        <v>1</v>
      </c>
      <c r="E86" s="105">
        <v>0</v>
      </c>
      <c r="F86" s="105">
        <v>0</v>
      </c>
      <c r="G86" s="105">
        <v>0</v>
      </c>
      <c r="H86" s="106">
        <f>SUM(B86:G86)</f>
        <v>2</v>
      </c>
      <c r="I86" s="123"/>
    </row>
    <row r="87" spans="1:9" x14ac:dyDescent="0.35">
      <c r="A87" s="12" t="s">
        <v>623</v>
      </c>
      <c r="B87" s="105">
        <v>0</v>
      </c>
      <c r="C87" s="105">
        <v>1</v>
      </c>
      <c r="D87" s="105">
        <v>0</v>
      </c>
      <c r="E87" s="105">
        <v>1</v>
      </c>
      <c r="F87" s="105">
        <v>0</v>
      </c>
      <c r="G87" s="105">
        <v>0</v>
      </c>
      <c r="H87" s="106">
        <f>SUM(B87:G87)</f>
        <v>2</v>
      </c>
      <c r="I87" s="123"/>
    </row>
    <row r="88" spans="1:9" ht="17.149999999999999" customHeight="1" x14ac:dyDescent="0.35">
      <c r="A88" s="12" t="s">
        <v>624</v>
      </c>
      <c r="B88" s="105">
        <v>1</v>
      </c>
      <c r="C88" s="105">
        <v>0</v>
      </c>
      <c r="D88" s="105">
        <v>0</v>
      </c>
      <c r="E88" s="105">
        <v>0</v>
      </c>
      <c r="F88" s="105">
        <v>0</v>
      </c>
      <c r="G88" s="105">
        <v>1</v>
      </c>
      <c r="H88" s="106">
        <f>SUM(B88:G88)</f>
        <v>2</v>
      </c>
      <c r="I88" s="122"/>
    </row>
    <row r="89" spans="1:9" x14ac:dyDescent="0.35">
      <c r="A89" s="118" t="s">
        <v>625</v>
      </c>
      <c r="B89" s="119"/>
      <c r="C89" s="119"/>
      <c r="D89" s="119"/>
      <c r="E89" s="119"/>
      <c r="F89" s="119"/>
      <c r="G89" s="119"/>
      <c r="H89" s="120"/>
      <c r="I89" s="14"/>
    </row>
    <row r="90" spans="1:9" s="17" customFormat="1" ht="35.25" customHeight="1" x14ac:dyDescent="0.35">
      <c r="A90" s="15" t="s">
        <v>626</v>
      </c>
      <c r="B90" s="108">
        <v>1</v>
      </c>
      <c r="C90" s="108">
        <v>1</v>
      </c>
      <c r="D90" s="108">
        <v>1</v>
      </c>
      <c r="E90" s="108">
        <v>1</v>
      </c>
      <c r="F90" s="108">
        <v>1</v>
      </c>
      <c r="G90" s="108">
        <v>1</v>
      </c>
      <c r="H90" s="109">
        <f>SUM(B90:G90)</f>
        <v>6</v>
      </c>
      <c r="I90" s="47" t="s">
        <v>627</v>
      </c>
    </row>
    <row r="91" spans="1:9" ht="14.5" customHeight="1" x14ac:dyDescent="0.35">
      <c r="A91" s="118" t="s">
        <v>628</v>
      </c>
      <c r="B91" s="119"/>
      <c r="C91" s="119"/>
      <c r="D91" s="119"/>
      <c r="E91" s="119"/>
      <c r="F91" s="119"/>
      <c r="G91" s="119"/>
      <c r="H91" s="120"/>
      <c r="I91" s="14"/>
    </row>
    <row r="92" spans="1:9" s="17" customFormat="1" ht="14.5" customHeight="1" x14ac:dyDescent="0.35">
      <c r="A92" s="15" t="s">
        <v>629</v>
      </c>
      <c r="B92" s="108">
        <v>0</v>
      </c>
      <c r="C92" s="108">
        <v>1</v>
      </c>
      <c r="D92" s="108">
        <v>1</v>
      </c>
      <c r="E92" s="108">
        <v>1</v>
      </c>
      <c r="F92" s="108">
        <v>1</v>
      </c>
      <c r="G92" s="108">
        <v>0</v>
      </c>
      <c r="H92" s="109">
        <f>SUM(B92:G92)</f>
        <v>4</v>
      </c>
      <c r="I92" s="134" t="s">
        <v>630</v>
      </c>
    </row>
    <row r="93" spans="1:9" s="17" customFormat="1" ht="14.5" customHeight="1" x14ac:dyDescent="0.35">
      <c r="A93" s="15" t="s">
        <v>631</v>
      </c>
      <c r="B93" s="108">
        <v>0</v>
      </c>
      <c r="C93" s="108">
        <v>1</v>
      </c>
      <c r="D93" s="108">
        <v>1</v>
      </c>
      <c r="E93" s="108">
        <v>0</v>
      </c>
      <c r="F93" s="108">
        <v>1</v>
      </c>
      <c r="G93" s="108">
        <v>0</v>
      </c>
      <c r="H93" s="109">
        <f>SUM(B93:G93)</f>
        <v>3</v>
      </c>
      <c r="I93" s="135"/>
    </row>
    <row r="94" spans="1:9" s="17" customFormat="1" ht="14.5" customHeight="1" x14ac:dyDescent="0.35">
      <c r="A94" s="15" t="s">
        <v>632</v>
      </c>
      <c r="B94" s="108">
        <v>1</v>
      </c>
      <c r="C94" s="108">
        <v>0</v>
      </c>
      <c r="D94" s="108">
        <v>0</v>
      </c>
      <c r="E94" s="108">
        <v>0</v>
      </c>
      <c r="F94" s="108">
        <v>0</v>
      </c>
      <c r="G94" s="108">
        <v>1</v>
      </c>
      <c r="H94" s="109">
        <f>SUM(B94:G94)</f>
        <v>2</v>
      </c>
      <c r="I94" s="135"/>
    </row>
    <row r="95" spans="1:9" x14ac:dyDescent="0.35">
      <c r="A95" s="118" t="s">
        <v>633</v>
      </c>
      <c r="B95" s="119"/>
      <c r="C95" s="119"/>
      <c r="D95" s="119"/>
      <c r="E95" s="119"/>
      <c r="F95" s="119"/>
      <c r="G95" s="119"/>
      <c r="H95" s="120"/>
      <c r="I95" s="14"/>
    </row>
    <row r="96" spans="1:9" s="17" customFormat="1" ht="18.649999999999999" customHeight="1" x14ac:dyDescent="0.35">
      <c r="A96" s="15" t="s">
        <v>634</v>
      </c>
      <c r="B96" s="108">
        <v>1</v>
      </c>
      <c r="C96" s="108">
        <v>1</v>
      </c>
      <c r="D96" s="108">
        <v>1</v>
      </c>
      <c r="E96" s="108">
        <v>1</v>
      </c>
      <c r="F96" s="108">
        <v>1</v>
      </c>
      <c r="G96" s="108">
        <v>1</v>
      </c>
      <c r="H96" s="109">
        <f>SUM(B96:G96)</f>
        <v>6</v>
      </c>
      <c r="I96" s="134" t="s">
        <v>635</v>
      </c>
    </row>
    <row r="97" spans="1:9" s="17" customFormat="1" x14ac:dyDescent="0.35">
      <c r="A97" s="15" t="s">
        <v>636</v>
      </c>
      <c r="B97" s="108">
        <v>0</v>
      </c>
      <c r="C97" s="108">
        <v>1</v>
      </c>
      <c r="D97" s="108">
        <v>0</v>
      </c>
      <c r="E97" s="108">
        <v>0</v>
      </c>
      <c r="F97" s="108">
        <v>1</v>
      </c>
      <c r="G97" s="108">
        <v>0</v>
      </c>
      <c r="H97" s="109">
        <f>SUM(B97:G97)</f>
        <v>2</v>
      </c>
      <c r="I97" s="136"/>
    </row>
    <row r="98" spans="1:9" x14ac:dyDescent="0.35">
      <c r="A98" s="118" t="s">
        <v>637</v>
      </c>
      <c r="B98" s="119"/>
      <c r="C98" s="119"/>
      <c r="D98" s="119"/>
      <c r="E98" s="119"/>
      <c r="F98" s="119"/>
      <c r="G98" s="119"/>
      <c r="H98" s="120"/>
      <c r="I98" s="14"/>
    </row>
    <row r="99" spans="1:9" x14ac:dyDescent="0.35">
      <c r="A99" s="118" t="s">
        <v>638</v>
      </c>
      <c r="B99" s="119"/>
      <c r="C99" s="119"/>
      <c r="D99" s="119"/>
      <c r="E99" s="119"/>
      <c r="F99" s="119"/>
      <c r="G99" s="119"/>
      <c r="H99" s="120"/>
      <c r="I99" s="14"/>
    </row>
    <row r="100" spans="1:9" ht="14.5" customHeight="1" x14ac:dyDescent="0.35">
      <c r="A100" s="12" t="s">
        <v>639</v>
      </c>
      <c r="B100" s="105">
        <v>0</v>
      </c>
      <c r="C100" s="105">
        <v>1</v>
      </c>
      <c r="D100" s="105">
        <v>1</v>
      </c>
      <c r="E100" s="105">
        <v>0</v>
      </c>
      <c r="F100" s="105">
        <v>1</v>
      </c>
      <c r="G100" s="105">
        <v>0</v>
      </c>
      <c r="H100" s="106">
        <f>SUM(B100:G100)</f>
        <v>3</v>
      </c>
      <c r="I100" s="121" t="s">
        <v>640</v>
      </c>
    </row>
    <row r="101" spans="1:9" x14ac:dyDescent="0.35">
      <c r="A101" s="12" t="s">
        <v>641</v>
      </c>
      <c r="B101" s="105">
        <v>1</v>
      </c>
      <c r="C101" s="105">
        <v>0</v>
      </c>
      <c r="D101" s="105">
        <v>0</v>
      </c>
      <c r="E101" s="105">
        <v>0</v>
      </c>
      <c r="F101" s="105">
        <v>0</v>
      </c>
      <c r="G101" s="105">
        <v>0</v>
      </c>
      <c r="H101" s="106">
        <f>SUM(B101:G101)</f>
        <v>1</v>
      </c>
      <c r="I101" s="123"/>
    </row>
    <row r="102" spans="1:9" x14ac:dyDescent="0.35">
      <c r="A102" s="12" t="s">
        <v>642</v>
      </c>
      <c r="B102" s="105">
        <v>0</v>
      </c>
      <c r="C102" s="105">
        <v>0</v>
      </c>
      <c r="D102" s="105">
        <v>0</v>
      </c>
      <c r="E102" s="105">
        <v>1</v>
      </c>
      <c r="F102" s="105">
        <v>0</v>
      </c>
      <c r="G102" s="105">
        <v>1</v>
      </c>
      <c r="H102" s="106">
        <f>SUM(B102:G102)</f>
        <v>2</v>
      </c>
      <c r="I102" s="122"/>
    </row>
    <row r="103" spans="1:9" x14ac:dyDescent="0.35">
      <c r="A103" s="118" t="s">
        <v>643</v>
      </c>
      <c r="B103" s="119"/>
      <c r="C103" s="119"/>
      <c r="D103" s="119"/>
      <c r="E103" s="119"/>
      <c r="F103" s="119"/>
      <c r="G103" s="119"/>
      <c r="H103" s="120"/>
      <c r="I103" s="14"/>
    </row>
    <row r="104" spans="1:9" x14ac:dyDescent="0.35">
      <c r="A104" s="118" t="s">
        <v>644</v>
      </c>
      <c r="B104" s="119"/>
      <c r="C104" s="119"/>
      <c r="D104" s="119"/>
      <c r="E104" s="119"/>
      <c r="F104" s="119"/>
      <c r="G104" s="119"/>
      <c r="H104" s="120"/>
      <c r="I104" s="14"/>
    </row>
    <row r="105" spans="1:9" ht="16" customHeight="1" x14ac:dyDescent="0.35">
      <c r="A105" s="12" t="s">
        <v>645</v>
      </c>
      <c r="B105" s="105">
        <v>0</v>
      </c>
      <c r="C105" s="105">
        <v>1</v>
      </c>
      <c r="D105" s="105">
        <v>1</v>
      </c>
      <c r="E105" s="105">
        <v>1</v>
      </c>
      <c r="F105" s="105">
        <v>1</v>
      </c>
      <c r="G105" s="105">
        <v>0</v>
      </c>
      <c r="H105" s="106">
        <f>SUM(B105:G105)</f>
        <v>4</v>
      </c>
      <c r="I105" s="121" t="s">
        <v>646</v>
      </c>
    </row>
    <row r="106" spans="1:9" x14ac:dyDescent="0.35">
      <c r="A106" s="12" t="s">
        <v>647</v>
      </c>
      <c r="B106" s="105">
        <v>1</v>
      </c>
      <c r="C106" s="105">
        <v>0</v>
      </c>
      <c r="D106" s="105">
        <v>0</v>
      </c>
      <c r="E106" s="105">
        <v>0</v>
      </c>
      <c r="F106" s="105">
        <v>0</v>
      </c>
      <c r="G106" s="105">
        <v>1</v>
      </c>
      <c r="H106" s="106">
        <f>SUM(B106:G106)</f>
        <v>2</v>
      </c>
      <c r="I106" s="122"/>
    </row>
    <row r="107" spans="1:9" x14ac:dyDescent="0.35">
      <c r="A107" s="118" t="s">
        <v>648</v>
      </c>
      <c r="B107" s="119"/>
      <c r="C107" s="119"/>
      <c r="D107" s="119"/>
      <c r="E107" s="119"/>
      <c r="F107" s="119"/>
      <c r="G107" s="119"/>
      <c r="H107" s="120"/>
      <c r="I107" s="14"/>
    </row>
    <row r="108" spans="1:9" ht="16.5" customHeight="1" x14ac:dyDescent="0.35">
      <c r="A108" s="12" t="s">
        <v>649</v>
      </c>
      <c r="B108" s="105">
        <v>1</v>
      </c>
      <c r="C108" s="105">
        <v>1</v>
      </c>
      <c r="D108" s="105">
        <v>1</v>
      </c>
      <c r="E108" s="105">
        <v>0</v>
      </c>
      <c r="F108" s="105">
        <v>1</v>
      </c>
      <c r="G108" s="105">
        <v>0</v>
      </c>
      <c r="H108" s="106">
        <f>SUM(B108:G108)</f>
        <v>4</v>
      </c>
      <c r="I108" s="121" t="s">
        <v>650</v>
      </c>
    </row>
    <row r="109" spans="1:9" x14ac:dyDescent="0.35">
      <c r="A109" s="12" t="s">
        <v>651</v>
      </c>
      <c r="B109" s="105">
        <v>0</v>
      </c>
      <c r="C109" s="105">
        <v>0</v>
      </c>
      <c r="D109" s="105">
        <v>0</v>
      </c>
      <c r="E109" s="105">
        <v>1</v>
      </c>
      <c r="F109" s="105">
        <v>0</v>
      </c>
      <c r="G109" s="105">
        <v>1</v>
      </c>
      <c r="H109" s="106">
        <f>SUM(B109:G109)</f>
        <v>2</v>
      </c>
      <c r="I109" s="122"/>
    </row>
    <row r="110" spans="1:9" x14ac:dyDescent="0.35">
      <c r="A110" s="118" t="s">
        <v>652</v>
      </c>
      <c r="B110" s="119"/>
      <c r="C110" s="119"/>
      <c r="D110" s="119"/>
      <c r="E110" s="119"/>
      <c r="F110" s="119"/>
      <c r="G110" s="119"/>
      <c r="H110" s="120"/>
      <c r="I110" s="14"/>
    </row>
    <row r="111" spans="1:9" x14ac:dyDescent="0.35">
      <c r="A111" s="13" t="s">
        <v>653</v>
      </c>
      <c r="B111" s="105">
        <v>0</v>
      </c>
      <c r="C111" s="105">
        <v>1</v>
      </c>
      <c r="D111" s="105">
        <v>1</v>
      </c>
      <c r="E111" s="105">
        <v>1</v>
      </c>
      <c r="F111" s="105">
        <v>1</v>
      </c>
      <c r="G111" s="105">
        <v>0</v>
      </c>
      <c r="H111" s="110">
        <f>SUM(B111:G111)</f>
        <v>4</v>
      </c>
      <c r="I111" s="128" t="s">
        <v>654</v>
      </c>
    </row>
    <row r="112" spans="1:9" x14ac:dyDescent="0.35">
      <c r="A112" s="13" t="s">
        <v>655</v>
      </c>
      <c r="B112" s="105">
        <v>1</v>
      </c>
      <c r="C112" s="105">
        <v>0</v>
      </c>
      <c r="D112" s="105">
        <v>0</v>
      </c>
      <c r="E112" s="105">
        <v>0</v>
      </c>
      <c r="F112" s="105">
        <v>0</v>
      </c>
      <c r="G112" s="105">
        <v>0</v>
      </c>
      <c r="H112" s="110">
        <f>SUM(B112:G112)</f>
        <v>1</v>
      </c>
      <c r="I112" s="128"/>
    </row>
    <row r="113" spans="1:9" ht="15" thickBot="1" x14ac:dyDescent="0.4">
      <c r="A113" s="13" t="s">
        <v>656</v>
      </c>
      <c r="B113" s="105">
        <v>0</v>
      </c>
      <c r="C113" s="105">
        <v>0</v>
      </c>
      <c r="D113" s="105">
        <v>0</v>
      </c>
      <c r="E113" s="105">
        <v>0</v>
      </c>
      <c r="F113" s="105">
        <v>0</v>
      </c>
      <c r="G113" s="105">
        <v>1</v>
      </c>
      <c r="H113" s="110">
        <f>SUM(B113:G113)</f>
        <v>1</v>
      </c>
      <c r="I113" s="128"/>
    </row>
    <row r="114" spans="1:9" x14ac:dyDescent="0.35">
      <c r="A114" s="129" t="s">
        <v>657</v>
      </c>
      <c r="B114" s="126"/>
      <c r="C114" s="126"/>
      <c r="D114" s="126"/>
      <c r="E114" s="126"/>
      <c r="F114" s="126"/>
      <c r="G114" s="126"/>
      <c r="H114" s="126"/>
      <c r="I114" s="130"/>
    </row>
    <row r="115" spans="1:9" ht="14.5" customHeight="1" x14ac:dyDescent="0.35">
      <c r="A115" s="118" t="s">
        <v>658</v>
      </c>
      <c r="B115" s="119"/>
      <c r="C115" s="119"/>
      <c r="D115" s="119"/>
      <c r="E115" s="119"/>
      <c r="F115" s="119"/>
      <c r="G115" s="119"/>
      <c r="H115" s="120"/>
      <c r="I115" s="14"/>
    </row>
    <row r="116" spans="1:9" x14ac:dyDescent="0.35">
      <c r="A116" s="12" t="s">
        <v>659</v>
      </c>
      <c r="B116" s="105">
        <v>1</v>
      </c>
      <c r="C116" s="105">
        <v>1</v>
      </c>
      <c r="D116" s="105">
        <v>0</v>
      </c>
      <c r="E116" s="105">
        <v>0</v>
      </c>
      <c r="F116" s="105">
        <v>0</v>
      </c>
      <c r="G116" s="105">
        <v>1</v>
      </c>
      <c r="H116" s="106">
        <f>SUM(B116:G116)</f>
        <v>3</v>
      </c>
      <c r="I116" s="121" t="s">
        <v>660</v>
      </c>
    </row>
    <row r="117" spans="1:9" x14ac:dyDescent="0.35">
      <c r="A117" s="12" t="s">
        <v>661</v>
      </c>
      <c r="B117" s="105">
        <v>1</v>
      </c>
      <c r="C117" s="105">
        <v>1</v>
      </c>
      <c r="D117" s="105">
        <v>1</v>
      </c>
      <c r="E117" s="105">
        <v>0</v>
      </c>
      <c r="F117" s="105">
        <v>0</v>
      </c>
      <c r="G117" s="105">
        <v>0</v>
      </c>
      <c r="H117" s="106">
        <f>SUM(B117:G117)</f>
        <v>3</v>
      </c>
      <c r="I117" s="123"/>
    </row>
    <row r="118" spans="1:9" x14ac:dyDescent="0.35">
      <c r="A118" s="12" t="s">
        <v>662</v>
      </c>
      <c r="B118" s="105">
        <v>0</v>
      </c>
      <c r="C118" s="105">
        <v>0</v>
      </c>
      <c r="D118" s="105">
        <v>0</v>
      </c>
      <c r="E118" s="105">
        <v>1</v>
      </c>
      <c r="F118" s="105">
        <v>1</v>
      </c>
      <c r="G118" s="105">
        <v>1</v>
      </c>
      <c r="H118" s="106">
        <f>SUM(B118:G118)</f>
        <v>3</v>
      </c>
      <c r="I118" s="122"/>
    </row>
    <row r="119" spans="1:9" x14ac:dyDescent="0.35">
      <c r="A119" s="131" t="s">
        <v>663</v>
      </c>
      <c r="B119" s="132"/>
      <c r="C119" s="132"/>
      <c r="D119" s="132"/>
      <c r="E119" s="132"/>
      <c r="F119" s="132"/>
      <c r="G119" s="132"/>
      <c r="H119" s="133"/>
      <c r="I119" s="14"/>
    </row>
    <row r="120" spans="1:9" ht="26" x14ac:dyDescent="0.35">
      <c r="A120" s="18" t="s">
        <v>664</v>
      </c>
      <c r="B120" s="111">
        <v>1</v>
      </c>
      <c r="C120" s="111">
        <v>1</v>
      </c>
      <c r="D120" s="111">
        <v>1</v>
      </c>
      <c r="E120" s="111">
        <v>1</v>
      </c>
      <c r="F120" s="111">
        <v>1</v>
      </c>
      <c r="G120" s="111">
        <v>1</v>
      </c>
      <c r="H120" s="106">
        <f>SUM(B120:G120)</f>
        <v>6</v>
      </c>
      <c r="I120" s="14" t="s">
        <v>665</v>
      </c>
    </row>
    <row r="121" spans="1:9" x14ac:dyDescent="0.35">
      <c r="A121" s="118" t="s">
        <v>666</v>
      </c>
      <c r="B121" s="119"/>
      <c r="C121" s="119"/>
      <c r="D121" s="119"/>
      <c r="E121" s="119"/>
      <c r="F121" s="119"/>
      <c r="G121" s="119"/>
      <c r="H121" s="120"/>
      <c r="I121" s="14"/>
    </row>
    <row r="122" spans="1:9" x14ac:dyDescent="0.35">
      <c r="A122" s="12" t="s">
        <v>667</v>
      </c>
      <c r="B122" s="105">
        <v>0</v>
      </c>
      <c r="C122" s="105">
        <v>1</v>
      </c>
      <c r="D122" s="105">
        <v>1</v>
      </c>
      <c r="E122" s="105">
        <v>0</v>
      </c>
      <c r="F122" s="105">
        <v>0</v>
      </c>
      <c r="G122" s="105">
        <v>0</v>
      </c>
      <c r="H122" s="106">
        <f>SUM(B122:G122)</f>
        <v>2</v>
      </c>
      <c r="I122" s="121" t="s">
        <v>668</v>
      </c>
    </row>
    <row r="123" spans="1:9" x14ac:dyDescent="0.35">
      <c r="A123" s="12" t="s">
        <v>669</v>
      </c>
      <c r="B123" s="105">
        <v>1</v>
      </c>
      <c r="C123" s="105">
        <v>0</v>
      </c>
      <c r="D123" s="105">
        <v>0</v>
      </c>
      <c r="E123" s="105">
        <v>1</v>
      </c>
      <c r="F123" s="105">
        <v>1</v>
      </c>
      <c r="G123" s="105">
        <v>1</v>
      </c>
      <c r="H123" s="106">
        <f>SUM(B123:G123)</f>
        <v>4</v>
      </c>
      <c r="I123" s="122"/>
    </row>
    <row r="124" spans="1:9" ht="14.5" customHeight="1" x14ac:dyDescent="0.35">
      <c r="A124" s="118" t="s">
        <v>670</v>
      </c>
      <c r="B124" s="119"/>
      <c r="C124" s="119"/>
      <c r="D124" s="119"/>
      <c r="E124" s="119"/>
      <c r="F124" s="119"/>
      <c r="G124" s="119"/>
      <c r="H124" s="120"/>
      <c r="I124" s="14"/>
    </row>
    <row r="125" spans="1:9" s="17" customFormat="1" ht="20.5" customHeight="1" x14ac:dyDescent="0.35">
      <c r="A125" s="15" t="s">
        <v>671</v>
      </c>
      <c r="B125" s="108">
        <v>1</v>
      </c>
      <c r="C125" s="108">
        <v>1</v>
      </c>
      <c r="D125" s="108">
        <v>0</v>
      </c>
      <c r="E125" s="108">
        <v>1</v>
      </c>
      <c r="F125" s="108">
        <v>1</v>
      </c>
      <c r="G125" s="108">
        <v>0</v>
      </c>
      <c r="H125" s="109">
        <f>SUM(B125:G125)</f>
        <v>4</v>
      </c>
      <c r="I125" s="134" t="s">
        <v>672</v>
      </c>
    </row>
    <row r="126" spans="1:9" s="17" customFormat="1" ht="16" customHeight="1" x14ac:dyDescent="0.35">
      <c r="A126" s="15" t="s">
        <v>673</v>
      </c>
      <c r="B126" s="108">
        <v>0</v>
      </c>
      <c r="C126" s="108">
        <v>1</v>
      </c>
      <c r="D126" s="108">
        <v>0</v>
      </c>
      <c r="E126" s="108">
        <v>0</v>
      </c>
      <c r="F126" s="108">
        <v>0</v>
      </c>
      <c r="G126" s="108">
        <v>0</v>
      </c>
      <c r="H126" s="109">
        <f t="shared" ref="H126:H128" si="4">SUM(B126:G126)</f>
        <v>1</v>
      </c>
      <c r="I126" s="135"/>
    </row>
    <row r="127" spans="1:9" s="17" customFormat="1" ht="26" x14ac:dyDescent="0.35">
      <c r="A127" s="15" t="s">
        <v>674</v>
      </c>
      <c r="B127" s="108">
        <v>0</v>
      </c>
      <c r="C127" s="108">
        <v>0</v>
      </c>
      <c r="D127" s="108">
        <v>1</v>
      </c>
      <c r="E127" s="108">
        <v>0</v>
      </c>
      <c r="F127" s="108">
        <v>1</v>
      </c>
      <c r="G127" s="108">
        <v>1</v>
      </c>
      <c r="H127" s="109">
        <f t="shared" si="4"/>
        <v>3</v>
      </c>
      <c r="I127" s="135"/>
    </row>
    <row r="128" spans="1:9" s="17" customFormat="1" x14ac:dyDescent="0.35">
      <c r="A128" s="15" t="s">
        <v>675</v>
      </c>
      <c r="B128" s="108">
        <v>1</v>
      </c>
      <c r="C128" s="108">
        <v>1</v>
      </c>
      <c r="D128" s="108">
        <v>1</v>
      </c>
      <c r="E128" s="108">
        <v>1</v>
      </c>
      <c r="F128" s="108">
        <v>1</v>
      </c>
      <c r="G128" s="108">
        <v>1</v>
      </c>
      <c r="H128" s="109">
        <f t="shared" si="4"/>
        <v>6</v>
      </c>
      <c r="I128" s="136"/>
    </row>
    <row r="129" spans="1:9" x14ac:dyDescent="0.35">
      <c r="A129" s="118" t="s">
        <v>676</v>
      </c>
      <c r="B129" s="119"/>
      <c r="C129" s="119"/>
      <c r="D129" s="119"/>
      <c r="E129" s="119"/>
      <c r="F129" s="119"/>
      <c r="G129" s="119"/>
      <c r="H129" s="120"/>
      <c r="I129" s="14"/>
    </row>
    <row r="130" spans="1:9" x14ac:dyDescent="0.35">
      <c r="A130" s="15" t="s">
        <v>677</v>
      </c>
      <c r="B130" s="108">
        <v>0</v>
      </c>
      <c r="C130" s="108">
        <v>0</v>
      </c>
      <c r="D130" s="108">
        <v>0</v>
      </c>
      <c r="E130" s="108">
        <v>0</v>
      </c>
      <c r="F130" s="108">
        <v>0</v>
      </c>
      <c r="G130" s="108">
        <v>1</v>
      </c>
      <c r="H130" s="106">
        <f>SUM(B130:G130)</f>
        <v>1</v>
      </c>
      <c r="I130" s="121" t="s">
        <v>678</v>
      </c>
    </row>
    <row r="131" spans="1:9" x14ac:dyDescent="0.35">
      <c r="A131" s="12" t="s">
        <v>679</v>
      </c>
      <c r="B131" s="105">
        <v>1</v>
      </c>
      <c r="C131" s="105">
        <v>1</v>
      </c>
      <c r="D131" s="105">
        <v>1</v>
      </c>
      <c r="E131" s="105">
        <v>0</v>
      </c>
      <c r="F131" s="105">
        <v>1</v>
      </c>
      <c r="G131" s="105">
        <v>1</v>
      </c>
      <c r="H131" s="106">
        <f>SUM(B131:G131)</f>
        <v>5</v>
      </c>
      <c r="I131" s="123"/>
    </row>
    <row r="132" spans="1:9" ht="15" thickBot="1" x14ac:dyDescent="0.4">
      <c r="A132" s="12" t="s">
        <v>680</v>
      </c>
      <c r="B132" s="105">
        <v>1</v>
      </c>
      <c r="C132" s="105">
        <v>1</v>
      </c>
      <c r="D132" s="105">
        <v>0</v>
      </c>
      <c r="E132" s="105">
        <v>1</v>
      </c>
      <c r="F132" s="105">
        <v>1</v>
      </c>
      <c r="G132" s="105">
        <v>0</v>
      </c>
      <c r="H132" s="106">
        <f>SUM(B132:G132)</f>
        <v>4</v>
      </c>
      <c r="I132" s="122"/>
    </row>
    <row r="133" spans="1:9" x14ac:dyDescent="0.35">
      <c r="A133" s="124" t="s">
        <v>681</v>
      </c>
      <c r="B133" s="125"/>
      <c r="C133" s="125"/>
      <c r="D133" s="125"/>
      <c r="E133" s="125"/>
      <c r="F133" s="125"/>
      <c r="G133" s="125"/>
      <c r="H133" s="126"/>
      <c r="I133" s="127"/>
    </row>
    <row r="134" spans="1:9" x14ac:dyDescent="0.35">
      <c r="A134" s="118" t="s">
        <v>682</v>
      </c>
      <c r="B134" s="119"/>
      <c r="C134" s="119"/>
      <c r="D134" s="119"/>
      <c r="E134" s="119"/>
      <c r="F134" s="119"/>
      <c r="G134" s="119"/>
      <c r="H134" s="120"/>
      <c r="I134" s="14"/>
    </row>
    <row r="135" spans="1:9" ht="15" customHeight="1" x14ac:dyDescent="0.35">
      <c r="A135" s="12" t="s">
        <v>683</v>
      </c>
      <c r="B135" s="105">
        <v>0</v>
      </c>
      <c r="C135" s="105">
        <v>0</v>
      </c>
      <c r="D135" s="105">
        <v>1</v>
      </c>
      <c r="E135" s="105">
        <v>0</v>
      </c>
      <c r="F135" s="105">
        <v>0</v>
      </c>
      <c r="G135" s="105">
        <v>0</v>
      </c>
      <c r="H135" s="106">
        <f>SUM(B135:G135)</f>
        <v>1</v>
      </c>
      <c r="I135" s="121" t="s">
        <v>684</v>
      </c>
    </row>
    <row r="136" spans="1:9" x14ac:dyDescent="0.35">
      <c r="A136" s="12" t="s">
        <v>685</v>
      </c>
      <c r="B136" s="105">
        <v>1</v>
      </c>
      <c r="C136" s="105">
        <v>1</v>
      </c>
      <c r="D136" s="105">
        <v>0</v>
      </c>
      <c r="E136" s="105">
        <v>1</v>
      </c>
      <c r="F136" s="105">
        <v>1</v>
      </c>
      <c r="G136" s="105">
        <v>1</v>
      </c>
      <c r="H136" s="106">
        <f>SUM(B136:G136)</f>
        <v>5</v>
      </c>
      <c r="I136" s="122"/>
    </row>
    <row r="137" spans="1:9" x14ac:dyDescent="0.35">
      <c r="A137" s="118" t="s">
        <v>686</v>
      </c>
      <c r="B137" s="119"/>
      <c r="C137" s="119"/>
      <c r="D137" s="119"/>
      <c r="E137" s="119"/>
      <c r="F137" s="119"/>
      <c r="G137" s="119"/>
      <c r="H137" s="120"/>
      <c r="I137" s="14"/>
    </row>
    <row r="138" spans="1:9" x14ac:dyDescent="0.35">
      <c r="A138" s="12" t="s">
        <v>687</v>
      </c>
      <c r="B138" s="105">
        <v>0</v>
      </c>
      <c r="C138" s="105">
        <v>0</v>
      </c>
      <c r="D138" s="105">
        <v>1</v>
      </c>
      <c r="E138" s="105">
        <v>0</v>
      </c>
      <c r="F138" s="105">
        <v>0</v>
      </c>
      <c r="G138" s="105">
        <v>0</v>
      </c>
      <c r="H138" s="106">
        <f>SUM(B138:G138)</f>
        <v>1</v>
      </c>
      <c r="I138" s="121" t="s">
        <v>688</v>
      </c>
    </row>
    <row r="139" spans="1:9" x14ac:dyDescent="0.35">
      <c r="A139" s="12" t="s">
        <v>689</v>
      </c>
      <c r="B139" s="105">
        <v>0</v>
      </c>
      <c r="C139" s="105">
        <v>0</v>
      </c>
      <c r="D139" s="105">
        <v>1</v>
      </c>
      <c r="E139" s="105">
        <v>0</v>
      </c>
      <c r="F139" s="105">
        <v>0</v>
      </c>
      <c r="G139" s="105">
        <v>0</v>
      </c>
      <c r="H139" s="106">
        <f>SUM(B139:G139)</f>
        <v>1</v>
      </c>
      <c r="I139" s="123"/>
    </row>
    <row r="140" spans="1:9" ht="15.65" customHeight="1" x14ac:dyDescent="0.35">
      <c r="A140" s="12" t="s">
        <v>690</v>
      </c>
      <c r="B140" s="105">
        <v>1</v>
      </c>
      <c r="C140" s="105">
        <v>1</v>
      </c>
      <c r="D140" s="105">
        <v>0</v>
      </c>
      <c r="E140" s="105">
        <v>1</v>
      </c>
      <c r="F140" s="105">
        <v>1</v>
      </c>
      <c r="G140" s="105">
        <v>1</v>
      </c>
      <c r="H140" s="106">
        <f>SUM(B140:G140)</f>
        <v>5</v>
      </c>
      <c r="I140" s="122"/>
    </row>
    <row r="141" spans="1:9" x14ac:dyDescent="0.35">
      <c r="A141" s="118" t="s">
        <v>691</v>
      </c>
      <c r="B141" s="119"/>
      <c r="C141" s="119"/>
      <c r="D141" s="119"/>
      <c r="E141" s="119"/>
      <c r="F141" s="119"/>
      <c r="G141" s="119"/>
      <c r="H141" s="120"/>
      <c r="I141" s="14"/>
    </row>
    <row r="142" spans="1:9" x14ac:dyDescent="0.35">
      <c r="A142" s="12" t="s">
        <v>692</v>
      </c>
      <c r="B142" s="105">
        <v>0</v>
      </c>
      <c r="C142" s="105">
        <v>0</v>
      </c>
      <c r="D142" s="105">
        <v>1</v>
      </c>
      <c r="E142" s="105">
        <v>0</v>
      </c>
      <c r="F142" s="105">
        <v>0</v>
      </c>
      <c r="G142" s="105">
        <v>0</v>
      </c>
      <c r="H142" s="106">
        <f>SUM(B142:G142)</f>
        <v>1</v>
      </c>
      <c r="I142" s="121" t="s">
        <v>693</v>
      </c>
    </row>
    <row r="143" spans="1:9" x14ac:dyDescent="0.35">
      <c r="A143" s="12" t="s">
        <v>694</v>
      </c>
      <c r="B143" s="105">
        <v>1</v>
      </c>
      <c r="C143" s="105">
        <v>1</v>
      </c>
      <c r="D143" s="105">
        <v>0</v>
      </c>
      <c r="E143" s="105">
        <v>1</v>
      </c>
      <c r="F143" s="105">
        <v>1</v>
      </c>
      <c r="G143" s="105">
        <v>1</v>
      </c>
      <c r="H143" s="106">
        <f>SUM(B143:G143)</f>
        <v>5</v>
      </c>
      <c r="I143" s="122"/>
    </row>
    <row r="144" spans="1:9" x14ac:dyDescent="0.35">
      <c r="A144" s="118" t="s">
        <v>695</v>
      </c>
      <c r="B144" s="119"/>
      <c r="C144" s="119"/>
      <c r="D144" s="119"/>
      <c r="E144" s="119"/>
      <c r="F144" s="119"/>
      <c r="G144" s="119"/>
      <c r="H144" s="120"/>
      <c r="I144" s="14"/>
    </row>
    <row r="145" spans="1:11" x14ac:dyDescent="0.35">
      <c r="A145" s="12" t="s">
        <v>696</v>
      </c>
      <c r="B145" s="105">
        <v>1</v>
      </c>
      <c r="C145" s="105">
        <v>1</v>
      </c>
      <c r="D145" s="105">
        <v>1</v>
      </c>
      <c r="E145" s="105">
        <v>1</v>
      </c>
      <c r="F145" s="105">
        <v>0</v>
      </c>
      <c r="G145" s="105">
        <v>1</v>
      </c>
      <c r="H145" s="106">
        <f>SUM(B145:G145)</f>
        <v>5</v>
      </c>
      <c r="I145" s="121" t="s">
        <v>697</v>
      </c>
    </row>
    <row r="146" spans="1:11" x14ac:dyDescent="0.35">
      <c r="A146" s="12" t="s">
        <v>698</v>
      </c>
      <c r="B146" s="105">
        <v>0</v>
      </c>
      <c r="C146" s="105">
        <v>0</v>
      </c>
      <c r="D146" s="105">
        <v>0</v>
      </c>
      <c r="E146" s="105">
        <v>0</v>
      </c>
      <c r="F146" s="105">
        <v>1</v>
      </c>
      <c r="G146" s="105">
        <v>0</v>
      </c>
      <c r="H146" s="106">
        <f>SUM(B146:G146)</f>
        <v>1</v>
      </c>
      <c r="I146" s="122"/>
    </row>
    <row r="148" spans="1:11" x14ac:dyDescent="0.35">
      <c r="K148" s="22"/>
    </row>
  </sheetData>
  <mergeCells count="77">
    <mergeCell ref="A1:H1"/>
    <mergeCell ref="A10:H10"/>
    <mergeCell ref="H2:H3"/>
    <mergeCell ref="I2:I3"/>
    <mergeCell ref="A5:I5"/>
    <mergeCell ref="A6:H6"/>
    <mergeCell ref="I7:I9"/>
    <mergeCell ref="A35:H35"/>
    <mergeCell ref="I11:I12"/>
    <mergeCell ref="A13:H13"/>
    <mergeCell ref="I14:I16"/>
    <mergeCell ref="A17:H17"/>
    <mergeCell ref="I18:I21"/>
    <mergeCell ref="A22:H22"/>
    <mergeCell ref="I23:I28"/>
    <mergeCell ref="A29:H29"/>
    <mergeCell ref="I30:I31"/>
    <mergeCell ref="A32:H32"/>
    <mergeCell ref="I33:I34"/>
    <mergeCell ref="A66:H66"/>
    <mergeCell ref="I36:I37"/>
    <mergeCell ref="A38:H38"/>
    <mergeCell ref="I39:I46"/>
    <mergeCell ref="A47:H47"/>
    <mergeCell ref="A49:H49"/>
    <mergeCell ref="I50:I54"/>
    <mergeCell ref="A55:H55"/>
    <mergeCell ref="I56:I59"/>
    <mergeCell ref="A60:H60"/>
    <mergeCell ref="I61:I63"/>
    <mergeCell ref="A64:H64"/>
    <mergeCell ref="I85:I88"/>
    <mergeCell ref="A68:H68"/>
    <mergeCell ref="I69:I70"/>
    <mergeCell ref="A71:H71"/>
    <mergeCell ref="A73:H73"/>
    <mergeCell ref="I74:I77"/>
    <mergeCell ref="A78:H78"/>
    <mergeCell ref="I79:I80"/>
    <mergeCell ref="A81:I81"/>
    <mergeCell ref="A82:H82"/>
    <mergeCell ref="A83:H83"/>
    <mergeCell ref="A84:H84"/>
    <mergeCell ref="A107:H107"/>
    <mergeCell ref="A89:H89"/>
    <mergeCell ref="A91:H91"/>
    <mergeCell ref="I92:I94"/>
    <mergeCell ref="A95:H95"/>
    <mergeCell ref="I96:I97"/>
    <mergeCell ref="A98:H98"/>
    <mergeCell ref="A99:H99"/>
    <mergeCell ref="I100:I102"/>
    <mergeCell ref="A103:H103"/>
    <mergeCell ref="A104:H104"/>
    <mergeCell ref="I105:I106"/>
    <mergeCell ref="A129:H129"/>
    <mergeCell ref="I108:I109"/>
    <mergeCell ref="A110:H110"/>
    <mergeCell ref="I111:I113"/>
    <mergeCell ref="A114:I114"/>
    <mergeCell ref="A115:H115"/>
    <mergeCell ref="I116:I118"/>
    <mergeCell ref="A119:H119"/>
    <mergeCell ref="A121:H121"/>
    <mergeCell ref="I122:I123"/>
    <mergeCell ref="A124:H124"/>
    <mergeCell ref="I125:I128"/>
    <mergeCell ref="A141:H141"/>
    <mergeCell ref="I142:I143"/>
    <mergeCell ref="A144:H144"/>
    <mergeCell ref="I145:I146"/>
    <mergeCell ref="I130:I132"/>
    <mergeCell ref="A133:I133"/>
    <mergeCell ref="A134:H134"/>
    <mergeCell ref="I135:I136"/>
    <mergeCell ref="A137:H137"/>
    <mergeCell ref="I138:I140"/>
  </mergeCells>
  <conditionalFormatting sqref="H14:H16">
    <cfRule type="colorScale" priority="20">
      <colorScale>
        <cfvo type="min"/>
        <cfvo type="max"/>
        <color theme="4" tint="0.59999389629810485"/>
        <color theme="4" tint="-0.249977111117893"/>
      </colorScale>
    </cfRule>
  </conditionalFormatting>
  <conditionalFormatting sqref="H18:H21">
    <cfRule type="colorScale" priority="19">
      <colorScale>
        <cfvo type="min"/>
        <cfvo type="max"/>
        <color theme="4" tint="0.59999389629810485"/>
        <color theme="4" tint="-0.249977111117893"/>
      </colorScale>
    </cfRule>
  </conditionalFormatting>
  <conditionalFormatting sqref="H23:H28">
    <cfRule type="colorScale" priority="18">
      <colorScale>
        <cfvo type="min"/>
        <cfvo type="max"/>
        <color theme="4" tint="0.59999389629810485"/>
        <color theme="4" tint="-0.249977111117893"/>
      </colorScale>
    </cfRule>
  </conditionalFormatting>
  <conditionalFormatting sqref="H33:H34">
    <cfRule type="colorScale" priority="17">
      <colorScale>
        <cfvo type="min"/>
        <cfvo type="max"/>
        <color theme="4" tint="0.59999389629810485"/>
        <color theme="4" tint="-0.249977111117893"/>
      </colorScale>
    </cfRule>
  </conditionalFormatting>
  <conditionalFormatting sqref="H36:H37">
    <cfRule type="colorScale" priority="16">
      <colorScale>
        <cfvo type="min"/>
        <cfvo type="max"/>
        <color theme="4" tint="0.59999389629810485"/>
        <color theme="4" tint="-0.249977111117893"/>
      </colorScale>
    </cfRule>
  </conditionalFormatting>
  <conditionalFormatting sqref="H48">
    <cfRule type="colorScale" priority="15">
      <colorScale>
        <cfvo type="min"/>
        <cfvo type="max"/>
        <color theme="4" tint="0.59999389629810485"/>
        <color theme="4" tint="-0.249977111117893"/>
      </colorScale>
    </cfRule>
  </conditionalFormatting>
  <conditionalFormatting sqref="H67">
    <cfRule type="colorScale" priority="14">
      <colorScale>
        <cfvo type="min"/>
        <cfvo type="max"/>
        <color theme="4" tint="0.59999389629810485"/>
        <color theme="4" tint="-0.249977111117893"/>
      </colorScale>
    </cfRule>
  </conditionalFormatting>
  <conditionalFormatting sqref="H79:H80">
    <cfRule type="colorScale" priority="13">
      <colorScale>
        <cfvo type="min"/>
        <cfvo type="max"/>
        <color theme="4" tint="0.59999389629810485"/>
        <color theme="4" tint="-0.249977111117893"/>
      </colorScale>
    </cfRule>
  </conditionalFormatting>
  <conditionalFormatting sqref="H85:H88">
    <cfRule type="colorScale" priority="12">
      <colorScale>
        <cfvo type="min"/>
        <cfvo type="max"/>
        <color theme="4" tint="0.59999389629810485"/>
        <color theme="4" tint="-0.249977111117893"/>
      </colorScale>
    </cfRule>
  </conditionalFormatting>
  <conditionalFormatting sqref="H96:H97">
    <cfRule type="colorScale" priority="11">
      <colorScale>
        <cfvo type="min"/>
        <cfvo type="max"/>
        <color theme="4" tint="0.59999389629810485"/>
        <color theme="4" tint="-0.249977111117893"/>
      </colorScale>
    </cfRule>
  </conditionalFormatting>
  <conditionalFormatting sqref="H111:H113">
    <cfRule type="colorScale" priority="10">
      <colorScale>
        <cfvo type="min"/>
        <cfvo type="max"/>
        <color theme="4" tint="0.59999389629810485"/>
        <color theme="4" tint="-0.249977111117893"/>
      </colorScale>
    </cfRule>
  </conditionalFormatting>
  <conditionalFormatting sqref="H116:H118">
    <cfRule type="colorScale" priority="9">
      <colorScale>
        <cfvo type="min"/>
        <cfvo type="max"/>
        <color theme="4" tint="0.59999389629810485"/>
        <color theme="4" tint="-0.249977111117893"/>
      </colorScale>
    </cfRule>
  </conditionalFormatting>
  <conditionalFormatting sqref="H122:H123">
    <cfRule type="colorScale" priority="8">
      <colorScale>
        <cfvo type="min"/>
        <cfvo type="max"/>
        <color theme="4" tint="0.59999389629810485"/>
        <color theme="4" tint="-0.249977111117893"/>
      </colorScale>
    </cfRule>
  </conditionalFormatting>
  <conditionalFormatting sqref="H130:H132">
    <cfRule type="colorScale" priority="7">
      <colorScale>
        <cfvo type="min"/>
        <cfvo type="max"/>
        <color theme="4" tint="0.59999389629810485"/>
        <color theme="4" tint="-0.249977111117893"/>
      </colorScale>
    </cfRule>
  </conditionalFormatting>
  <conditionalFormatting sqref="H135:H136">
    <cfRule type="colorScale" priority="6">
      <colorScale>
        <cfvo type="min"/>
        <cfvo type="max"/>
        <color theme="4" tint="0.59999389629810485"/>
        <color theme="4" tint="-0.249977111117893"/>
      </colorScale>
    </cfRule>
  </conditionalFormatting>
  <conditionalFormatting sqref="H138:H140">
    <cfRule type="colorScale" priority="5">
      <colorScale>
        <cfvo type="min"/>
        <cfvo type="max"/>
        <color theme="4" tint="0.59999389629810485"/>
        <color theme="4" tint="-0.249977111117893"/>
      </colorScale>
    </cfRule>
  </conditionalFormatting>
  <conditionalFormatting sqref="H142:H143">
    <cfRule type="colorScale" priority="4">
      <colorScale>
        <cfvo type="min"/>
        <cfvo type="max"/>
        <color theme="4" tint="0.59999389629810485"/>
        <color theme="4" tint="-0.249977111117893"/>
      </colorScale>
    </cfRule>
  </conditionalFormatting>
  <conditionalFormatting sqref="H145:H146">
    <cfRule type="colorScale" priority="3">
      <colorScale>
        <cfvo type="min"/>
        <cfvo type="max"/>
        <color theme="4" tint="0.59999389629810485"/>
        <color theme="4" tint="-0.249977111117893"/>
      </colorScale>
    </cfRule>
  </conditionalFormatting>
  <conditionalFormatting sqref="H61:H63">
    <cfRule type="colorScale" priority="21">
      <colorScale>
        <cfvo type="min"/>
        <cfvo type="max"/>
        <color theme="4" tint="0.59999389629810485"/>
        <color theme="4" tint="-0.249977111117893"/>
      </colorScale>
    </cfRule>
  </conditionalFormatting>
  <conditionalFormatting sqref="H72">
    <cfRule type="colorScale" priority="22">
      <colorScale>
        <cfvo type="min"/>
        <cfvo type="max"/>
        <color theme="4" tint="0.59999389629810485"/>
        <color theme="4" tint="-0.249977111117893"/>
      </colorScale>
    </cfRule>
  </conditionalFormatting>
  <conditionalFormatting sqref="H125:H128">
    <cfRule type="colorScale" priority="23">
      <colorScale>
        <cfvo type="min"/>
        <cfvo type="max"/>
        <color theme="4" tint="0.59999389629810485"/>
        <color theme="4" tint="-0.249977111117893"/>
      </colorScale>
    </cfRule>
  </conditionalFormatting>
  <conditionalFormatting sqref="H105:H106">
    <cfRule type="colorScale" priority="24">
      <colorScale>
        <cfvo type="min"/>
        <cfvo type="max"/>
        <color theme="4" tint="0.59999389629810485"/>
        <color theme="4" tint="-0.249977111117893"/>
      </colorScale>
    </cfRule>
  </conditionalFormatting>
  <conditionalFormatting sqref="H7:H9">
    <cfRule type="colorScale" priority="2">
      <colorScale>
        <cfvo type="min"/>
        <cfvo type="max"/>
        <color theme="4" tint="0.59999389629810485"/>
        <color theme="4" tint="-0.249977111117893"/>
      </colorScale>
    </cfRule>
  </conditionalFormatting>
  <conditionalFormatting sqref="H11:H12">
    <cfRule type="colorScale" priority="25">
      <colorScale>
        <cfvo type="min"/>
        <cfvo type="max"/>
        <color theme="4" tint="0.59999389629810485"/>
        <color theme="4" tint="-0.249977111117893"/>
      </colorScale>
    </cfRule>
  </conditionalFormatting>
  <conditionalFormatting sqref="H30:H31">
    <cfRule type="colorScale" priority="26">
      <colorScale>
        <cfvo type="min"/>
        <cfvo type="max"/>
        <color theme="4" tint="0.59999389629810485"/>
        <color theme="4" tint="-0.249977111117893"/>
      </colorScale>
    </cfRule>
  </conditionalFormatting>
  <conditionalFormatting sqref="H39:H46">
    <cfRule type="colorScale" priority="27">
      <colorScale>
        <cfvo type="min"/>
        <cfvo type="max"/>
        <color theme="4" tint="0.59999389629810485"/>
        <color theme="4" tint="-0.249977111117893"/>
      </colorScale>
    </cfRule>
  </conditionalFormatting>
  <conditionalFormatting sqref="H50:H54">
    <cfRule type="colorScale" priority="28">
      <colorScale>
        <cfvo type="min"/>
        <cfvo type="max"/>
        <color theme="4" tint="0.59999389629810485"/>
        <color theme="4" tint="-0.249977111117893"/>
      </colorScale>
    </cfRule>
  </conditionalFormatting>
  <conditionalFormatting sqref="H56:H59">
    <cfRule type="colorScale" priority="29">
      <colorScale>
        <cfvo type="min"/>
        <cfvo type="max"/>
        <color theme="4" tint="0.59999389629810485"/>
        <color theme="4" tint="-0.249977111117893"/>
      </colorScale>
    </cfRule>
  </conditionalFormatting>
  <conditionalFormatting sqref="H65">
    <cfRule type="colorScale" priority="30">
      <colorScale>
        <cfvo type="min"/>
        <cfvo type="max"/>
        <color theme="4" tint="0.59999389629810485"/>
        <color theme="4" tint="-0.249977111117893"/>
      </colorScale>
    </cfRule>
  </conditionalFormatting>
  <conditionalFormatting sqref="H69:H70">
    <cfRule type="colorScale" priority="31">
      <colorScale>
        <cfvo type="min"/>
        <cfvo type="max"/>
        <color theme="4" tint="0.59999389629810485"/>
        <color theme="4" tint="-0.249977111117893"/>
      </colorScale>
    </cfRule>
  </conditionalFormatting>
  <conditionalFormatting sqref="H74:H77">
    <cfRule type="colorScale" priority="32">
      <colorScale>
        <cfvo type="min"/>
        <cfvo type="max"/>
        <color theme="4" tint="0.59999389629810485"/>
        <color theme="4" tint="-0.249977111117893"/>
      </colorScale>
    </cfRule>
  </conditionalFormatting>
  <conditionalFormatting sqref="H92:H94">
    <cfRule type="colorScale" priority="33">
      <colorScale>
        <cfvo type="min"/>
        <cfvo type="max"/>
        <color theme="4" tint="0.59999389629810485"/>
        <color theme="4" tint="-0.249977111117893"/>
      </colorScale>
    </cfRule>
  </conditionalFormatting>
  <conditionalFormatting sqref="H100:H102">
    <cfRule type="colorScale" priority="34">
      <colorScale>
        <cfvo type="min"/>
        <cfvo type="max"/>
        <color theme="4" tint="0.59999389629810485"/>
        <color theme="4" tint="-0.249977111117893"/>
      </colorScale>
    </cfRule>
  </conditionalFormatting>
  <conditionalFormatting sqref="H108:H109">
    <cfRule type="colorScale" priority="35">
      <colorScale>
        <cfvo type="min"/>
        <cfvo type="max"/>
        <color theme="4" tint="0.59999389629810485"/>
        <color theme="4" tint="-0.249977111117893"/>
      </colorScale>
    </cfRule>
  </conditionalFormatting>
  <conditionalFormatting sqref="H120">
    <cfRule type="colorScale" priority="1">
      <colorScale>
        <cfvo type="min"/>
        <cfvo type="max"/>
        <color theme="4" tint="0.59999389629810485"/>
        <color theme="4" tint="-0.249977111117893"/>
      </colorScale>
    </cfRule>
  </conditionalFormatting>
  <conditionalFormatting sqref="H90">
    <cfRule type="colorScale" priority="36">
      <colorScale>
        <cfvo type="min"/>
        <cfvo type="max"/>
        <color theme="4" tint="0.59999389629810485"/>
        <color theme="4" tint="-0.249977111117893"/>
      </colorScale>
    </cfRule>
  </conditionalFormatting>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zoomScale="90" zoomScaleNormal="90" workbookViewId="0">
      <selection activeCell="B17" sqref="A1:B45"/>
    </sheetView>
  </sheetViews>
  <sheetFormatPr defaultRowHeight="14.5" x14ac:dyDescent="0.35"/>
  <cols>
    <col min="1" max="1" width="59.7265625" customWidth="1"/>
    <col min="2" max="2" width="68.7265625" style="32" customWidth="1"/>
    <col min="3" max="22" width="8.7265625" style="32"/>
  </cols>
  <sheetData>
    <row r="1" spans="1:2" s="31" customFormat="1" x14ac:dyDescent="0.35">
      <c r="A1" s="93" t="s">
        <v>705</v>
      </c>
      <c r="B1" s="94"/>
    </row>
    <row r="2" spans="1:2" x14ac:dyDescent="0.35">
      <c r="A2" s="95" t="s">
        <v>706</v>
      </c>
      <c r="B2" s="95" t="s">
        <v>707</v>
      </c>
    </row>
    <row r="3" spans="1:2" x14ac:dyDescent="0.35">
      <c r="A3" s="151" t="s">
        <v>708</v>
      </c>
      <c r="B3" s="151"/>
    </row>
    <row r="4" spans="1:2" ht="19" customHeight="1" x14ac:dyDescent="0.35">
      <c r="A4" s="96" t="s">
        <v>776</v>
      </c>
      <c r="B4" s="96" t="s">
        <v>709</v>
      </c>
    </row>
    <row r="5" spans="1:2" ht="14.5" customHeight="1" x14ac:dyDescent="0.35">
      <c r="A5" s="151" t="s">
        <v>710</v>
      </c>
      <c r="B5" s="151"/>
    </row>
    <row r="6" spans="1:2" ht="26" x14ac:dyDescent="0.35">
      <c r="A6" s="97" t="s">
        <v>711</v>
      </c>
      <c r="B6" s="96" t="s">
        <v>712</v>
      </c>
    </row>
    <row r="7" spans="1:2" ht="52" x14ac:dyDescent="0.35">
      <c r="A7" s="97" t="s">
        <v>713</v>
      </c>
      <c r="B7" s="96" t="s">
        <v>714</v>
      </c>
    </row>
    <row r="8" spans="1:2" ht="52.5" customHeight="1" x14ac:dyDescent="0.35">
      <c r="A8" s="97" t="s">
        <v>715</v>
      </c>
      <c r="B8" s="96" t="s">
        <v>716</v>
      </c>
    </row>
    <row r="9" spans="1:2" ht="65" x14ac:dyDescent="0.35">
      <c r="A9" s="98" t="s">
        <v>717</v>
      </c>
      <c r="B9" s="96" t="s">
        <v>718</v>
      </c>
    </row>
    <row r="10" spans="1:2" ht="15.65" customHeight="1" x14ac:dyDescent="0.35">
      <c r="A10" s="149" t="s">
        <v>719</v>
      </c>
      <c r="B10" s="150"/>
    </row>
    <row r="11" spans="1:2" ht="52" x14ac:dyDescent="0.35">
      <c r="A11" s="98" t="s">
        <v>720</v>
      </c>
      <c r="B11" s="96" t="s">
        <v>721</v>
      </c>
    </row>
    <row r="12" spans="1:2" ht="26" x14ac:dyDescent="0.35">
      <c r="A12" s="98" t="s">
        <v>722</v>
      </c>
      <c r="B12" s="96"/>
    </row>
    <row r="13" spans="1:2" ht="15.65" customHeight="1" x14ac:dyDescent="0.35">
      <c r="A13" s="149" t="s">
        <v>723</v>
      </c>
      <c r="B13" s="150"/>
    </row>
    <row r="14" spans="1:2" ht="64" customHeight="1" x14ac:dyDescent="0.35">
      <c r="A14" s="98" t="s">
        <v>724</v>
      </c>
      <c r="B14" s="96" t="s">
        <v>725</v>
      </c>
    </row>
    <row r="15" spans="1:2" ht="26" x14ac:dyDescent="0.35">
      <c r="A15" s="98" t="s">
        <v>726</v>
      </c>
      <c r="B15" s="96"/>
    </row>
    <row r="16" spans="1:2" x14ac:dyDescent="0.35">
      <c r="A16" s="152" t="s">
        <v>727</v>
      </c>
      <c r="B16" s="153"/>
    </row>
    <row r="17" spans="1:2" ht="65" x14ac:dyDescent="0.35">
      <c r="A17" s="98" t="s">
        <v>728</v>
      </c>
      <c r="B17" s="96" t="s">
        <v>729</v>
      </c>
    </row>
    <row r="18" spans="1:2" ht="52" x14ac:dyDescent="0.35">
      <c r="A18" s="98" t="s">
        <v>730</v>
      </c>
      <c r="B18" s="96" t="s">
        <v>731</v>
      </c>
    </row>
    <row r="19" spans="1:2" ht="26" x14ac:dyDescent="0.35">
      <c r="A19" s="98" t="s">
        <v>732</v>
      </c>
      <c r="B19" s="96" t="s">
        <v>733</v>
      </c>
    </row>
    <row r="20" spans="1:2" ht="39" x14ac:dyDescent="0.35">
      <c r="A20" s="98" t="s">
        <v>734</v>
      </c>
      <c r="B20" s="96" t="s">
        <v>735</v>
      </c>
    </row>
    <row r="21" spans="1:2" ht="26" x14ac:dyDescent="0.35">
      <c r="A21" s="98" t="s">
        <v>736</v>
      </c>
      <c r="B21" s="96" t="s">
        <v>737</v>
      </c>
    </row>
    <row r="22" spans="1:2" ht="14.5" customHeight="1" x14ac:dyDescent="0.35">
      <c r="A22" s="149" t="s">
        <v>738</v>
      </c>
      <c r="B22" s="150"/>
    </row>
    <row r="23" spans="1:2" ht="91" x14ac:dyDescent="0.35">
      <c r="A23" s="98" t="s">
        <v>739</v>
      </c>
      <c r="B23" s="96" t="s">
        <v>740</v>
      </c>
    </row>
    <row r="24" spans="1:2" ht="26" x14ac:dyDescent="0.35">
      <c r="A24" s="98" t="s">
        <v>741</v>
      </c>
      <c r="B24" s="96"/>
    </row>
    <row r="25" spans="1:2" x14ac:dyDescent="0.35">
      <c r="A25" s="149" t="s">
        <v>446</v>
      </c>
      <c r="B25" s="150"/>
    </row>
    <row r="26" spans="1:2" ht="104" x14ac:dyDescent="0.35">
      <c r="A26" s="98" t="s">
        <v>742</v>
      </c>
      <c r="B26" s="96" t="s">
        <v>743</v>
      </c>
    </row>
    <row r="27" spans="1:2" ht="26" x14ac:dyDescent="0.35">
      <c r="A27" s="98" t="s">
        <v>744</v>
      </c>
      <c r="B27" s="96"/>
    </row>
    <row r="28" spans="1:2" x14ac:dyDescent="0.35">
      <c r="A28" s="149" t="s">
        <v>745</v>
      </c>
      <c r="B28" s="150"/>
    </row>
    <row r="29" spans="1:2" ht="52" x14ac:dyDescent="0.35">
      <c r="A29" s="98" t="s">
        <v>746</v>
      </c>
      <c r="B29" s="96" t="s">
        <v>747</v>
      </c>
    </row>
    <row r="30" spans="1:2" ht="104" x14ac:dyDescent="0.35">
      <c r="A30" s="98" t="s">
        <v>748</v>
      </c>
      <c r="B30" s="96" t="s">
        <v>749</v>
      </c>
    </row>
    <row r="31" spans="1:2" ht="26" x14ac:dyDescent="0.35">
      <c r="A31" s="97" t="s">
        <v>750</v>
      </c>
      <c r="B31" s="96"/>
    </row>
    <row r="32" spans="1:2" x14ac:dyDescent="0.35">
      <c r="A32" s="149" t="s">
        <v>751</v>
      </c>
      <c r="B32" s="150"/>
    </row>
    <row r="33" spans="1:2" ht="78" x14ac:dyDescent="0.35">
      <c r="A33" s="98" t="s">
        <v>752</v>
      </c>
      <c r="B33" s="96" t="s">
        <v>753</v>
      </c>
    </row>
    <row r="34" spans="1:2" ht="26" x14ac:dyDescent="0.35">
      <c r="A34" s="98" t="s">
        <v>754</v>
      </c>
      <c r="B34" s="96"/>
    </row>
    <row r="35" spans="1:2" ht="65" x14ac:dyDescent="0.35">
      <c r="A35" s="98" t="s">
        <v>755</v>
      </c>
      <c r="B35" s="96" t="s">
        <v>756</v>
      </c>
    </row>
    <row r="36" spans="1:2" ht="26" x14ac:dyDescent="0.35">
      <c r="A36" s="98" t="s">
        <v>757</v>
      </c>
      <c r="B36" s="96"/>
    </row>
    <row r="37" spans="1:2" ht="65" x14ac:dyDescent="0.35">
      <c r="A37" s="98" t="s">
        <v>758</v>
      </c>
      <c r="B37" s="96" t="s">
        <v>759</v>
      </c>
    </row>
    <row r="38" spans="1:2" ht="14.5" customHeight="1" x14ac:dyDescent="0.35">
      <c r="A38" s="149" t="s">
        <v>760</v>
      </c>
      <c r="B38" s="150"/>
    </row>
    <row r="39" spans="1:2" ht="52" x14ac:dyDescent="0.35">
      <c r="A39" s="98" t="s">
        <v>761</v>
      </c>
      <c r="B39" s="96" t="s">
        <v>762</v>
      </c>
    </row>
    <row r="40" spans="1:2" ht="39" customHeight="1" x14ac:dyDescent="0.35">
      <c r="A40" s="98" t="s">
        <v>763</v>
      </c>
      <c r="B40" s="96" t="s">
        <v>764</v>
      </c>
    </row>
    <row r="41" spans="1:2" ht="65" x14ac:dyDescent="0.35">
      <c r="A41" s="98" t="s">
        <v>765</v>
      </c>
      <c r="B41" s="96" t="s">
        <v>766</v>
      </c>
    </row>
    <row r="42" spans="1:2" ht="50.5" customHeight="1" x14ac:dyDescent="0.35">
      <c r="A42" s="98" t="s">
        <v>767</v>
      </c>
      <c r="B42" s="96" t="s">
        <v>766</v>
      </c>
    </row>
    <row r="43" spans="1:2" x14ac:dyDescent="0.35">
      <c r="A43" s="149" t="s">
        <v>768</v>
      </c>
      <c r="B43" s="150"/>
    </row>
    <row r="44" spans="1:2" ht="68.25" customHeight="1" x14ac:dyDescent="0.35">
      <c r="A44" s="99" t="s">
        <v>769</v>
      </c>
      <c r="B44" s="96" t="s">
        <v>770</v>
      </c>
    </row>
    <row r="45" spans="1:2" ht="39.65" customHeight="1" x14ac:dyDescent="0.35">
      <c r="A45" s="96" t="s">
        <v>771</v>
      </c>
      <c r="B45" s="96"/>
    </row>
    <row r="46" spans="1:2" s="32" customFormat="1" x14ac:dyDescent="0.35"/>
    <row r="47" spans="1:2" s="32" customFormat="1" x14ac:dyDescent="0.35"/>
    <row r="48" spans="1:2" s="32" customFormat="1" x14ac:dyDescent="0.35"/>
    <row r="49" s="32" customFormat="1" x14ac:dyDescent="0.35"/>
    <row r="50" s="32" customFormat="1" x14ac:dyDescent="0.35"/>
    <row r="51" s="32" customFormat="1" x14ac:dyDescent="0.35"/>
    <row r="52" s="32" customFormat="1" x14ac:dyDescent="0.35"/>
    <row r="53" s="32" customFormat="1" x14ac:dyDescent="0.35"/>
    <row r="54" s="32" customFormat="1" x14ac:dyDescent="0.35"/>
    <row r="55" s="32" customFormat="1" x14ac:dyDescent="0.35"/>
    <row r="56" s="32" customFormat="1" x14ac:dyDescent="0.35"/>
    <row r="57" s="32" customFormat="1" x14ac:dyDescent="0.35"/>
    <row r="58" s="32" customFormat="1" x14ac:dyDescent="0.35"/>
    <row r="59" s="32" customFormat="1" x14ac:dyDescent="0.35"/>
    <row r="60" s="32" customFormat="1" x14ac:dyDescent="0.35"/>
    <row r="61" s="32" customFormat="1" x14ac:dyDescent="0.35"/>
    <row r="62" s="32" customFormat="1" x14ac:dyDescent="0.35"/>
    <row r="63" s="32" customFormat="1" x14ac:dyDescent="0.35"/>
    <row r="64" s="32" customFormat="1" x14ac:dyDescent="0.35"/>
    <row r="65" s="32" customFormat="1" x14ac:dyDescent="0.35"/>
    <row r="66" s="32" customFormat="1" x14ac:dyDescent="0.35"/>
    <row r="67" s="32" customFormat="1" x14ac:dyDescent="0.35"/>
    <row r="68" s="32" customFormat="1" x14ac:dyDescent="0.35"/>
    <row r="69" s="32" customFormat="1" x14ac:dyDescent="0.35"/>
    <row r="70" s="32" customFormat="1" x14ac:dyDescent="0.35"/>
    <row r="71" s="32" customFormat="1" x14ac:dyDescent="0.35"/>
    <row r="72" s="32" customFormat="1" x14ac:dyDescent="0.35"/>
    <row r="73" s="32" customFormat="1" x14ac:dyDescent="0.35"/>
    <row r="74" s="32" customFormat="1" x14ac:dyDescent="0.35"/>
    <row r="75" s="32" customFormat="1" x14ac:dyDescent="0.35"/>
    <row r="76" s="32" customFormat="1" x14ac:dyDescent="0.35"/>
    <row r="77" s="32" customFormat="1" x14ac:dyDescent="0.35"/>
    <row r="78" s="32" customFormat="1" x14ac:dyDescent="0.35"/>
    <row r="79" s="32" customFormat="1" x14ac:dyDescent="0.35"/>
    <row r="80" s="32" customFormat="1" x14ac:dyDescent="0.35"/>
    <row r="81" s="32" customFormat="1" x14ac:dyDescent="0.35"/>
  </sheetData>
  <mergeCells count="11">
    <mergeCell ref="A22:B22"/>
    <mergeCell ref="A3:B3"/>
    <mergeCell ref="A5:B5"/>
    <mergeCell ref="A10:B10"/>
    <mergeCell ref="A13:B13"/>
    <mergeCell ref="A16:B16"/>
    <mergeCell ref="A25:B25"/>
    <mergeCell ref="A28:B28"/>
    <mergeCell ref="A32:B32"/>
    <mergeCell ref="A38:B38"/>
    <mergeCell ref="A43:B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C4"/>
  <sheetViews>
    <sheetView zoomScaleNormal="100" workbookViewId="0">
      <selection activeCell="L42" sqref="A1:XFD1048576"/>
    </sheetView>
  </sheetViews>
  <sheetFormatPr defaultRowHeight="13" x14ac:dyDescent="0.3"/>
  <cols>
    <col min="1" max="16384" width="8.7265625" style="50"/>
  </cols>
  <sheetData>
    <row r="1" spans="1:549" x14ac:dyDescent="0.3">
      <c r="A1" s="50" t="s">
        <v>0</v>
      </c>
      <c r="B1" s="50" t="s">
        <v>1</v>
      </c>
      <c r="C1" s="50" t="s">
        <v>2</v>
      </c>
      <c r="D1" s="50" t="s">
        <v>3</v>
      </c>
      <c r="E1" s="50" t="s">
        <v>4</v>
      </c>
      <c r="F1" s="50" t="s">
        <v>5</v>
      </c>
      <c r="G1" s="50" t="s">
        <v>6</v>
      </c>
      <c r="H1" s="50" t="s">
        <v>7</v>
      </c>
      <c r="I1" s="50" t="s">
        <v>8</v>
      </c>
      <c r="J1" s="50" t="s">
        <v>9</v>
      </c>
      <c r="K1" s="50" t="s">
        <v>10</v>
      </c>
      <c r="L1" s="50" t="s">
        <v>11</v>
      </c>
      <c r="M1" s="50" t="s">
        <v>12</v>
      </c>
      <c r="N1" s="50" t="s">
        <v>13</v>
      </c>
      <c r="O1" s="50" t="s">
        <v>14</v>
      </c>
      <c r="P1" s="50" t="s">
        <v>15</v>
      </c>
      <c r="Q1" s="50" t="s">
        <v>16</v>
      </c>
      <c r="R1" s="50" t="s">
        <v>17</v>
      </c>
      <c r="S1" s="50" t="s">
        <v>18</v>
      </c>
      <c r="T1" s="50" t="s">
        <v>19</v>
      </c>
      <c r="U1" s="50" t="s">
        <v>20</v>
      </c>
      <c r="V1" s="50" t="s">
        <v>21</v>
      </c>
      <c r="W1" s="50" t="s">
        <v>22</v>
      </c>
      <c r="X1" s="50" t="s">
        <v>23</v>
      </c>
      <c r="Y1" s="50" t="s">
        <v>24</v>
      </c>
      <c r="Z1" s="50" t="s">
        <v>25</v>
      </c>
      <c r="AA1" s="50" t="s">
        <v>26</v>
      </c>
      <c r="AB1" s="50" t="s">
        <v>27</v>
      </c>
      <c r="AC1" s="50" t="s">
        <v>28</v>
      </c>
      <c r="AD1" s="50" t="s">
        <v>29</v>
      </c>
      <c r="AE1" s="50" t="s">
        <v>30</v>
      </c>
      <c r="AF1" s="50" t="s">
        <v>31</v>
      </c>
      <c r="AG1" s="50" t="s">
        <v>32</v>
      </c>
      <c r="AH1" s="50" t="s">
        <v>33</v>
      </c>
      <c r="AI1" s="50" t="s">
        <v>34</v>
      </c>
      <c r="AJ1" s="50" t="s">
        <v>35</v>
      </c>
      <c r="AK1" s="50" t="s">
        <v>36</v>
      </c>
      <c r="AL1" s="50" t="s">
        <v>37</v>
      </c>
      <c r="AM1" s="50" t="s">
        <v>38</v>
      </c>
      <c r="AN1" s="50" t="s">
        <v>39</v>
      </c>
      <c r="AO1" s="50" t="s">
        <v>40</v>
      </c>
      <c r="AP1" s="50" t="s">
        <v>41</v>
      </c>
      <c r="AQ1" s="50" t="s">
        <v>42</v>
      </c>
      <c r="AR1" s="50" t="s">
        <v>43</v>
      </c>
      <c r="AS1" s="50" t="s">
        <v>44</v>
      </c>
      <c r="AT1" s="50" t="s">
        <v>45</v>
      </c>
      <c r="AU1" s="50" t="s">
        <v>46</v>
      </c>
      <c r="AV1" s="50" t="s">
        <v>47</v>
      </c>
      <c r="AW1" s="50" t="s">
        <v>48</v>
      </c>
      <c r="AX1" s="50" t="s">
        <v>49</v>
      </c>
      <c r="AY1" s="50" t="s">
        <v>50</v>
      </c>
      <c r="AZ1" s="50" t="s">
        <v>51</v>
      </c>
      <c r="BA1" s="50" t="s">
        <v>52</v>
      </c>
      <c r="BB1" s="50" t="s">
        <v>53</v>
      </c>
      <c r="BC1" s="50" t="s">
        <v>54</v>
      </c>
      <c r="BD1" s="50" t="s">
        <v>55</v>
      </c>
      <c r="BE1" s="50" t="s">
        <v>37</v>
      </c>
      <c r="BF1" s="50" t="s">
        <v>38</v>
      </c>
      <c r="BG1" s="50" t="s">
        <v>56</v>
      </c>
      <c r="BH1" s="50" t="s">
        <v>57</v>
      </c>
      <c r="BI1" s="50" t="s">
        <v>50</v>
      </c>
      <c r="BJ1" s="50" t="s">
        <v>51</v>
      </c>
      <c r="BK1" s="50" t="s">
        <v>52</v>
      </c>
      <c r="BL1" s="50" t="s">
        <v>53</v>
      </c>
      <c r="BM1" s="50" t="s">
        <v>54</v>
      </c>
      <c r="BN1" s="50" t="s">
        <v>55</v>
      </c>
      <c r="BO1" s="50" t="s">
        <v>37</v>
      </c>
      <c r="BP1" s="50" t="s">
        <v>38</v>
      </c>
      <c r="BQ1" s="50" t="s">
        <v>58</v>
      </c>
      <c r="BR1" s="50" t="s">
        <v>59</v>
      </c>
      <c r="BS1" s="50" t="s">
        <v>60</v>
      </c>
      <c r="BT1" s="50" t="s">
        <v>61</v>
      </c>
      <c r="BU1" s="50" t="s">
        <v>62</v>
      </c>
      <c r="BV1" s="50" t="s">
        <v>63</v>
      </c>
      <c r="BW1" s="50" t="s">
        <v>64</v>
      </c>
      <c r="BX1" s="50" t="s">
        <v>65</v>
      </c>
      <c r="BY1" s="50" t="s">
        <v>37</v>
      </c>
      <c r="BZ1" s="50" t="s">
        <v>38</v>
      </c>
      <c r="CA1" s="50" t="s">
        <v>66</v>
      </c>
      <c r="CB1" s="50" t="s">
        <v>67</v>
      </c>
      <c r="CC1" s="50" t="s">
        <v>68</v>
      </c>
      <c r="CD1" s="50" t="s">
        <v>69</v>
      </c>
      <c r="CE1" s="50" t="s">
        <v>34</v>
      </c>
      <c r="CF1" s="50" t="s">
        <v>70</v>
      </c>
      <c r="CG1" s="50" t="s">
        <v>71</v>
      </c>
      <c r="CH1" s="50" t="s">
        <v>37</v>
      </c>
      <c r="CI1" s="50" t="s">
        <v>38</v>
      </c>
      <c r="CJ1" s="50" t="s">
        <v>72</v>
      </c>
      <c r="CK1" s="50" t="s">
        <v>73</v>
      </c>
      <c r="CL1" s="50" t="s">
        <v>74</v>
      </c>
      <c r="CM1" s="50" t="s">
        <v>75</v>
      </c>
      <c r="CN1" s="50" t="s">
        <v>76</v>
      </c>
      <c r="CO1" s="50" t="s">
        <v>77</v>
      </c>
      <c r="CP1" s="50" t="s">
        <v>78</v>
      </c>
      <c r="CQ1" s="50" t="s">
        <v>79</v>
      </c>
      <c r="CR1" s="50" t="s">
        <v>37</v>
      </c>
      <c r="CS1" s="50" t="s">
        <v>38</v>
      </c>
      <c r="CT1" s="50" t="s">
        <v>80</v>
      </c>
      <c r="CU1" s="50" t="s">
        <v>50</v>
      </c>
      <c r="CV1" s="50" t="s">
        <v>51</v>
      </c>
      <c r="CW1" s="50" t="s">
        <v>52</v>
      </c>
      <c r="CX1" s="50" t="s">
        <v>53</v>
      </c>
      <c r="CY1" s="50" t="s">
        <v>54</v>
      </c>
      <c r="CZ1" s="50" t="s">
        <v>55</v>
      </c>
      <c r="DA1" s="50" t="s">
        <v>37</v>
      </c>
      <c r="DB1" s="50" t="s">
        <v>38</v>
      </c>
      <c r="DC1" s="50" t="s">
        <v>81</v>
      </c>
      <c r="DD1" s="50" t="s">
        <v>82</v>
      </c>
      <c r="DE1" s="50" t="s">
        <v>83</v>
      </c>
      <c r="DF1" s="50" t="s">
        <v>84</v>
      </c>
      <c r="DG1" s="50" t="s">
        <v>85</v>
      </c>
      <c r="DH1" s="50" t="s">
        <v>86</v>
      </c>
      <c r="DI1" s="50" t="s">
        <v>87</v>
      </c>
      <c r="DJ1" s="50" t="s">
        <v>37</v>
      </c>
      <c r="DK1" s="50" t="s">
        <v>88</v>
      </c>
      <c r="DL1" s="50" t="s">
        <v>74</v>
      </c>
      <c r="DM1" s="50" t="s">
        <v>75</v>
      </c>
      <c r="DN1" s="50" t="s">
        <v>76</v>
      </c>
      <c r="DO1" s="50" t="s">
        <v>77</v>
      </c>
      <c r="DP1" s="50" t="s">
        <v>78</v>
      </c>
      <c r="DQ1" s="50" t="s">
        <v>79</v>
      </c>
      <c r="DR1" s="50" t="s">
        <v>37</v>
      </c>
      <c r="DS1" s="50" t="s">
        <v>38</v>
      </c>
      <c r="DT1" s="50" t="s">
        <v>89</v>
      </c>
      <c r="DU1" s="50" t="s">
        <v>90</v>
      </c>
      <c r="DV1" s="50" t="s">
        <v>91</v>
      </c>
      <c r="DW1" s="50" t="s">
        <v>92</v>
      </c>
      <c r="DX1" s="50" t="s">
        <v>93</v>
      </c>
      <c r="DY1" s="50" t="s">
        <v>94</v>
      </c>
      <c r="DZ1" s="50" t="s">
        <v>95</v>
      </c>
      <c r="EA1" s="50" t="s">
        <v>96</v>
      </c>
      <c r="EB1" s="50" t="s">
        <v>97</v>
      </c>
      <c r="EC1" s="50" t="s">
        <v>98</v>
      </c>
      <c r="ED1" s="50" t="s">
        <v>99</v>
      </c>
      <c r="EE1" s="50" t="s">
        <v>100</v>
      </c>
      <c r="EF1" s="50" t="s">
        <v>101</v>
      </c>
      <c r="EG1" s="50" t="s">
        <v>102</v>
      </c>
      <c r="EH1" s="50" t="s">
        <v>103</v>
      </c>
      <c r="EI1" s="50" t="s">
        <v>104</v>
      </c>
      <c r="EJ1" s="50" t="s">
        <v>105</v>
      </c>
      <c r="EK1" s="50" t="s">
        <v>106</v>
      </c>
      <c r="EL1" s="50" t="s">
        <v>34</v>
      </c>
      <c r="EM1" s="50" t="s">
        <v>107</v>
      </c>
      <c r="EN1" s="50" t="s">
        <v>37</v>
      </c>
      <c r="EO1" s="50" t="s">
        <v>38</v>
      </c>
      <c r="EP1" s="50" t="s">
        <v>108</v>
      </c>
      <c r="EQ1" s="50" t="s">
        <v>109</v>
      </c>
      <c r="ER1" s="50" t="s">
        <v>110</v>
      </c>
      <c r="ES1" s="50" t="s">
        <v>111</v>
      </c>
      <c r="ET1" s="50" t="s">
        <v>112</v>
      </c>
      <c r="EU1" s="50" t="s">
        <v>113</v>
      </c>
      <c r="EV1" s="50" t="s">
        <v>114</v>
      </c>
      <c r="EW1" s="50" t="s">
        <v>115</v>
      </c>
      <c r="EX1" s="50" t="s">
        <v>116</v>
      </c>
      <c r="EY1" s="50" t="s">
        <v>117</v>
      </c>
      <c r="EZ1" s="50" t="s">
        <v>118</v>
      </c>
      <c r="FA1" s="50" t="s">
        <v>119</v>
      </c>
      <c r="FB1" s="50" t="s">
        <v>50</v>
      </c>
      <c r="FC1" s="50" t="s">
        <v>51</v>
      </c>
      <c r="FD1" s="50" t="s">
        <v>52</v>
      </c>
      <c r="FE1" s="50" t="s">
        <v>53</v>
      </c>
      <c r="FF1" s="50" t="s">
        <v>54</v>
      </c>
      <c r="FG1" s="50" t="s">
        <v>55</v>
      </c>
      <c r="FH1" s="50" t="s">
        <v>37</v>
      </c>
      <c r="FI1" s="50" t="s">
        <v>38</v>
      </c>
      <c r="FJ1" s="50" t="s">
        <v>120</v>
      </c>
      <c r="FK1" s="50" t="s">
        <v>121</v>
      </c>
      <c r="FL1" s="50" t="s">
        <v>50</v>
      </c>
      <c r="FM1" s="50" t="s">
        <v>51</v>
      </c>
      <c r="FN1" s="50" t="s">
        <v>52</v>
      </c>
      <c r="FO1" s="50" t="s">
        <v>53</v>
      </c>
      <c r="FP1" s="50" t="s">
        <v>54</v>
      </c>
      <c r="FQ1" s="50" t="s">
        <v>55</v>
      </c>
      <c r="FR1" s="50" t="s">
        <v>37</v>
      </c>
      <c r="FS1" s="50" t="s">
        <v>38</v>
      </c>
      <c r="FT1" s="50" t="s">
        <v>122</v>
      </c>
      <c r="FU1" s="50" t="s">
        <v>123</v>
      </c>
      <c r="FV1" s="50" t="s">
        <v>124</v>
      </c>
      <c r="FW1" s="50" t="s">
        <v>125</v>
      </c>
      <c r="FX1" s="50" t="s">
        <v>126</v>
      </c>
      <c r="FY1" s="50" t="s">
        <v>127</v>
      </c>
      <c r="FZ1" s="50" t="s">
        <v>64</v>
      </c>
      <c r="GA1" s="50" t="s">
        <v>65</v>
      </c>
      <c r="GB1" s="50" t="s">
        <v>37</v>
      </c>
      <c r="GC1" s="50" t="s">
        <v>38</v>
      </c>
      <c r="GD1" s="50" t="s">
        <v>128</v>
      </c>
      <c r="GE1" s="50" t="s">
        <v>67</v>
      </c>
      <c r="GF1" s="50" t="s">
        <v>68</v>
      </c>
      <c r="GG1" s="50" t="s">
        <v>69</v>
      </c>
      <c r="GH1" s="50" t="s">
        <v>34</v>
      </c>
      <c r="GI1" s="50" t="s">
        <v>70</v>
      </c>
      <c r="GJ1" s="50" t="s">
        <v>71</v>
      </c>
      <c r="GK1" s="50" t="s">
        <v>37</v>
      </c>
      <c r="GL1" s="50" t="s">
        <v>38</v>
      </c>
      <c r="GM1" s="50" t="s">
        <v>129</v>
      </c>
      <c r="GN1" s="50" t="s">
        <v>130</v>
      </c>
      <c r="GO1" s="50" t="s">
        <v>74</v>
      </c>
      <c r="GP1" s="50" t="s">
        <v>75</v>
      </c>
      <c r="GQ1" s="50" t="s">
        <v>76</v>
      </c>
      <c r="GR1" s="50" t="s">
        <v>77</v>
      </c>
      <c r="GS1" s="50" t="s">
        <v>78</v>
      </c>
      <c r="GT1" s="50" t="s">
        <v>79</v>
      </c>
      <c r="GU1" s="50" t="s">
        <v>37</v>
      </c>
      <c r="GV1" s="50" t="s">
        <v>38</v>
      </c>
      <c r="GW1" s="50" t="s">
        <v>131</v>
      </c>
      <c r="GX1" s="50" t="s">
        <v>50</v>
      </c>
      <c r="GY1" s="50" t="s">
        <v>51</v>
      </c>
      <c r="GZ1" s="50" t="s">
        <v>52</v>
      </c>
      <c r="HA1" s="50" t="s">
        <v>53</v>
      </c>
      <c r="HB1" s="50" t="s">
        <v>54</v>
      </c>
      <c r="HC1" s="50" t="s">
        <v>55</v>
      </c>
      <c r="HD1" s="50" t="s">
        <v>37</v>
      </c>
      <c r="HE1" s="50" t="s">
        <v>38</v>
      </c>
      <c r="HF1" s="50" t="s">
        <v>132</v>
      </c>
      <c r="HG1" s="50" t="s">
        <v>133</v>
      </c>
      <c r="HH1" s="50" t="s">
        <v>83</v>
      </c>
      <c r="HI1" s="50" t="s">
        <v>84</v>
      </c>
      <c r="HJ1" s="50" t="s">
        <v>85</v>
      </c>
      <c r="HK1" s="50" t="s">
        <v>86</v>
      </c>
      <c r="HL1" s="50" t="s">
        <v>87</v>
      </c>
      <c r="HM1" s="50" t="s">
        <v>37</v>
      </c>
      <c r="HN1" s="50" t="s">
        <v>134</v>
      </c>
      <c r="HO1" s="50" t="s">
        <v>74</v>
      </c>
      <c r="HP1" s="50" t="s">
        <v>75</v>
      </c>
      <c r="HQ1" s="50" t="s">
        <v>76</v>
      </c>
      <c r="HR1" s="50" t="s">
        <v>77</v>
      </c>
      <c r="HS1" s="50" t="s">
        <v>78</v>
      </c>
      <c r="HT1" s="50" t="s">
        <v>79</v>
      </c>
      <c r="HU1" s="50" t="s">
        <v>37</v>
      </c>
      <c r="HV1" s="50" t="s">
        <v>38</v>
      </c>
      <c r="HW1" s="50" t="s">
        <v>135</v>
      </c>
      <c r="HX1" s="50" t="s">
        <v>136</v>
      </c>
      <c r="HY1" s="50" t="s">
        <v>137</v>
      </c>
      <c r="HZ1" s="50" t="s">
        <v>138</v>
      </c>
      <c r="IA1" s="50" t="s">
        <v>139</v>
      </c>
      <c r="IB1" s="50" t="s">
        <v>140</v>
      </c>
      <c r="IC1" s="50" t="s">
        <v>141</v>
      </c>
      <c r="ID1" s="50" t="s">
        <v>142</v>
      </c>
      <c r="IE1" s="50" t="s">
        <v>143</v>
      </c>
      <c r="IF1" s="50" t="s">
        <v>144</v>
      </c>
      <c r="IG1" s="50" t="s">
        <v>145</v>
      </c>
      <c r="IH1" s="50" t="s">
        <v>146</v>
      </c>
      <c r="II1" s="50" t="s">
        <v>147</v>
      </c>
      <c r="IJ1" s="50" t="s">
        <v>105</v>
      </c>
      <c r="IK1" s="50" t="s">
        <v>148</v>
      </c>
      <c r="IL1" s="50" t="s">
        <v>149</v>
      </c>
      <c r="IM1" s="50" t="s">
        <v>150</v>
      </c>
      <c r="IN1" s="50" t="s">
        <v>37</v>
      </c>
      <c r="IO1" s="50" t="s">
        <v>151</v>
      </c>
      <c r="IP1" s="50" t="s">
        <v>152</v>
      </c>
      <c r="IQ1" s="50" t="s">
        <v>153</v>
      </c>
      <c r="IR1" s="50" t="s">
        <v>154</v>
      </c>
      <c r="IS1" s="50" t="s">
        <v>155</v>
      </c>
      <c r="IT1" s="50" t="s">
        <v>156</v>
      </c>
      <c r="IU1" s="50" t="s">
        <v>157</v>
      </c>
      <c r="IV1" s="50" t="s">
        <v>158</v>
      </c>
      <c r="IW1" s="50" t="s">
        <v>159</v>
      </c>
      <c r="IX1" s="50" t="s">
        <v>160</v>
      </c>
      <c r="IY1" s="50" t="s">
        <v>161</v>
      </c>
      <c r="IZ1" s="50" t="s">
        <v>50</v>
      </c>
      <c r="JA1" s="50" t="s">
        <v>51</v>
      </c>
      <c r="JB1" s="50" t="s">
        <v>52</v>
      </c>
      <c r="JC1" s="50" t="s">
        <v>53</v>
      </c>
      <c r="JD1" s="50" t="s">
        <v>54</v>
      </c>
      <c r="JE1" s="50" t="s">
        <v>55</v>
      </c>
      <c r="JF1" s="50" t="s">
        <v>37</v>
      </c>
      <c r="JG1" s="50" t="s">
        <v>38</v>
      </c>
      <c r="JH1" s="50" t="s">
        <v>162</v>
      </c>
      <c r="JI1" s="50" t="s">
        <v>163</v>
      </c>
      <c r="JJ1" s="50" t="s">
        <v>50</v>
      </c>
      <c r="JK1" s="50" t="s">
        <v>51</v>
      </c>
      <c r="JL1" s="50" t="s">
        <v>52</v>
      </c>
      <c r="JM1" s="50" t="s">
        <v>53</v>
      </c>
      <c r="JN1" s="50" t="s">
        <v>54</v>
      </c>
      <c r="JO1" s="50" t="s">
        <v>55</v>
      </c>
      <c r="JP1" s="50" t="s">
        <v>37</v>
      </c>
      <c r="JQ1" s="50" t="s">
        <v>38</v>
      </c>
      <c r="JR1" s="50" t="s">
        <v>164</v>
      </c>
      <c r="JS1" s="50" t="s">
        <v>165</v>
      </c>
      <c r="JT1" s="50" t="s">
        <v>166</v>
      </c>
      <c r="JU1" s="50" t="s">
        <v>167</v>
      </c>
      <c r="JV1" s="50" t="s">
        <v>168</v>
      </c>
      <c r="JW1" s="50" t="s">
        <v>64</v>
      </c>
      <c r="JX1" s="50" t="s">
        <v>65</v>
      </c>
      <c r="JY1" s="50" t="s">
        <v>37</v>
      </c>
      <c r="JZ1" s="50" t="s">
        <v>38</v>
      </c>
      <c r="KA1" s="50" t="s">
        <v>67</v>
      </c>
      <c r="KB1" s="50" t="s">
        <v>68</v>
      </c>
      <c r="KC1" s="50" t="s">
        <v>69</v>
      </c>
      <c r="KD1" s="50" t="s">
        <v>34</v>
      </c>
      <c r="KE1" s="50" t="s">
        <v>70</v>
      </c>
      <c r="KF1" s="50" t="s">
        <v>71</v>
      </c>
      <c r="KG1" s="50" t="s">
        <v>37</v>
      </c>
      <c r="KH1" s="50" t="s">
        <v>38</v>
      </c>
      <c r="KI1" s="50" t="s">
        <v>169</v>
      </c>
      <c r="KJ1" s="50" t="s">
        <v>170</v>
      </c>
      <c r="KK1" s="50" t="s">
        <v>74</v>
      </c>
      <c r="KL1" s="50" t="s">
        <v>75</v>
      </c>
      <c r="KM1" s="50" t="s">
        <v>76</v>
      </c>
      <c r="KN1" s="50" t="s">
        <v>77</v>
      </c>
      <c r="KO1" s="50" t="s">
        <v>78</v>
      </c>
      <c r="KP1" s="50" t="s">
        <v>79</v>
      </c>
      <c r="KQ1" s="50" t="s">
        <v>37</v>
      </c>
      <c r="KR1" s="50" t="s">
        <v>38</v>
      </c>
      <c r="KS1" s="50" t="s">
        <v>50</v>
      </c>
      <c r="KT1" s="50" t="s">
        <v>51</v>
      </c>
      <c r="KU1" s="50" t="s">
        <v>52</v>
      </c>
      <c r="KV1" s="50" t="s">
        <v>53</v>
      </c>
      <c r="KW1" s="50" t="s">
        <v>54</v>
      </c>
      <c r="KX1" s="50" t="s">
        <v>55</v>
      </c>
      <c r="KY1" s="50" t="s">
        <v>37</v>
      </c>
      <c r="KZ1" s="50" t="s">
        <v>38</v>
      </c>
      <c r="LA1" s="50" t="s">
        <v>171</v>
      </c>
      <c r="LB1" s="50" t="s">
        <v>172</v>
      </c>
      <c r="LC1" s="50" t="s">
        <v>83</v>
      </c>
      <c r="LD1" s="50" t="s">
        <v>84</v>
      </c>
      <c r="LE1" s="50" t="s">
        <v>85</v>
      </c>
      <c r="LF1" s="50" t="s">
        <v>86</v>
      </c>
      <c r="LG1" s="50" t="s">
        <v>87</v>
      </c>
      <c r="LH1" s="50" t="s">
        <v>37</v>
      </c>
      <c r="LI1" s="50" t="s">
        <v>173</v>
      </c>
      <c r="LJ1" s="50" t="s">
        <v>74</v>
      </c>
      <c r="LK1" s="50" t="s">
        <v>75</v>
      </c>
      <c r="LL1" s="50" t="s">
        <v>76</v>
      </c>
      <c r="LM1" s="50" t="s">
        <v>77</v>
      </c>
      <c r="LN1" s="50" t="s">
        <v>78</v>
      </c>
      <c r="LO1" s="50" t="s">
        <v>79</v>
      </c>
      <c r="LP1" s="50" t="s">
        <v>37</v>
      </c>
      <c r="LQ1" s="50" t="s">
        <v>38</v>
      </c>
      <c r="LR1" s="50" t="s">
        <v>174</v>
      </c>
      <c r="LS1" s="50" t="s">
        <v>175</v>
      </c>
      <c r="LT1" s="50" t="s">
        <v>176</v>
      </c>
      <c r="LU1" s="50" t="s">
        <v>177</v>
      </c>
      <c r="LV1" s="50" t="s">
        <v>178</v>
      </c>
      <c r="LW1" s="50" t="s">
        <v>179</v>
      </c>
      <c r="LX1" s="50" t="s">
        <v>180</v>
      </c>
      <c r="LY1" s="50" t="s">
        <v>181</v>
      </c>
      <c r="LZ1" s="50" t="s">
        <v>182</v>
      </c>
      <c r="MA1" s="50" t="s">
        <v>183</v>
      </c>
      <c r="MB1" s="50" t="s">
        <v>184</v>
      </c>
      <c r="MC1" s="50" t="s">
        <v>147</v>
      </c>
      <c r="MD1" s="50" t="s">
        <v>185</v>
      </c>
      <c r="ME1" s="50" t="s">
        <v>34</v>
      </c>
      <c r="MF1" s="50" t="s">
        <v>186</v>
      </c>
      <c r="MG1" s="50" t="s">
        <v>37</v>
      </c>
      <c r="MH1" s="50" t="s">
        <v>187</v>
      </c>
      <c r="MI1" s="50" t="s">
        <v>188</v>
      </c>
      <c r="MJ1" s="50" t="s">
        <v>189</v>
      </c>
      <c r="MK1" s="50" t="s">
        <v>190</v>
      </c>
      <c r="ML1" s="50" t="s">
        <v>191</v>
      </c>
      <c r="MM1" s="50" t="s">
        <v>192</v>
      </c>
      <c r="MN1" s="50" t="s">
        <v>193</v>
      </c>
      <c r="MO1" s="50" t="s">
        <v>194</v>
      </c>
      <c r="MP1" s="50" t="s">
        <v>195</v>
      </c>
      <c r="MQ1" s="50" t="s">
        <v>196</v>
      </c>
      <c r="MR1" s="50" t="s">
        <v>197</v>
      </c>
      <c r="MS1" s="50" t="s">
        <v>198</v>
      </c>
      <c r="MT1" s="50" t="s">
        <v>199</v>
      </c>
      <c r="MU1" s="50" t="s">
        <v>200</v>
      </c>
      <c r="MV1" s="50" t="s">
        <v>50</v>
      </c>
      <c r="MW1" s="50" t="s">
        <v>51</v>
      </c>
      <c r="MX1" s="50" t="s">
        <v>52</v>
      </c>
      <c r="MY1" s="50" t="s">
        <v>53</v>
      </c>
      <c r="MZ1" s="50" t="s">
        <v>54</v>
      </c>
      <c r="NA1" s="50" t="s">
        <v>55</v>
      </c>
      <c r="NB1" s="50" t="s">
        <v>37</v>
      </c>
      <c r="NC1" s="50" t="s">
        <v>38</v>
      </c>
      <c r="ND1" s="50" t="s">
        <v>201</v>
      </c>
      <c r="NE1" s="50" t="s">
        <v>202</v>
      </c>
      <c r="NF1" s="50" t="s">
        <v>50</v>
      </c>
      <c r="NG1" s="50" t="s">
        <v>51</v>
      </c>
      <c r="NH1" s="50" t="s">
        <v>52</v>
      </c>
      <c r="NI1" s="50" t="s">
        <v>53</v>
      </c>
      <c r="NJ1" s="50" t="s">
        <v>54</v>
      </c>
      <c r="NK1" s="50" t="s">
        <v>55</v>
      </c>
      <c r="NL1" s="50" t="s">
        <v>37</v>
      </c>
      <c r="NM1" s="50" t="s">
        <v>38</v>
      </c>
      <c r="NN1" s="50" t="s">
        <v>203</v>
      </c>
      <c r="NO1" s="50" t="s">
        <v>204</v>
      </c>
      <c r="NP1" s="50" t="s">
        <v>205</v>
      </c>
      <c r="NQ1" s="50" t="s">
        <v>206</v>
      </c>
      <c r="NR1" s="50" t="s">
        <v>207</v>
      </c>
      <c r="NS1" s="50" t="s">
        <v>64</v>
      </c>
      <c r="NT1" s="50" t="s">
        <v>65</v>
      </c>
      <c r="NU1" s="50" t="s">
        <v>37</v>
      </c>
      <c r="NV1" s="50" t="s">
        <v>38</v>
      </c>
      <c r="NW1" s="50" t="s">
        <v>208</v>
      </c>
      <c r="NX1" s="50" t="s">
        <v>67</v>
      </c>
      <c r="NY1" s="50" t="s">
        <v>68</v>
      </c>
      <c r="NZ1" s="50" t="s">
        <v>69</v>
      </c>
      <c r="OA1" s="50" t="s">
        <v>34</v>
      </c>
      <c r="OB1" s="50" t="s">
        <v>70</v>
      </c>
      <c r="OC1" s="50" t="s">
        <v>71</v>
      </c>
      <c r="OD1" s="50" t="s">
        <v>37</v>
      </c>
      <c r="OE1" s="50" t="s">
        <v>38</v>
      </c>
      <c r="OF1" s="50" t="s">
        <v>209</v>
      </c>
      <c r="OG1" s="50" t="s">
        <v>210</v>
      </c>
      <c r="OH1" s="50" t="s">
        <v>74</v>
      </c>
      <c r="OI1" s="50" t="s">
        <v>75</v>
      </c>
      <c r="OJ1" s="50" t="s">
        <v>76</v>
      </c>
      <c r="OK1" s="50" t="s">
        <v>77</v>
      </c>
      <c r="OL1" s="50" t="s">
        <v>78</v>
      </c>
      <c r="OM1" s="50" t="s">
        <v>79</v>
      </c>
      <c r="ON1" s="50" t="s">
        <v>37</v>
      </c>
      <c r="OO1" s="50" t="s">
        <v>38</v>
      </c>
      <c r="OP1" s="50" t="s">
        <v>211</v>
      </c>
      <c r="OQ1" s="50" t="s">
        <v>50</v>
      </c>
      <c r="OR1" s="50" t="s">
        <v>51</v>
      </c>
      <c r="OS1" s="50" t="s">
        <v>52</v>
      </c>
      <c r="OT1" s="50" t="s">
        <v>53</v>
      </c>
      <c r="OU1" s="50" t="s">
        <v>54</v>
      </c>
      <c r="OV1" s="50" t="s">
        <v>55</v>
      </c>
      <c r="OW1" s="50" t="s">
        <v>37</v>
      </c>
      <c r="OX1" s="50" t="s">
        <v>38</v>
      </c>
      <c r="OY1" s="50" t="s">
        <v>212</v>
      </c>
      <c r="OZ1" s="50" t="s">
        <v>213</v>
      </c>
      <c r="PA1" s="50" t="s">
        <v>83</v>
      </c>
      <c r="PB1" s="50" t="s">
        <v>84</v>
      </c>
      <c r="PC1" s="50" t="s">
        <v>85</v>
      </c>
      <c r="PD1" s="50" t="s">
        <v>86</v>
      </c>
      <c r="PE1" s="50" t="s">
        <v>87</v>
      </c>
      <c r="PF1" s="50" t="s">
        <v>37</v>
      </c>
      <c r="PG1" s="50" t="s">
        <v>214</v>
      </c>
      <c r="PH1" s="50" t="s">
        <v>74</v>
      </c>
      <c r="PI1" s="50" t="s">
        <v>75</v>
      </c>
      <c r="PJ1" s="50" t="s">
        <v>76</v>
      </c>
      <c r="PK1" s="50" t="s">
        <v>215</v>
      </c>
      <c r="PL1" s="50" t="s">
        <v>78</v>
      </c>
      <c r="PM1" s="50" t="s">
        <v>79</v>
      </c>
      <c r="PN1" s="50" t="s">
        <v>37</v>
      </c>
      <c r="PO1" s="50" t="s">
        <v>38</v>
      </c>
      <c r="PP1" s="50" t="s">
        <v>216</v>
      </c>
      <c r="PQ1" s="50" t="s">
        <v>217</v>
      </c>
      <c r="PR1" s="50" t="s">
        <v>218</v>
      </c>
      <c r="PS1" s="50" t="s">
        <v>219</v>
      </c>
      <c r="PT1" s="50" t="s">
        <v>220</v>
      </c>
      <c r="PU1" s="50" t="s">
        <v>221</v>
      </c>
      <c r="PV1" s="50" t="s">
        <v>222</v>
      </c>
      <c r="PW1" s="50" t="s">
        <v>223</v>
      </c>
      <c r="PX1" s="50" t="s">
        <v>224</v>
      </c>
      <c r="PY1" s="50" t="s">
        <v>225</v>
      </c>
      <c r="PZ1" s="50" t="s">
        <v>147</v>
      </c>
      <c r="QA1" s="50" t="s">
        <v>105</v>
      </c>
      <c r="QB1" s="50" t="s">
        <v>148</v>
      </c>
      <c r="QC1" s="50" t="s">
        <v>226</v>
      </c>
      <c r="QD1" s="50" t="s">
        <v>227</v>
      </c>
      <c r="QE1" s="50" t="s">
        <v>37</v>
      </c>
      <c r="QF1" s="50" t="s">
        <v>228</v>
      </c>
      <c r="QG1" s="50" t="s">
        <v>229</v>
      </c>
      <c r="QH1" s="50" t="s">
        <v>230</v>
      </c>
      <c r="QI1" s="50" t="s">
        <v>231</v>
      </c>
      <c r="QJ1" s="50" t="s">
        <v>232</v>
      </c>
      <c r="QK1" s="50" t="s">
        <v>233</v>
      </c>
      <c r="QL1" s="50" t="s">
        <v>234</v>
      </c>
      <c r="QM1" s="50" t="s">
        <v>235</v>
      </c>
      <c r="QN1" s="50" t="s">
        <v>236</v>
      </c>
      <c r="QO1" s="50" t="s">
        <v>237</v>
      </c>
      <c r="QP1" s="50" t="s">
        <v>37</v>
      </c>
      <c r="QQ1" s="50" t="s">
        <v>238</v>
      </c>
      <c r="QR1" s="50" t="s">
        <v>239</v>
      </c>
      <c r="QS1" s="50" t="s">
        <v>240</v>
      </c>
      <c r="QT1" s="50" t="s">
        <v>241</v>
      </c>
      <c r="QU1" s="50" t="s">
        <v>242</v>
      </c>
      <c r="QV1" s="50" t="s">
        <v>243</v>
      </c>
      <c r="QW1" s="50" t="s">
        <v>244</v>
      </c>
      <c r="QX1" s="50" t="s">
        <v>245</v>
      </c>
      <c r="QY1" s="50" t="s">
        <v>246</v>
      </c>
      <c r="QZ1" s="50" t="s">
        <v>247</v>
      </c>
      <c r="RA1" s="50" t="s">
        <v>50</v>
      </c>
      <c r="RB1" s="50" t="s">
        <v>51</v>
      </c>
      <c r="RC1" s="50" t="s">
        <v>52</v>
      </c>
      <c r="RD1" s="50" t="s">
        <v>53</v>
      </c>
      <c r="RE1" s="50" t="s">
        <v>54</v>
      </c>
      <c r="RF1" s="50" t="s">
        <v>55</v>
      </c>
      <c r="RG1" s="50" t="s">
        <v>37</v>
      </c>
      <c r="RH1" s="50" t="s">
        <v>38</v>
      </c>
      <c r="RI1" s="50" t="s">
        <v>248</v>
      </c>
      <c r="RJ1" s="50" t="s">
        <v>249</v>
      </c>
      <c r="RK1" s="50" t="s">
        <v>250</v>
      </c>
      <c r="RL1" s="50" t="s">
        <v>251</v>
      </c>
      <c r="RM1" s="50" t="s">
        <v>51</v>
      </c>
      <c r="RN1" s="50" t="s">
        <v>52</v>
      </c>
      <c r="RO1" s="50" t="s">
        <v>53</v>
      </c>
      <c r="RP1" s="50" t="s">
        <v>252</v>
      </c>
      <c r="RQ1" s="50" t="s">
        <v>253</v>
      </c>
      <c r="RR1" s="50" t="s">
        <v>37</v>
      </c>
      <c r="RS1" s="50" t="s">
        <v>38</v>
      </c>
      <c r="RT1" s="50" t="s">
        <v>254</v>
      </c>
      <c r="RU1" s="50" t="s">
        <v>255</v>
      </c>
      <c r="RV1" s="50" t="s">
        <v>256</v>
      </c>
      <c r="RW1" s="50" t="s">
        <v>257</v>
      </c>
      <c r="RX1" s="50" t="s">
        <v>258</v>
      </c>
      <c r="RY1" s="50" t="s">
        <v>259</v>
      </c>
      <c r="RZ1" s="50" t="s">
        <v>260</v>
      </c>
      <c r="SA1" s="50" t="s">
        <v>261</v>
      </c>
      <c r="SB1" s="50" t="s">
        <v>262</v>
      </c>
      <c r="SC1" s="50" t="s">
        <v>263</v>
      </c>
      <c r="SD1" s="50" t="s">
        <v>37</v>
      </c>
      <c r="SE1" s="50" t="s">
        <v>264</v>
      </c>
      <c r="SF1" s="50" t="s">
        <v>67</v>
      </c>
      <c r="SG1" s="50" t="s">
        <v>265</v>
      </c>
      <c r="SH1" s="50" t="s">
        <v>148</v>
      </c>
      <c r="SI1" s="50" t="s">
        <v>266</v>
      </c>
      <c r="SJ1" s="50" t="s">
        <v>267</v>
      </c>
      <c r="SK1" s="50" t="s">
        <v>71</v>
      </c>
      <c r="SL1" s="50" t="s">
        <v>37</v>
      </c>
      <c r="SM1" s="50" t="s">
        <v>38</v>
      </c>
      <c r="SN1" s="50" t="s">
        <v>268</v>
      </c>
      <c r="SO1" s="50" t="s">
        <v>269</v>
      </c>
      <c r="SP1" s="50" t="s">
        <v>74</v>
      </c>
      <c r="SQ1" s="50" t="s">
        <v>75</v>
      </c>
      <c r="SR1" s="50" t="s">
        <v>76</v>
      </c>
      <c r="SS1" s="50" t="s">
        <v>270</v>
      </c>
      <c r="ST1" s="50" t="s">
        <v>271</v>
      </c>
      <c r="SU1" s="50" t="s">
        <v>37</v>
      </c>
      <c r="SV1" s="50" t="s">
        <v>38</v>
      </c>
      <c r="SW1" s="50" t="s">
        <v>272</v>
      </c>
      <c r="SX1" s="50" t="s">
        <v>50</v>
      </c>
      <c r="SY1" s="50" t="s">
        <v>51</v>
      </c>
      <c r="SZ1" s="50" t="s">
        <v>52</v>
      </c>
      <c r="TA1" s="50" t="s">
        <v>53</v>
      </c>
      <c r="TB1" s="50" t="s">
        <v>54</v>
      </c>
      <c r="TC1" s="50" t="s">
        <v>55</v>
      </c>
      <c r="TD1" s="50" t="s">
        <v>37</v>
      </c>
      <c r="TE1" s="50" t="s">
        <v>38</v>
      </c>
      <c r="TF1" s="50" t="s">
        <v>273</v>
      </c>
      <c r="TG1" s="50" t="s">
        <v>274</v>
      </c>
      <c r="TH1" s="50" t="s">
        <v>83</v>
      </c>
      <c r="TI1" s="50" t="s">
        <v>84</v>
      </c>
      <c r="TJ1" s="50" t="s">
        <v>85</v>
      </c>
      <c r="TK1" s="50" t="s">
        <v>86</v>
      </c>
      <c r="TL1" s="50" t="s">
        <v>87</v>
      </c>
      <c r="TM1" s="50" t="s">
        <v>37</v>
      </c>
      <c r="TN1" s="50" t="s">
        <v>275</v>
      </c>
      <c r="TO1" s="50" t="s">
        <v>74</v>
      </c>
      <c r="TP1" s="50" t="s">
        <v>75</v>
      </c>
      <c r="TQ1" s="50" t="s">
        <v>76</v>
      </c>
      <c r="TR1" s="50" t="s">
        <v>270</v>
      </c>
      <c r="TS1" s="50" t="s">
        <v>271</v>
      </c>
      <c r="TT1" s="50" t="s">
        <v>37</v>
      </c>
      <c r="TU1" s="50" t="s">
        <v>38</v>
      </c>
      <c r="TV1" s="50" t="s">
        <v>276</v>
      </c>
      <c r="TW1" s="50" t="s">
        <v>277</v>
      </c>
      <c r="TX1" s="50" t="s">
        <v>278</v>
      </c>
      <c r="TY1" s="50" t="s">
        <v>279</v>
      </c>
      <c r="TZ1" s="50" t="s">
        <v>280</v>
      </c>
      <c r="UA1" s="50" t="s">
        <v>281</v>
      </c>
      <c r="UB1" s="50" t="s">
        <v>282</v>
      </c>
      <c r="UC1" s="50" t="s">
        <v>283</v>
      </c>
    </row>
    <row r="2" spans="1:549" s="92" customFormat="1" x14ac:dyDescent="0.3">
      <c r="A2" s="50">
        <v>44600.269131516201</v>
      </c>
      <c r="B2" s="50">
        <v>44600.278000532402</v>
      </c>
      <c r="C2" s="50">
        <v>44600</v>
      </c>
      <c r="D2" s="50" t="s">
        <v>284</v>
      </c>
      <c r="E2" s="50" t="s">
        <v>285</v>
      </c>
      <c r="F2" s="50" t="s">
        <v>286</v>
      </c>
      <c r="G2" s="50">
        <v>0</v>
      </c>
      <c r="H2" s="50">
        <v>0</v>
      </c>
      <c r="I2" s="50">
        <v>1</v>
      </c>
      <c r="J2" s="50">
        <v>0</v>
      </c>
      <c r="K2" s="50">
        <v>0</v>
      </c>
      <c r="L2" s="50" t="s">
        <v>287</v>
      </c>
      <c r="M2" s="50" t="s">
        <v>288</v>
      </c>
      <c r="N2" s="50" t="s">
        <v>288</v>
      </c>
      <c r="O2" s="50" t="s">
        <v>289</v>
      </c>
      <c r="P2" s="50" t="s">
        <v>288</v>
      </c>
      <c r="Q2" s="50" t="s">
        <v>288</v>
      </c>
      <c r="R2" s="50" t="s">
        <v>288</v>
      </c>
      <c r="S2" s="50" t="s">
        <v>288</v>
      </c>
      <c r="T2" s="50" t="s">
        <v>288</v>
      </c>
      <c r="U2" s="50" t="s">
        <v>288</v>
      </c>
      <c r="V2" s="50" t="s">
        <v>288</v>
      </c>
      <c r="W2" s="50" t="s">
        <v>288</v>
      </c>
      <c r="X2" s="50" t="s">
        <v>290</v>
      </c>
      <c r="Y2" s="50" t="s">
        <v>288</v>
      </c>
      <c r="Z2" s="50" t="s">
        <v>288</v>
      </c>
      <c r="AA2" s="50" t="s">
        <v>288</v>
      </c>
      <c r="AB2" s="50" t="s">
        <v>288</v>
      </c>
      <c r="AC2" s="50" t="s">
        <v>288</v>
      </c>
      <c r="AD2" s="50" t="s">
        <v>288</v>
      </c>
      <c r="AE2" s="50" t="s">
        <v>288</v>
      </c>
      <c r="AF2" s="50" t="s">
        <v>288</v>
      </c>
      <c r="AG2" s="50" t="s">
        <v>288</v>
      </c>
      <c r="AH2" s="50" t="s">
        <v>288</v>
      </c>
      <c r="AI2" s="50" t="s">
        <v>288</v>
      </c>
      <c r="AJ2" s="50" t="s">
        <v>288</v>
      </c>
      <c r="AK2" s="50" t="s">
        <v>288</v>
      </c>
      <c r="AL2" s="50" t="s">
        <v>288</v>
      </c>
      <c r="AM2" s="50" t="s">
        <v>288</v>
      </c>
      <c r="AN2" s="50" t="s">
        <v>288</v>
      </c>
      <c r="AO2" s="50" t="s">
        <v>288</v>
      </c>
      <c r="AP2" s="50" t="s">
        <v>288</v>
      </c>
      <c r="AQ2" s="50" t="s">
        <v>288</v>
      </c>
      <c r="AR2" s="50" t="s">
        <v>288</v>
      </c>
      <c r="AS2" s="50" t="s">
        <v>288</v>
      </c>
      <c r="AT2" s="50" t="s">
        <v>288</v>
      </c>
      <c r="AU2" s="50" t="s">
        <v>288</v>
      </c>
      <c r="AV2" s="50" t="s">
        <v>288</v>
      </c>
      <c r="AW2" s="50" t="s">
        <v>288</v>
      </c>
      <c r="AX2" s="50" t="s">
        <v>288</v>
      </c>
      <c r="AY2" s="50" t="s">
        <v>288</v>
      </c>
      <c r="AZ2" s="50" t="s">
        <v>288</v>
      </c>
      <c r="BA2" s="50" t="s">
        <v>288</v>
      </c>
      <c r="BB2" s="50" t="s">
        <v>288</v>
      </c>
      <c r="BC2" s="50" t="s">
        <v>288</v>
      </c>
      <c r="BD2" s="50" t="s">
        <v>288</v>
      </c>
      <c r="BE2" s="50" t="s">
        <v>288</v>
      </c>
      <c r="BF2" s="50" t="s">
        <v>288</v>
      </c>
      <c r="BG2" s="50" t="s">
        <v>288</v>
      </c>
      <c r="BH2" s="50" t="s">
        <v>288</v>
      </c>
      <c r="BI2" s="50" t="s">
        <v>288</v>
      </c>
      <c r="BJ2" s="50" t="s">
        <v>288</v>
      </c>
      <c r="BK2" s="50" t="s">
        <v>288</v>
      </c>
      <c r="BL2" s="50" t="s">
        <v>288</v>
      </c>
      <c r="BM2" s="50" t="s">
        <v>288</v>
      </c>
      <c r="BN2" s="50" t="s">
        <v>288</v>
      </c>
      <c r="BO2" s="50" t="s">
        <v>288</v>
      </c>
      <c r="BP2" s="50" t="s">
        <v>288</v>
      </c>
      <c r="BQ2" s="50" t="s">
        <v>288</v>
      </c>
      <c r="BR2" s="50" t="s">
        <v>288</v>
      </c>
      <c r="BS2" s="50" t="s">
        <v>288</v>
      </c>
      <c r="BT2" s="50" t="s">
        <v>288</v>
      </c>
      <c r="BU2" s="50" t="s">
        <v>288</v>
      </c>
      <c r="BV2" s="50" t="s">
        <v>288</v>
      </c>
      <c r="BW2" s="50" t="s">
        <v>288</v>
      </c>
      <c r="BX2" s="50" t="s">
        <v>288</v>
      </c>
      <c r="BY2" s="50" t="s">
        <v>288</v>
      </c>
      <c r="BZ2" s="50" t="s">
        <v>288</v>
      </c>
      <c r="CA2" s="50" t="s">
        <v>288</v>
      </c>
      <c r="CB2" s="50" t="s">
        <v>288</v>
      </c>
      <c r="CC2" s="50" t="s">
        <v>288</v>
      </c>
      <c r="CD2" s="50" t="s">
        <v>288</v>
      </c>
      <c r="CE2" s="50" t="s">
        <v>288</v>
      </c>
      <c r="CF2" s="50" t="s">
        <v>288</v>
      </c>
      <c r="CG2" s="50" t="s">
        <v>288</v>
      </c>
      <c r="CH2" s="50" t="s">
        <v>288</v>
      </c>
      <c r="CI2" s="50" t="s">
        <v>288</v>
      </c>
      <c r="CJ2" s="50" t="s">
        <v>288</v>
      </c>
      <c r="CK2" s="50" t="s">
        <v>288</v>
      </c>
      <c r="CL2" s="50" t="s">
        <v>288</v>
      </c>
      <c r="CM2" s="50" t="s">
        <v>288</v>
      </c>
      <c r="CN2" s="50" t="s">
        <v>288</v>
      </c>
      <c r="CO2" s="50" t="s">
        <v>288</v>
      </c>
      <c r="CP2" s="50" t="s">
        <v>288</v>
      </c>
      <c r="CQ2" s="50" t="s">
        <v>288</v>
      </c>
      <c r="CR2" s="50" t="s">
        <v>288</v>
      </c>
      <c r="CS2" s="50" t="s">
        <v>288</v>
      </c>
      <c r="CT2" s="50" t="s">
        <v>288</v>
      </c>
      <c r="CU2" s="50" t="s">
        <v>288</v>
      </c>
      <c r="CV2" s="50" t="s">
        <v>288</v>
      </c>
      <c r="CW2" s="50" t="s">
        <v>288</v>
      </c>
      <c r="CX2" s="50" t="s">
        <v>288</v>
      </c>
      <c r="CY2" s="50" t="s">
        <v>288</v>
      </c>
      <c r="CZ2" s="50" t="s">
        <v>288</v>
      </c>
      <c r="DA2" s="50" t="s">
        <v>288</v>
      </c>
      <c r="DB2" s="50" t="s">
        <v>288</v>
      </c>
      <c r="DC2" s="50" t="s">
        <v>288</v>
      </c>
      <c r="DD2" s="50" t="s">
        <v>288</v>
      </c>
      <c r="DE2" s="50" t="s">
        <v>288</v>
      </c>
      <c r="DF2" s="50" t="s">
        <v>288</v>
      </c>
      <c r="DG2" s="50" t="s">
        <v>288</v>
      </c>
      <c r="DH2" s="50" t="s">
        <v>288</v>
      </c>
      <c r="DI2" s="50" t="s">
        <v>288</v>
      </c>
      <c r="DJ2" s="50" t="s">
        <v>288</v>
      </c>
      <c r="DK2" s="50" t="s">
        <v>288</v>
      </c>
      <c r="DL2" s="50" t="s">
        <v>288</v>
      </c>
      <c r="DM2" s="50" t="s">
        <v>288</v>
      </c>
      <c r="DN2" s="50" t="s">
        <v>288</v>
      </c>
      <c r="DO2" s="50" t="s">
        <v>288</v>
      </c>
      <c r="DP2" s="50" t="s">
        <v>288</v>
      </c>
      <c r="DQ2" s="50" t="s">
        <v>288</v>
      </c>
      <c r="DR2" s="50" t="s">
        <v>288</v>
      </c>
      <c r="DS2" s="50" t="s">
        <v>288</v>
      </c>
      <c r="DT2" s="50" t="s">
        <v>288</v>
      </c>
      <c r="DU2" s="50" t="s">
        <v>288</v>
      </c>
      <c r="DV2" s="50" t="s">
        <v>288</v>
      </c>
      <c r="DW2" s="50" t="s">
        <v>288</v>
      </c>
      <c r="DX2" s="50" t="s">
        <v>288</v>
      </c>
      <c r="DY2" s="50" t="s">
        <v>288</v>
      </c>
      <c r="DZ2" s="50" t="s">
        <v>288</v>
      </c>
      <c r="EA2" s="50" t="s">
        <v>288</v>
      </c>
      <c r="EB2" s="50" t="s">
        <v>288</v>
      </c>
      <c r="EC2" s="50" t="s">
        <v>288</v>
      </c>
      <c r="ED2" s="50" t="s">
        <v>288</v>
      </c>
      <c r="EE2" s="50" t="s">
        <v>288</v>
      </c>
      <c r="EF2" s="50" t="s">
        <v>288</v>
      </c>
      <c r="EG2" s="50" t="s">
        <v>288</v>
      </c>
      <c r="EH2" s="50" t="s">
        <v>288</v>
      </c>
      <c r="EI2" s="50" t="s">
        <v>288</v>
      </c>
      <c r="EJ2" s="50" t="s">
        <v>288</v>
      </c>
      <c r="EK2" s="50" t="s">
        <v>288</v>
      </c>
      <c r="EL2" s="50" t="s">
        <v>288</v>
      </c>
      <c r="EM2" s="50" t="s">
        <v>288</v>
      </c>
      <c r="EN2" s="50" t="s">
        <v>288</v>
      </c>
      <c r="EO2" s="50" t="s">
        <v>288</v>
      </c>
      <c r="EP2" s="50" t="s">
        <v>288</v>
      </c>
      <c r="EQ2" s="50" t="s">
        <v>288</v>
      </c>
      <c r="ER2" s="50" t="s">
        <v>288</v>
      </c>
      <c r="ES2" s="50" t="s">
        <v>288</v>
      </c>
      <c r="ET2" s="50" t="s">
        <v>288</v>
      </c>
      <c r="EU2" s="50" t="s">
        <v>288</v>
      </c>
      <c r="EV2" s="50" t="s">
        <v>288</v>
      </c>
      <c r="EW2" s="50" t="s">
        <v>288</v>
      </c>
      <c r="EX2" s="50" t="s">
        <v>288</v>
      </c>
      <c r="EY2" s="50" t="s">
        <v>288</v>
      </c>
      <c r="EZ2" s="50" t="s">
        <v>288</v>
      </c>
      <c r="FA2" s="50" t="s">
        <v>288</v>
      </c>
      <c r="FB2" s="50" t="s">
        <v>288</v>
      </c>
      <c r="FC2" s="50" t="s">
        <v>288</v>
      </c>
      <c r="FD2" s="50" t="s">
        <v>288</v>
      </c>
      <c r="FE2" s="50" t="s">
        <v>288</v>
      </c>
      <c r="FF2" s="50" t="s">
        <v>288</v>
      </c>
      <c r="FG2" s="50" t="s">
        <v>288</v>
      </c>
      <c r="FH2" s="50" t="s">
        <v>288</v>
      </c>
      <c r="FI2" s="50" t="s">
        <v>288</v>
      </c>
      <c r="FJ2" s="50" t="s">
        <v>288</v>
      </c>
      <c r="FK2" s="50" t="s">
        <v>288</v>
      </c>
      <c r="FL2" s="50" t="s">
        <v>288</v>
      </c>
      <c r="FM2" s="50" t="s">
        <v>288</v>
      </c>
      <c r="FN2" s="50" t="s">
        <v>288</v>
      </c>
      <c r="FO2" s="50" t="s">
        <v>288</v>
      </c>
      <c r="FP2" s="50" t="s">
        <v>288</v>
      </c>
      <c r="FQ2" s="50" t="s">
        <v>288</v>
      </c>
      <c r="FR2" s="50" t="s">
        <v>288</v>
      </c>
      <c r="FS2" s="50" t="s">
        <v>288</v>
      </c>
      <c r="FT2" s="50" t="s">
        <v>288</v>
      </c>
      <c r="FU2" s="50" t="s">
        <v>288</v>
      </c>
      <c r="FV2" s="50" t="s">
        <v>288</v>
      </c>
      <c r="FW2" s="50" t="s">
        <v>288</v>
      </c>
      <c r="FX2" s="50" t="s">
        <v>288</v>
      </c>
      <c r="FY2" s="50" t="s">
        <v>288</v>
      </c>
      <c r="FZ2" s="50" t="s">
        <v>288</v>
      </c>
      <c r="GA2" s="50" t="s">
        <v>288</v>
      </c>
      <c r="GB2" s="50" t="s">
        <v>288</v>
      </c>
      <c r="GC2" s="50" t="s">
        <v>288</v>
      </c>
      <c r="GD2" s="50" t="s">
        <v>288</v>
      </c>
      <c r="GE2" s="50" t="s">
        <v>288</v>
      </c>
      <c r="GF2" s="50" t="s">
        <v>288</v>
      </c>
      <c r="GG2" s="50" t="s">
        <v>288</v>
      </c>
      <c r="GH2" s="50" t="s">
        <v>288</v>
      </c>
      <c r="GI2" s="50" t="s">
        <v>288</v>
      </c>
      <c r="GJ2" s="50" t="s">
        <v>288</v>
      </c>
      <c r="GK2" s="50" t="s">
        <v>288</v>
      </c>
      <c r="GL2" s="50" t="s">
        <v>288</v>
      </c>
      <c r="GM2" s="50" t="s">
        <v>288</v>
      </c>
      <c r="GN2" s="50" t="s">
        <v>288</v>
      </c>
      <c r="GO2" s="50" t="s">
        <v>288</v>
      </c>
      <c r="GP2" s="50" t="s">
        <v>288</v>
      </c>
      <c r="GQ2" s="50" t="s">
        <v>288</v>
      </c>
      <c r="GR2" s="50" t="s">
        <v>288</v>
      </c>
      <c r="GS2" s="50" t="s">
        <v>288</v>
      </c>
      <c r="GT2" s="50" t="s">
        <v>288</v>
      </c>
      <c r="GU2" s="50" t="s">
        <v>288</v>
      </c>
      <c r="GV2" s="50" t="s">
        <v>288</v>
      </c>
      <c r="GW2" s="50" t="s">
        <v>288</v>
      </c>
      <c r="GX2" s="50" t="s">
        <v>288</v>
      </c>
      <c r="GY2" s="50" t="s">
        <v>288</v>
      </c>
      <c r="GZ2" s="50" t="s">
        <v>288</v>
      </c>
      <c r="HA2" s="50" t="s">
        <v>288</v>
      </c>
      <c r="HB2" s="50" t="s">
        <v>288</v>
      </c>
      <c r="HC2" s="50" t="s">
        <v>288</v>
      </c>
      <c r="HD2" s="50" t="s">
        <v>288</v>
      </c>
      <c r="HE2" s="50" t="s">
        <v>288</v>
      </c>
      <c r="HF2" s="50" t="s">
        <v>288</v>
      </c>
      <c r="HG2" s="50" t="s">
        <v>288</v>
      </c>
      <c r="HH2" s="50" t="s">
        <v>288</v>
      </c>
      <c r="HI2" s="50" t="s">
        <v>288</v>
      </c>
      <c r="HJ2" s="50" t="s">
        <v>288</v>
      </c>
      <c r="HK2" s="50" t="s">
        <v>288</v>
      </c>
      <c r="HL2" s="50" t="s">
        <v>288</v>
      </c>
      <c r="HM2" s="50" t="s">
        <v>288</v>
      </c>
      <c r="HN2" s="50" t="s">
        <v>288</v>
      </c>
      <c r="HO2" s="50" t="s">
        <v>288</v>
      </c>
      <c r="HP2" s="50" t="s">
        <v>288</v>
      </c>
      <c r="HQ2" s="50" t="s">
        <v>288</v>
      </c>
      <c r="HR2" s="50" t="s">
        <v>288</v>
      </c>
      <c r="HS2" s="50" t="s">
        <v>288</v>
      </c>
      <c r="HT2" s="50" t="s">
        <v>288</v>
      </c>
      <c r="HU2" s="50" t="s">
        <v>288</v>
      </c>
      <c r="HV2" s="50" t="s">
        <v>288</v>
      </c>
      <c r="HW2" s="50" t="s">
        <v>288</v>
      </c>
      <c r="HX2" s="50"/>
      <c r="HY2" s="50"/>
      <c r="HZ2" s="50"/>
      <c r="IA2" s="50"/>
      <c r="IB2" s="50"/>
      <c r="IC2" s="50" t="s">
        <v>291</v>
      </c>
      <c r="ID2" s="50" t="s">
        <v>288</v>
      </c>
      <c r="IE2" s="50" t="s">
        <v>292</v>
      </c>
      <c r="IF2" s="50" t="s">
        <v>288</v>
      </c>
      <c r="IG2" s="50">
        <v>2</v>
      </c>
      <c r="IH2" s="50" t="s">
        <v>290</v>
      </c>
      <c r="II2" s="50" t="s">
        <v>288</v>
      </c>
      <c r="IJ2" s="50" t="s">
        <v>288</v>
      </c>
      <c r="IK2" s="50" t="s">
        <v>288</v>
      </c>
      <c r="IL2" s="50" t="s">
        <v>288</v>
      </c>
      <c r="IM2" s="50" t="s">
        <v>288</v>
      </c>
      <c r="IN2" s="50" t="s">
        <v>288</v>
      </c>
      <c r="IO2" s="50" t="s">
        <v>288</v>
      </c>
      <c r="IP2" s="50" t="s">
        <v>288</v>
      </c>
      <c r="IQ2" s="50">
        <v>4</v>
      </c>
      <c r="IR2" s="50" t="s">
        <v>290</v>
      </c>
      <c r="IS2" s="50" t="s">
        <v>290</v>
      </c>
      <c r="IT2" s="50" t="s">
        <v>290</v>
      </c>
      <c r="IU2" s="50" t="s">
        <v>290</v>
      </c>
      <c r="IV2" s="50" t="s">
        <v>290</v>
      </c>
      <c r="IW2" s="50">
        <v>50</v>
      </c>
      <c r="IX2" s="50">
        <v>25</v>
      </c>
      <c r="IY2" s="50">
        <v>25</v>
      </c>
      <c r="IZ2" s="50">
        <v>0</v>
      </c>
      <c r="JA2" s="50">
        <v>1</v>
      </c>
      <c r="JB2" s="50">
        <v>0</v>
      </c>
      <c r="JC2" s="50">
        <v>0</v>
      </c>
      <c r="JD2" s="50">
        <v>0</v>
      </c>
      <c r="JE2" s="50">
        <v>0</v>
      </c>
      <c r="JF2" s="50">
        <v>0</v>
      </c>
      <c r="JG2" s="50">
        <v>0</v>
      </c>
      <c r="JH2" s="50" t="s">
        <v>288</v>
      </c>
      <c r="JI2" s="50" t="s">
        <v>290</v>
      </c>
      <c r="JJ2" s="50">
        <v>0</v>
      </c>
      <c r="JK2" s="50">
        <v>0</v>
      </c>
      <c r="JL2" s="50">
        <v>0</v>
      </c>
      <c r="JM2" s="50">
        <v>0</v>
      </c>
      <c r="JN2" s="50">
        <v>1</v>
      </c>
      <c r="JO2" s="50">
        <v>0</v>
      </c>
      <c r="JP2" s="50">
        <v>0</v>
      </c>
      <c r="JQ2" s="50">
        <v>0</v>
      </c>
      <c r="JR2" s="50" t="s">
        <v>288</v>
      </c>
      <c r="JS2" s="50" t="s">
        <v>205</v>
      </c>
      <c r="JT2" s="50" t="s">
        <v>288</v>
      </c>
      <c r="JU2" s="50" t="s">
        <v>288</v>
      </c>
      <c r="JV2" s="50" t="s">
        <v>205</v>
      </c>
      <c r="JW2" s="50" t="s">
        <v>288</v>
      </c>
      <c r="JX2" s="50" t="s">
        <v>288</v>
      </c>
      <c r="JY2" s="50" t="s">
        <v>288</v>
      </c>
      <c r="JZ2" s="50" t="s">
        <v>288</v>
      </c>
      <c r="KA2" s="50">
        <v>1</v>
      </c>
      <c r="KB2" s="50">
        <v>1</v>
      </c>
      <c r="KC2" s="50">
        <v>0</v>
      </c>
      <c r="KD2" s="50">
        <v>0</v>
      </c>
      <c r="KE2" s="50">
        <v>0</v>
      </c>
      <c r="KF2" s="50">
        <v>0</v>
      </c>
      <c r="KG2" s="50">
        <v>0</v>
      </c>
      <c r="KH2" s="50">
        <v>0</v>
      </c>
      <c r="KI2" s="50" t="s">
        <v>288</v>
      </c>
      <c r="KJ2" s="50" t="s">
        <v>205</v>
      </c>
      <c r="KK2" s="50" t="s">
        <v>288</v>
      </c>
      <c r="KL2" s="50" t="s">
        <v>288</v>
      </c>
      <c r="KM2" s="50" t="s">
        <v>288</v>
      </c>
      <c r="KN2" s="50" t="s">
        <v>288</v>
      </c>
      <c r="KO2" s="50" t="s">
        <v>288</v>
      </c>
      <c r="KP2" s="50" t="s">
        <v>288</v>
      </c>
      <c r="KQ2" s="50" t="s">
        <v>288</v>
      </c>
      <c r="KR2" s="50" t="s">
        <v>288</v>
      </c>
      <c r="KS2" s="50" t="s">
        <v>288</v>
      </c>
      <c r="KT2" s="50" t="s">
        <v>288</v>
      </c>
      <c r="KU2" s="50" t="s">
        <v>288</v>
      </c>
      <c r="KV2" s="50" t="s">
        <v>288</v>
      </c>
      <c r="KW2" s="50" t="s">
        <v>288</v>
      </c>
      <c r="KX2" s="50" t="s">
        <v>288</v>
      </c>
      <c r="KY2" s="50" t="s">
        <v>288</v>
      </c>
      <c r="KZ2" s="50" t="s">
        <v>288</v>
      </c>
      <c r="LA2" s="50" t="s">
        <v>288</v>
      </c>
      <c r="LB2" s="50" t="s">
        <v>288</v>
      </c>
      <c r="LC2" s="50" t="s">
        <v>288</v>
      </c>
      <c r="LD2" s="50" t="s">
        <v>288</v>
      </c>
      <c r="LE2" s="50" t="s">
        <v>288</v>
      </c>
      <c r="LF2" s="50" t="s">
        <v>288</v>
      </c>
      <c r="LG2" s="50" t="s">
        <v>288</v>
      </c>
      <c r="LH2" s="50" t="s">
        <v>288</v>
      </c>
      <c r="LI2" s="50" t="s">
        <v>288</v>
      </c>
      <c r="LJ2" s="50">
        <v>1</v>
      </c>
      <c r="LK2" s="50">
        <v>0</v>
      </c>
      <c r="LL2" s="50">
        <v>1</v>
      </c>
      <c r="LM2" s="50">
        <v>0</v>
      </c>
      <c r="LN2" s="50">
        <v>0</v>
      </c>
      <c r="LO2" s="50">
        <v>1</v>
      </c>
      <c r="LP2" s="50">
        <v>0</v>
      </c>
      <c r="LQ2" s="50">
        <v>0</v>
      </c>
      <c r="LR2" s="50" t="s">
        <v>288</v>
      </c>
      <c r="LS2" s="50" t="s">
        <v>288</v>
      </c>
      <c r="LT2" s="50" t="s">
        <v>288</v>
      </c>
      <c r="LU2" s="50" t="s">
        <v>288</v>
      </c>
      <c r="LV2" s="50" t="s">
        <v>288</v>
      </c>
      <c r="LW2" s="50" t="s">
        <v>288</v>
      </c>
      <c r="LX2" s="50" t="s">
        <v>288</v>
      </c>
      <c r="LY2" s="50" t="s">
        <v>288</v>
      </c>
      <c r="LZ2" s="50" t="s">
        <v>288</v>
      </c>
      <c r="MA2" s="50" t="s">
        <v>288</v>
      </c>
      <c r="MB2" s="50" t="s">
        <v>288</v>
      </c>
      <c r="MC2" s="50" t="s">
        <v>288</v>
      </c>
      <c r="MD2" s="50" t="s">
        <v>288</v>
      </c>
      <c r="ME2" s="50" t="s">
        <v>288</v>
      </c>
      <c r="MF2" s="50" t="s">
        <v>288</v>
      </c>
      <c r="MG2" s="50" t="s">
        <v>288</v>
      </c>
      <c r="MH2" s="50" t="s">
        <v>288</v>
      </c>
      <c r="MI2" s="50" t="s">
        <v>288</v>
      </c>
      <c r="MJ2" s="50" t="s">
        <v>288</v>
      </c>
      <c r="MK2" s="50" t="s">
        <v>288</v>
      </c>
      <c r="ML2" s="50" t="s">
        <v>288</v>
      </c>
      <c r="MM2" s="50" t="s">
        <v>288</v>
      </c>
      <c r="MN2" s="50" t="s">
        <v>288</v>
      </c>
      <c r="MO2" s="50" t="s">
        <v>288</v>
      </c>
      <c r="MP2" s="50" t="s">
        <v>288</v>
      </c>
      <c r="MQ2" s="50" t="s">
        <v>288</v>
      </c>
      <c r="MR2" s="50" t="s">
        <v>288</v>
      </c>
      <c r="MS2" s="50" t="s">
        <v>288</v>
      </c>
      <c r="MT2" s="50" t="s">
        <v>288</v>
      </c>
      <c r="MU2" s="50" t="s">
        <v>288</v>
      </c>
      <c r="MV2" s="50" t="s">
        <v>288</v>
      </c>
      <c r="MW2" s="50" t="s">
        <v>288</v>
      </c>
      <c r="MX2" s="50" t="s">
        <v>288</v>
      </c>
      <c r="MY2" s="50" t="s">
        <v>288</v>
      </c>
      <c r="MZ2" s="50" t="s">
        <v>288</v>
      </c>
      <c r="NA2" s="50" t="s">
        <v>288</v>
      </c>
      <c r="NB2" s="50" t="s">
        <v>288</v>
      </c>
      <c r="NC2" s="50" t="s">
        <v>288</v>
      </c>
      <c r="ND2" s="50" t="s">
        <v>288</v>
      </c>
      <c r="NE2" s="50" t="s">
        <v>288</v>
      </c>
      <c r="NF2" s="50" t="s">
        <v>288</v>
      </c>
      <c r="NG2" s="50" t="s">
        <v>288</v>
      </c>
      <c r="NH2" s="50" t="s">
        <v>288</v>
      </c>
      <c r="NI2" s="50" t="s">
        <v>288</v>
      </c>
      <c r="NJ2" s="50" t="s">
        <v>288</v>
      </c>
      <c r="NK2" s="50" t="s">
        <v>288</v>
      </c>
      <c r="NL2" s="50" t="s">
        <v>288</v>
      </c>
      <c r="NM2" s="50" t="s">
        <v>288</v>
      </c>
      <c r="NN2" s="50" t="s">
        <v>288</v>
      </c>
      <c r="NO2" s="50" t="s">
        <v>288</v>
      </c>
      <c r="NP2" s="50" t="s">
        <v>288</v>
      </c>
      <c r="NQ2" s="50" t="s">
        <v>288</v>
      </c>
      <c r="NR2" s="50" t="s">
        <v>288</v>
      </c>
      <c r="NS2" s="50" t="s">
        <v>288</v>
      </c>
      <c r="NT2" s="50" t="s">
        <v>288</v>
      </c>
      <c r="NU2" s="50" t="s">
        <v>288</v>
      </c>
      <c r="NV2" s="50" t="s">
        <v>288</v>
      </c>
      <c r="NW2" s="50" t="s">
        <v>288</v>
      </c>
      <c r="NX2" s="50" t="s">
        <v>288</v>
      </c>
      <c r="NY2" s="50" t="s">
        <v>288</v>
      </c>
      <c r="NZ2" s="50" t="s">
        <v>288</v>
      </c>
      <c r="OA2" s="50" t="s">
        <v>288</v>
      </c>
      <c r="OB2" s="50" t="s">
        <v>288</v>
      </c>
      <c r="OC2" s="50" t="s">
        <v>288</v>
      </c>
      <c r="OD2" s="50" t="s">
        <v>288</v>
      </c>
      <c r="OE2" s="50" t="s">
        <v>288</v>
      </c>
      <c r="OF2" s="50" t="s">
        <v>288</v>
      </c>
      <c r="OG2" s="50" t="s">
        <v>288</v>
      </c>
      <c r="OH2" s="50" t="s">
        <v>288</v>
      </c>
      <c r="OI2" s="50" t="s">
        <v>288</v>
      </c>
      <c r="OJ2" s="50" t="s">
        <v>288</v>
      </c>
      <c r="OK2" s="50" t="s">
        <v>288</v>
      </c>
      <c r="OL2" s="50" t="s">
        <v>288</v>
      </c>
      <c r="OM2" s="50" t="s">
        <v>288</v>
      </c>
      <c r="ON2" s="50" t="s">
        <v>288</v>
      </c>
      <c r="OO2" s="50" t="s">
        <v>288</v>
      </c>
      <c r="OP2" s="50" t="s">
        <v>288</v>
      </c>
      <c r="OQ2" s="50" t="s">
        <v>288</v>
      </c>
      <c r="OR2" s="50" t="s">
        <v>288</v>
      </c>
      <c r="OS2" s="50" t="s">
        <v>288</v>
      </c>
      <c r="OT2" s="50" t="s">
        <v>288</v>
      </c>
      <c r="OU2" s="50" t="s">
        <v>288</v>
      </c>
      <c r="OV2" s="50" t="s">
        <v>288</v>
      </c>
      <c r="OW2" s="50" t="s">
        <v>288</v>
      </c>
      <c r="OX2" s="50" t="s">
        <v>288</v>
      </c>
      <c r="OY2" s="50" t="s">
        <v>288</v>
      </c>
      <c r="OZ2" s="50" t="s">
        <v>288</v>
      </c>
      <c r="PA2" s="50" t="s">
        <v>288</v>
      </c>
      <c r="PB2" s="50" t="s">
        <v>288</v>
      </c>
      <c r="PC2" s="50" t="s">
        <v>288</v>
      </c>
      <c r="PD2" s="50" t="s">
        <v>288</v>
      </c>
      <c r="PE2" s="50" t="s">
        <v>288</v>
      </c>
      <c r="PF2" s="50" t="s">
        <v>288</v>
      </c>
      <c r="PG2" s="50" t="s">
        <v>288</v>
      </c>
      <c r="PH2" s="50" t="s">
        <v>288</v>
      </c>
      <c r="PI2" s="50" t="s">
        <v>288</v>
      </c>
      <c r="PJ2" s="50" t="s">
        <v>288</v>
      </c>
      <c r="PK2" s="50" t="s">
        <v>288</v>
      </c>
      <c r="PL2" s="50" t="s">
        <v>288</v>
      </c>
      <c r="PM2" s="50" t="s">
        <v>288</v>
      </c>
      <c r="PN2" s="50" t="s">
        <v>288</v>
      </c>
      <c r="PO2" s="50" t="s">
        <v>288</v>
      </c>
      <c r="PP2" s="50" t="s">
        <v>288</v>
      </c>
      <c r="PQ2" s="50" t="s">
        <v>288</v>
      </c>
      <c r="PR2" s="50" t="s">
        <v>288</v>
      </c>
      <c r="PS2" s="50" t="s">
        <v>288</v>
      </c>
      <c r="PT2" s="50" t="s">
        <v>288</v>
      </c>
      <c r="PU2" s="50" t="s">
        <v>288</v>
      </c>
      <c r="PV2" s="50" t="s">
        <v>288</v>
      </c>
      <c r="PW2" s="50" t="s">
        <v>288</v>
      </c>
      <c r="PX2" s="50" t="s">
        <v>288</v>
      </c>
      <c r="PY2" s="50" t="s">
        <v>288</v>
      </c>
      <c r="PZ2" s="50" t="s">
        <v>288</v>
      </c>
      <c r="QA2" s="50" t="s">
        <v>288</v>
      </c>
      <c r="QB2" s="50" t="s">
        <v>288</v>
      </c>
      <c r="QC2" s="50" t="s">
        <v>288</v>
      </c>
      <c r="QD2" s="50" t="s">
        <v>288</v>
      </c>
      <c r="QE2" s="50" t="s">
        <v>288</v>
      </c>
      <c r="QF2" s="50" t="s">
        <v>288</v>
      </c>
      <c r="QG2" s="50" t="s">
        <v>288</v>
      </c>
      <c r="QH2" s="50" t="s">
        <v>288</v>
      </c>
      <c r="QI2" s="50" t="s">
        <v>288</v>
      </c>
      <c r="QJ2" s="50" t="s">
        <v>288</v>
      </c>
      <c r="QK2" s="50" t="s">
        <v>288</v>
      </c>
      <c r="QL2" s="50" t="s">
        <v>288</v>
      </c>
      <c r="QM2" s="50" t="s">
        <v>288</v>
      </c>
      <c r="QN2" s="50" t="s">
        <v>288</v>
      </c>
      <c r="QO2" s="50" t="s">
        <v>288</v>
      </c>
      <c r="QP2" s="50" t="s">
        <v>288</v>
      </c>
      <c r="QQ2" s="50" t="s">
        <v>288</v>
      </c>
      <c r="QR2" s="50" t="s">
        <v>288</v>
      </c>
      <c r="QS2" s="50" t="s">
        <v>288</v>
      </c>
      <c r="QT2" s="50" t="s">
        <v>288</v>
      </c>
      <c r="QU2" s="50" t="s">
        <v>288</v>
      </c>
      <c r="QV2" s="50" t="s">
        <v>288</v>
      </c>
      <c r="QW2" s="50" t="s">
        <v>288</v>
      </c>
      <c r="QX2" s="50" t="s">
        <v>288</v>
      </c>
      <c r="QY2" s="50" t="s">
        <v>288</v>
      </c>
      <c r="QZ2" s="50" t="s">
        <v>288</v>
      </c>
      <c r="RA2" s="50" t="s">
        <v>288</v>
      </c>
      <c r="RB2" s="50" t="s">
        <v>288</v>
      </c>
      <c r="RC2" s="50" t="s">
        <v>288</v>
      </c>
      <c r="RD2" s="50" t="s">
        <v>288</v>
      </c>
      <c r="RE2" s="50" t="s">
        <v>288</v>
      </c>
      <c r="RF2" s="50" t="s">
        <v>288</v>
      </c>
      <c r="RG2" s="50" t="s">
        <v>288</v>
      </c>
      <c r="RH2" s="50" t="s">
        <v>288</v>
      </c>
      <c r="RI2" s="50" t="s">
        <v>288</v>
      </c>
      <c r="RJ2" s="50" t="s">
        <v>288</v>
      </c>
      <c r="RK2" s="50" t="s">
        <v>288</v>
      </c>
      <c r="RL2" s="50" t="s">
        <v>288</v>
      </c>
      <c r="RM2" s="50" t="s">
        <v>288</v>
      </c>
      <c r="RN2" s="50" t="s">
        <v>288</v>
      </c>
      <c r="RO2" s="50" t="s">
        <v>288</v>
      </c>
      <c r="RP2" s="50" t="s">
        <v>288</v>
      </c>
      <c r="RQ2" s="50" t="s">
        <v>288</v>
      </c>
      <c r="RR2" s="50" t="s">
        <v>288</v>
      </c>
      <c r="RS2" s="50" t="s">
        <v>288</v>
      </c>
      <c r="RT2" s="50" t="s">
        <v>288</v>
      </c>
      <c r="RU2" s="50" t="s">
        <v>288</v>
      </c>
      <c r="RV2" s="50" t="s">
        <v>288</v>
      </c>
      <c r="RW2" s="50" t="s">
        <v>288</v>
      </c>
      <c r="RX2" s="50" t="s">
        <v>288</v>
      </c>
      <c r="RY2" s="50" t="s">
        <v>288</v>
      </c>
      <c r="RZ2" s="50" t="s">
        <v>288</v>
      </c>
      <c r="SA2" s="50" t="s">
        <v>288</v>
      </c>
      <c r="SB2" s="50" t="s">
        <v>288</v>
      </c>
      <c r="SC2" s="50" t="s">
        <v>288</v>
      </c>
      <c r="SD2" s="50" t="s">
        <v>288</v>
      </c>
      <c r="SE2" s="50" t="s">
        <v>288</v>
      </c>
      <c r="SF2" s="50" t="s">
        <v>288</v>
      </c>
      <c r="SG2" s="50" t="s">
        <v>288</v>
      </c>
      <c r="SH2" s="50" t="s">
        <v>288</v>
      </c>
      <c r="SI2" s="50" t="s">
        <v>288</v>
      </c>
      <c r="SJ2" s="50" t="s">
        <v>288</v>
      </c>
      <c r="SK2" s="50" t="s">
        <v>288</v>
      </c>
      <c r="SL2" s="50" t="s">
        <v>288</v>
      </c>
      <c r="SM2" s="50" t="s">
        <v>288</v>
      </c>
      <c r="SN2" s="50" t="s">
        <v>288</v>
      </c>
      <c r="SO2" s="50" t="s">
        <v>288</v>
      </c>
      <c r="SP2" s="50" t="s">
        <v>288</v>
      </c>
      <c r="SQ2" s="50" t="s">
        <v>288</v>
      </c>
      <c r="SR2" s="50" t="s">
        <v>288</v>
      </c>
      <c r="SS2" s="50" t="s">
        <v>288</v>
      </c>
      <c r="ST2" s="50" t="s">
        <v>288</v>
      </c>
      <c r="SU2" s="50" t="s">
        <v>288</v>
      </c>
      <c r="SV2" s="50" t="s">
        <v>288</v>
      </c>
      <c r="SW2" s="50" t="s">
        <v>288</v>
      </c>
      <c r="SX2" s="50" t="s">
        <v>288</v>
      </c>
      <c r="SY2" s="50" t="s">
        <v>288</v>
      </c>
      <c r="SZ2" s="50" t="s">
        <v>288</v>
      </c>
      <c r="TA2" s="50" t="s">
        <v>288</v>
      </c>
      <c r="TB2" s="50" t="s">
        <v>288</v>
      </c>
      <c r="TC2" s="50" t="s">
        <v>288</v>
      </c>
      <c r="TD2" s="50" t="s">
        <v>288</v>
      </c>
      <c r="TE2" s="50" t="s">
        <v>288</v>
      </c>
      <c r="TF2" s="50" t="s">
        <v>288</v>
      </c>
      <c r="TG2" s="50" t="s">
        <v>288</v>
      </c>
      <c r="TH2" s="50" t="s">
        <v>288</v>
      </c>
      <c r="TI2" s="50" t="s">
        <v>288</v>
      </c>
      <c r="TJ2" s="50" t="s">
        <v>288</v>
      </c>
      <c r="TK2" s="50" t="s">
        <v>288</v>
      </c>
      <c r="TL2" s="50" t="s">
        <v>288</v>
      </c>
      <c r="TM2" s="50" t="s">
        <v>288</v>
      </c>
      <c r="TN2" s="50" t="s">
        <v>288</v>
      </c>
      <c r="TO2" s="50" t="s">
        <v>288</v>
      </c>
      <c r="TP2" s="50" t="s">
        <v>288</v>
      </c>
      <c r="TQ2" s="50" t="s">
        <v>288</v>
      </c>
      <c r="TR2" s="50" t="s">
        <v>288</v>
      </c>
      <c r="TS2" s="50" t="s">
        <v>288</v>
      </c>
      <c r="TT2" s="50" t="s">
        <v>288</v>
      </c>
      <c r="TU2" s="50" t="s">
        <v>288</v>
      </c>
      <c r="TV2" s="50" t="s">
        <v>288</v>
      </c>
      <c r="TW2" s="50" t="s">
        <v>293</v>
      </c>
      <c r="TX2" s="50" t="s">
        <v>294</v>
      </c>
      <c r="TY2" s="50" t="s">
        <v>295</v>
      </c>
      <c r="TZ2" s="50">
        <v>44600.566006944398</v>
      </c>
      <c r="UA2" s="50" t="s">
        <v>288</v>
      </c>
      <c r="UB2" s="50" t="s">
        <v>288</v>
      </c>
      <c r="UC2" s="50" t="s">
        <v>296</v>
      </c>
    </row>
    <row r="3" spans="1:549" x14ac:dyDescent="0.3">
      <c r="A3" s="50">
        <v>44600.357237418997</v>
      </c>
      <c r="B3" s="50">
        <v>44600.367579236103</v>
      </c>
      <c r="C3" s="50">
        <v>44600</v>
      </c>
      <c r="D3" s="50" t="s">
        <v>284</v>
      </c>
      <c r="E3" s="50" t="s">
        <v>285</v>
      </c>
      <c r="F3" s="50" t="s">
        <v>286</v>
      </c>
      <c r="G3" s="50">
        <v>1</v>
      </c>
      <c r="H3" s="50">
        <v>0</v>
      </c>
      <c r="I3" s="50">
        <v>0</v>
      </c>
      <c r="J3" s="50">
        <v>0</v>
      </c>
      <c r="K3" s="50">
        <v>0</v>
      </c>
      <c r="L3" s="50" t="s">
        <v>297</v>
      </c>
      <c r="M3" s="50" t="s">
        <v>298</v>
      </c>
      <c r="N3" s="50" t="s">
        <v>288</v>
      </c>
      <c r="O3" s="50" t="s">
        <v>288</v>
      </c>
      <c r="P3" s="50" t="s">
        <v>288</v>
      </c>
      <c r="Q3" s="50" t="s">
        <v>288</v>
      </c>
      <c r="R3" s="50" t="s">
        <v>288</v>
      </c>
      <c r="S3" s="50" t="s">
        <v>288</v>
      </c>
      <c r="T3" s="50" t="s">
        <v>288</v>
      </c>
      <c r="U3" s="50" t="s">
        <v>288</v>
      </c>
      <c r="V3" s="50" t="s">
        <v>288</v>
      </c>
      <c r="W3" s="50" t="s">
        <v>288</v>
      </c>
      <c r="X3" s="50" t="s">
        <v>290</v>
      </c>
      <c r="AD3" s="50" t="s">
        <v>37</v>
      </c>
      <c r="AE3" s="50" t="s">
        <v>299</v>
      </c>
      <c r="AF3" s="50" t="s">
        <v>300</v>
      </c>
      <c r="AG3" s="50">
        <v>0</v>
      </c>
      <c r="AH3" s="50">
        <v>0</v>
      </c>
      <c r="AI3" s="50">
        <v>0</v>
      </c>
      <c r="AJ3" s="50">
        <v>1</v>
      </c>
      <c r="AK3" s="50">
        <v>0</v>
      </c>
      <c r="AL3" s="50">
        <v>1</v>
      </c>
      <c r="AM3" s="50">
        <v>0</v>
      </c>
      <c r="AO3" s="50" t="s">
        <v>301</v>
      </c>
      <c r="AP3" s="50" t="s">
        <v>288</v>
      </c>
      <c r="AQ3" s="50" t="s">
        <v>288</v>
      </c>
      <c r="AR3" s="50" t="s">
        <v>288</v>
      </c>
      <c r="AS3" s="50" t="s">
        <v>288</v>
      </c>
      <c r="AT3" s="50" t="s">
        <v>288</v>
      </c>
      <c r="AU3" s="50" t="s">
        <v>288</v>
      </c>
      <c r="AV3" s="50" t="s">
        <v>288</v>
      </c>
      <c r="AW3" s="50" t="s">
        <v>38</v>
      </c>
      <c r="AX3" s="50" t="s">
        <v>205</v>
      </c>
      <c r="AY3" s="50">
        <v>0</v>
      </c>
      <c r="AZ3" s="50">
        <v>0</v>
      </c>
      <c r="BA3" s="50">
        <v>0</v>
      </c>
      <c r="BB3" s="50">
        <v>0</v>
      </c>
      <c r="BC3" s="50">
        <v>0</v>
      </c>
      <c r="BD3" s="50">
        <v>0</v>
      </c>
      <c r="BE3" s="50">
        <v>1</v>
      </c>
      <c r="BF3" s="50">
        <v>0</v>
      </c>
      <c r="BG3" s="50" t="s">
        <v>302</v>
      </c>
      <c r="BH3" s="50" t="s">
        <v>205</v>
      </c>
      <c r="BI3" s="50" t="s">
        <v>288</v>
      </c>
      <c r="BJ3" s="50" t="s">
        <v>288</v>
      </c>
      <c r="BK3" s="50" t="s">
        <v>288</v>
      </c>
      <c r="BL3" s="50" t="s">
        <v>288</v>
      </c>
      <c r="BM3" s="50" t="s">
        <v>288</v>
      </c>
      <c r="BN3" s="50" t="s">
        <v>288</v>
      </c>
      <c r="BO3" s="50" t="s">
        <v>288</v>
      </c>
      <c r="BP3" s="50" t="s">
        <v>288</v>
      </c>
      <c r="BQ3" s="50" t="s">
        <v>288</v>
      </c>
      <c r="BR3" s="50" t="s">
        <v>290</v>
      </c>
      <c r="BS3" s="50" t="s">
        <v>288</v>
      </c>
      <c r="BT3" s="50" t="s">
        <v>288</v>
      </c>
      <c r="BU3" s="50" t="s">
        <v>288</v>
      </c>
      <c r="BV3" s="50" t="s">
        <v>288</v>
      </c>
      <c r="BW3" s="50" t="s">
        <v>288</v>
      </c>
      <c r="BX3" s="50" t="s">
        <v>288</v>
      </c>
      <c r="BY3" s="50" t="s">
        <v>288</v>
      </c>
      <c r="BZ3" s="50" t="s">
        <v>288</v>
      </c>
      <c r="CA3" s="50" t="s">
        <v>288</v>
      </c>
      <c r="CB3" s="50">
        <v>1</v>
      </c>
      <c r="CC3" s="50">
        <v>1</v>
      </c>
      <c r="CD3" s="50">
        <v>1</v>
      </c>
      <c r="CE3" s="50">
        <v>0</v>
      </c>
      <c r="CF3" s="50">
        <v>0</v>
      </c>
      <c r="CG3" s="50">
        <v>0</v>
      </c>
      <c r="CH3" s="50">
        <v>0</v>
      </c>
      <c r="CI3" s="50">
        <v>0</v>
      </c>
      <c r="CJ3" s="50" t="s">
        <v>288</v>
      </c>
      <c r="CK3" s="50" t="s">
        <v>205</v>
      </c>
      <c r="CL3" s="50" t="s">
        <v>288</v>
      </c>
      <c r="CM3" s="50" t="s">
        <v>288</v>
      </c>
      <c r="CN3" s="50" t="s">
        <v>288</v>
      </c>
      <c r="CO3" s="50" t="s">
        <v>288</v>
      </c>
      <c r="CP3" s="50" t="s">
        <v>288</v>
      </c>
      <c r="CQ3" s="50" t="s">
        <v>288</v>
      </c>
      <c r="CR3" s="50" t="s">
        <v>288</v>
      </c>
      <c r="CS3" s="50" t="s">
        <v>288</v>
      </c>
      <c r="CT3" s="50" t="s">
        <v>288</v>
      </c>
      <c r="CU3" s="50" t="s">
        <v>288</v>
      </c>
      <c r="CV3" s="50" t="s">
        <v>288</v>
      </c>
      <c r="CW3" s="50" t="s">
        <v>288</v>
      </c>
      <c r="CX3" s="50" t="s">
        <v>288</v>
      </c>
      <c r="CY3" s="50" t="s">
        <v>288</v>
      </c>
      <c r="CZ3" s="50" t="s">
        <v>288</v>
      </c>
      <c r="DA3" s="50" t="s">
        <v>288</v>
      </c>
      <c r="DB3" s="50" t="s">
        <v>288</v>
      </c>
      <c r="DC3" s="50" t="s">
        <v>288</v>
      </c>
      <c r="DD3" s="50" t="s">
        <v>288</v>
      </c>
      <c r="DE3" s="50" t="s">
        <v>288</v>
      </c>
      <c r="DF3" s="50" t="s">
        <v>288</v>
      </c>
      <c r="DG3" s="50" t="s">
        <v>288</v>
      </c>
      <c r="DH3" s="50" t="s">
        <v>288</v>
      </c>
      <c r="DI3" s="50" t="s">
        <v>288</v>
      </c>
      <c r="DJ3" s="50" t="s">
        <v>288</v>
      </c>
      <c r="DK3" s="50" t="s">
        <v>288</v>
      </c>
      <c r="DL3" s="50">
        <v>0</v>
      </c>
      <c r="DM3" s="50">
        <v>1</v>
      </c>
      <c r="DN3" s="50">
        <v>0</v>
      </c>
      <c r="DO3" s="50">
        <v>0</v>
      </c>
      <c r="DP3" s="50">
        <v>1</v>
      </c>
      <c r="DQ3" s="50">
        <v>1</v>
      </c>
      <c r="DR3" s="50">
        <v>0</v>
      </c>
      <c r="DS3" s="50">
        <v>0</v>
      </c>
      <c r="DT3" s="50" t="s">
        <v>288</v>
      </c>
      <c r="DU3" s="50" t="s">
        <v>288</v>
      </c>
      <c r="DV3" s="50" t="s">
        <v>288</v>
      </c>
      <c r="DW3" s="50" t="s">
        <v>288</v>
      </c>
      <c r="DX3" s="50" t="s">
        <v>288</v>
      </c>
      <c r="DY3" s="50" t="s">
        <v>288</v>
      </c>
      <c r="DZ3" s="50" t="s">
        <v>288</v>
      </c>
      <c r="EA3" s="50" t="s">
        <v>288</v>
      </c>
      <c r="EB3" s="50" t="s">
        <v>288</v>
      </c>
      <c r="EC3" s="50" t="s">
        <v>288</v>
      </c>
      <c r="ED3" s="50" t="s">
        <v>288</v>
      </c>
      <c r="EE3" s="50" t="s">
        <v>288</v>
      </c>
      <c r="EF3" s="50" t="s">
        <v>288</v>
      </c>
      <c r="EG3" s="50" t="s">
        <v>288</v>
      </c>
      <c r="EH3" s="50" t="s">
        <v>288</v>
      </c>
      <c r="EI3" s="50" t="s">
        <v>288</v>
      </c>
      <c r="EJ3" s="50" t="s">
        <v>288</v>
      </c>
      <c r="EK3" s="50" t="s">
        <v>288</v>
      </c>
      <c r="EL3" s="50" t="s">
        <v>288</v>
      </c>
      <c r="EM3" s="50" t="s">
        <v>288</v>
      </c>
      <c r="EN3" s="50" t="s">
        <v>288</v>
      </c>
      <c r="EO3" s="50" t="s">
        <v>288</v>
      </c>
      <c r="EP3" s="50" t="s">
        <v>288</v>
      </c>
      <c r="EQ3" s="50" t="s">
        <v>288</v>
      </c>
      <c r="ER3" s="50" t="s">
        <v>288</v>
      </c>
      <c r="ES3" s="50" t="s">
        <v>288</v>
      </c>
      <c r="ET3" s="50" t="s">
        <v>288</v>
      </c>
      <c r="EU3" s="50" t="s">
        <v>288</v>
      </c>
      <c r="EV3" s="50" t="s">
        <v>288</v>
      </c>
      <c r="EW3" s="50" t="s">
        <v>288</v>
      </c>
      <c r="EX3" s="50" t="s">
        <v>288</v>
      </c>
      <c r="EY3" s="50" t="s">
        <v>288</v>
      </c>
      <c r="EZ3" s="50" t="s">
        <v>288</v>
      </c>
      <c r="FA3" s="50" t="s">
        <v>288</v>
      </c>
      <c r="FB3" s="50" t="s">
        <v>288</v>
      </c>
      <c r="FC3" s="50" t="s">
        <v>288</v>
      </c>
      <c r="FD3" s="50" t="s">
        <v>288</v>
      </c>
      <c r="FE3" s="50" t="s">
        <v>288</v>
      </c>
      <c r="FF3" s="50" t="s">
        <v>288</v>
      </c>
      <c r="FG3" s="50" t="s">
        <v>288</v>
      </c>
      <c r="FH3" s="50" t="s">
        <v>288</v>
      </c>
      <c r="FI3" s="50" t="s">
        <v>288</v>
      </c>
      <c r="FJ3" s="50" t="s">
        <v>288</v>
      </c>
      <c r="FK3" s="50" t="s">
        <v>288</v>
      </c>
      <c r="FL3" s="50" t="s">
        <v>288</v>
      </c>
      <c r="FM3" s="50" t="s">
        <v>288</v>
      </c>
      <c r="FN3" s="50" t="s">
        <v>288</v>
      </c>
      <c r="FO3" s="50" t="s">
        <v>288</v>
      </c>
      <c r="FP3" s="50" t="s">
        <v>288</v>
      </c>
      <c r="FQ3" s="50" t="s">
        <v>288</v>
      </c>
      <c r="FR3" s="50" t="s">
        <v>288</v>
      </c>
      <c r="FS3" s="50" t="s">
        <v>288</v>
      </c>
      <c r="FT3" s="50" t="s">
        <v>288</v>
      </c>
      <c r="FU3" s="50" t="s">
        <v>288</v>
      </c>
      <c r="FV3" s="50" t="s">
        <v>288</v>
      </c>
      <c r="FW3" s="50" t="s">
        <v>288</v>
      </c>
      <c r="FX3" s="50" t="s">
        <v>288</v>
      </c>
      <c r="FY3" s="50" t="s">
        <v>288</v>
      </c>
      <c r="FZ3" s="50" t="s">
        <v>288</v>
      </c>
      <c r="GA3" s="50" t="s">
        <v>288</v>
      </c>
      <c r="GB3" s="50" t="s">
        <v>288</v>
      </c>
      <c r="GC3" s="50" t="s">
        <v>288</v>
      </c>
      <c r="GD3" s="50" t="s">
        <v>288</v>
      </c>
      <c r="GE3" s="50" t="s">
        <v>288</v>
      </c>
      <c r="GF3" s="50" t="s">
        <v>288</v>
      </c>
      <c r="GG3" s="50" t="s">
        <v>288</v>
      </c>
      <c r="GH3" s="50" t="s">
        <v>288</v>
      </c>
      <c r="GI3" s="50" t="s">
        <v>288</v>
      </c>
      <c r="GJ3" s="50" t="s">
        <v>288</v>
      </c>
      <c r="GK3" s="50" t="s">
        <v>288</v>
      </c>
      <c r="GL3" s="50" t="s">
        <v>288</v>
      </c>
      <c r="GM3" s="50" t="s">
        <v>288</v>
      </c>
      <c r="GN3" s="50" t="s">
        <v>288</v>
      </c>
      <c r="GO3" s="50" t="s">
        <v>288</v>
      </c>
      <c r="GP3" s="50" t="s">
        <v>288</v>
      </c>
      <c r="GQ3" s="50" t="s">
        <v>288</v>
      </c>
      <c r="GR3" s="50" t="s">
        <v>288</v>
      </c>
      <c r="GS3" s="50" t="s">
        <v>288</v>
      </c>
      <c r="GT3" s="50" t="s">
        <v>288</v>
      </c>
      <c r="GU3" s="50" t="s">
        <v>288</v>
      </c>
      <c r="GV3" s="50" t="s">
        <v>288</v>
      </c>
      <c r="GW3" s="50" t="s">
        <v>288</v>
      </c>
      <c r="GX3" s="50" t="s">
        <v>288</v>
      </c>
      <c r="GY3" s="50" t="s">
        <v>288</v>
      </c>
      <c r="GZ3" s="50" t="s">
        <v>288</v>
      </c>
      <c r="HA3" s="50" t="s">
        <v>288</v>
      </c>
      <c r="HB3" s="50" t="s">
        <v>288</v>
      </c>
      <c r="HC3" s="50" t="s">
        <v>288</v>
      </c>
      <c r="HD3" s="50" t="s">
        <v>288</v>
      </c>
      <c r="HE3" s="50" t="s">
        <v>288</v>
      </c>
      <c r="HF3" s="50" t="s">
        <v>288</v>
      </c>
      <c r="HG3" s="50" t="s">
        <v>288</v>
      </c>
      <c r="HH3" s="50" t="s">
        <v>288</v>
      </c>
      <c r="HI3" s="50" t="s">
        <v>288</v>
      </c>
      <c r="HJ3" s="50" t="s">
        <v>288</v>
      </c>
      <c r="HK3" s="50" t="s">
        <v>288</v>
      </c>
      <c r="HL3" s="50" t="s">
        <v>288</v>
      </c>
      <c r="HM3" s="50" t="s">
        <v>288</v>
      </c>
      <c r="HN3" s="50" t="s">
        <v>288</v>
      </c>
      <c r="HO3" s="50" t="s">
        <v>288</v>
      </c>
      <c r="HP3" s="50" t="s">
        <v>288</v>
      </c>
      <c r="HQ3" s="50" t="s">
        <v>288</v>
      </c>
      <c r="HR3" s="50" t="s">
        <v>288</v>
      </c>
      <c r="HS3" s="50" t="s">
        <v>288</v>
      </c>
      <c r="HT3" s="50" t="s">
        <v>288</v>
      </c>
      <c r="HU3" s="50" t="s">
        <v>288</v>
      </c>
      <c r="HV3" s="50" t="s">
        <v>288</v>
      </c>
      <c r="HW3" s="50" t="s">
        <v>288</v>
      </c>
      <c r="HX3" s="50" t="s">
        <v>288</v>
      </c>
      <c r="HY3" s="50" t="s">
        <v>288</v>
      </c>
      <c r="HZ3" s="50" t="s">
        <v>288</v>
      </c>
      <c r="IA3" s="50" t="s">
        <v>288</v>
      </c>
      <c r="IB3" s="50" t="s">
        <v>288</v>
      </c>
      <c r="IC3" s="50" t="s">
        <v>288</v>
      </c>
      <c r="ID3" s="50" t="s">
        <v>288</v>
      </c>
      <c r="IE3" s="50" t="s">
        <v>288</v>
      </c>
      <c r="IF3" s="50" t="s">
        <v>288</v>
      </c>
      <c r="IG3" s="50" t="s">
        <v>288</v>
      </c>
      <c r="IH3" s="50" t="s">
        <v>288</v>
      </c>
      <c r="II3" s="50" t="s">
        <v>288</v>
      </c>
      <c r="IJ3" s="50" t="s">
        <v>288</v>
      </c>
      <c r="IK3" s="50" t="s">
        <v>288</v>
      </c>
      <c r="IL3" s="50" t="s">
        <v>288</v>
      </c>
      <c r="IM3" s="50" t="s">
        <v>288</v>
      </c>
      <c r="IN3" s="50" t="s">
        <v>288</v>
      </c>
      <c r="IO3" s="50" t="s">
        <v>288</v>
      </c>
      <c r="IP3" s="50" t="s">
        <v>288</v>
      </c>
      <c r="IQ3" s="50" t="s">
        <v>288</v>
      </c>
      <c r="IR3" s="50" t="s">
        <v>288</v>
      </c>
      <c r="IS3" s="50" t="s">
        <v>288</v>
      </c>
      <c r="IT3" s="50" t="s">
        <v>288</v>
      </c>
      <c r="IU3" s="50" t="s">
        <v>288</v>
      </c>
      <c r="IV3" s="50" t="s">
        <v>288</v>
      </c>
      <c r="IW3" s="50" t="s">
        <v>288</v>
      </c>
      <c r="IX3" s="50" t="s">
        <v>288</v>
      </c>
      <c r="IY3" s="50" t="s">
        <v>288</v>
      </c>
      <c r="IZ3" s="50" t="s">
        <v>288</v>
      </c>
      <c r="JA3" s="50" t="s">
        <v>288</v>
      </c>
      <c r="JB3" s="50" t="s">
        <v>288</v>
      </c>
      <c r="JC3" s="50" t="s">
        <v>288</v>
      </c>
      <c r="JD3" s="50" t="s">
        <v>288</v>
      </c>
      <c r="JE3" s="50" t="s">
        <v>288</v>
      </c>
      <c r="JF3" s="50" t="s">
        <v>288</v>
      </c>
      <c r="JG3" s="50" t="s">
        <v>288</v>
      </c>
      <c r="JH3" s="50" t="s">
        <v>288</v>
      </c>
      <c r="JI3" s="50" t="s">
        <v>288</v>
      </c>
      <c r="JJ3" s="50" t="s">
        <v>288</v>
      </c>
      <c r="JK3" s="50" t="s">
        <v>288</v>
      </c>
      <c r="JL3" s="50" t="s">
        <v>288</v>
      </c>
      <c r="JM3" s="50" t="s">
        <v>288</v>
      </c>
      <c r="JN3" s="50" t="s">
        <v>288</v>
      </c>
      <c r="JO3" s="50" t="s">
        <v>288</v>
      </c>
      <c r="JP3" s="50" t="s">
        <v>288</v>
      </c>
      <c r="JQ3" s="50" t="s">
        <v>288</v>
      </c>
      <c r="JR3" s="50" t="s">
        <v>288</v>
      </c>
      <c r="JS3" s="50" t="s">
        <v>288</v>
      </c>
      <c r="JT3" s="50" t="s">
        <v>288</v>
      </c>
      <c r="JU3" s="50" t="s">
        <v>288</v>
      </c>
      <c r="JV3" s="50" t="s">
        <v>288</v>
      </c>
      <c r="JW3" s="50" t="s">
        <v>288</v>
      </c>
      <c r="JX3" s="50" t="s">
        <v>288</v>
      </c>
      <c r="JY3" s="50" t="s">
        <v>288</v>
      </c>
      <c r="JZ3" s="50" t="s">
        <v>288</v>
      </c>
      <c r="KA3" s="50" t="s">
        <v>288</v>
      </c>
      <c r="KB3" s="50" t="s">
        <v>288</v>
      </c>
      <c r="KC3" s="50" t="s">
        <v>288</v>
      </c>
      <c r="KD3" s="50" t="s">
        <v>288</v>
      </c>
      <c r="KE3" s="50" t="s">
        <v>288</v>
      </c>
      <c r="KF3" s="50" t="s">
        <v>288</v>
      </c>
      <c r="KG3" s="50" t="s">
        <v>288</v>
      </c>
      <c r="KH3" s="50" t="s">
        <v>288</v>
      </c>
      <c r="KI3" s="50" t="s">
        <v>288</v>
      </c>
      <c r="KJ3" s="50" t="s">
        <v>288</v>
      </c>
      <c r="KK3" s="50" t="s">
        <v>288</v>
      </c>
      <c r="KL3" s="50" t="s">
        <v>288</v>
      </c>
      <c r="KM3" s="50" t="s">
        <v>288</v>
      </c>
      <c r="KN3" s="50" t="s">
        <v>288</v>
      </c>
      <c r="KO3" s="50" t="s">
        <v>288</v>
      </c>
      <c r="KP3" s="50" t="s">
        <v>288</v>
      </c>
      <c r="KQ3" s="50" t="s">
        <v>288</v>
      </c>
      <c r="KR3" s="50" t="s">
        <v>288</v>
      </c>
      <c r="KS3" s="50" t="s">
        <v>288</v>
      </c>
      <c r="KT3" s="50" t="s">
        <v>288</v>
      </c>
      <c r="KU3" s="50" t="s">
        <v>288</v>
      </c>
      <c r="KV3" s="50" t="s">
        <v>288</v>
      </c>
      <c r="KW3" s="50" t="s">
        <v>288</v>
      </c>
      <c r="KX3" s="50" t="s">
        <v>288</v>
      </c>
      <c r="KY3" s="50" t="s">
        <v>288</v>
      </c>
      <c r="KZ3" s="50" t="s">
        <v>288</v>
      </c>
      <c r="LA3" s="50" t="s">
        <v>288</v>
      </c>
      <c r="LB3" s="50" t="s">
        <v>288</v>
      </c>
      <c r="LC3" s="50" t="s">
        <v>288</v>
      </c>
      <c r="LD3" s="50" t="s">
        <v>288</v>
      </c>
      <c r="LE3" s="50" t="s">
        <v>288</v>
      </c>
      <c r="LF3" s="50" t="s">
        <v>288</v>
      </c>
      <c r="LG3" s="50" t="s">
        <v>288</v>
      </c>
      <c r="LH3" s="50" t="s">
        <v>288</v>
      </c>
      <c r="LI3" s="50" t="s">
        <v>288</v>
      </c>
      <c r="LJ3" s="50" t="s">
        <v>288</v>
      </c>
      <c r="LK3" s="50" t="s">
        <v>288</v>
      </c>
      <c r="LL3" s="50" t="s">
        <v>288</v>
      </c>
      <c r="LM3" s="50" t="s">
        <v>288</v>
      </c>
      <c r="LN3" s="50" t="s">
        <v>288</v>
      </c>
      <c r="LO3" s="50" t="s">
        <v>288</v>
      </c>
      <c r="LP3" s="50" t="s">
        <v>288</v>
      </c>
      <c r="LQ3" s="50" t="s">
        <v>288</v>
      </c>
      <c r="LR3" s="50" t="s">
        <v>288</v>
      </c>
      <c r="LS3" s="50" t="s">
        <v>288</v>
      </c>
      <c r="LT3" s="50" t="s">
        <v>288</v>
      </c>
      <c r="LU3" s="50" t="s">
        <v>288</v>
      </c>
      <c r="LV3" s="50" t="s">
        <v>288</v>
      </c>
      <c r="LW3" s="50" t="s">
        <v>288</v>
      </c>
      <c r="LX3" s="50" t="s">
        <v>288</v>
      </c>
      <c r="LY3" s="50" t="s">
        <v>288</v>
      </c>
      <c r="LZ3" s="50" t="s">
        <v>288</v>
      </c>
      <c r="MA3" s="50" t="s">
        <v>288</v>
      </c>
      <c r="MB3" s="50" t="s">
        <v>288</v>
      </c>
      <c r="MC3" s="50" t="s">
        <v>288</v>
      </c>
      <c r="MD3" s="50" t="s">
        <v>288</v>
      </c>
      <c r="ME3" s="50" t="s">
        <v>288</v>
      </c>
      <c r="MF3" s="50" t="s">
        <v>288</v>
      </c>
      <c r="MG3" s="50" t="s">
        <v>288</v>
      </c>
      <c r="MH3" s="50" t="s">
        <v>288</v>
      </c>
      <c r="MI3" s="50" t="s">
        <v>288</v>
      </c>
      <c r="MJ3" s="50" t="s">
        <v>288</v>
      </c>
      <c r="MK3" s="50" t="s">
        <v>288</v>
      </c>
      <c r="ML3" s="50" t="s">
        <v>288</v>
      </c>
      <c r="MM3" s="50" t="s">
        <v>288</v>
      </c>
      <c r="MN3" s="50" t="s">
        <v>288</v>
      </c>
      <c r="MO3" s="50" t="s">
        <v>288</v>
      </c>
      <c r="MP3" s="50" t="s">
        <v>288</v>
      </c>
      <c r="MQ3" s="50" t="s">
        <v>288</v>
      </c>
      <c r="MR3" s="50" t="s">
        <v>288</v>
      </c>
      <c r="MS3" s="50" t="s">
        <v>288</v>
      </c>
      <c r="MT3" s="50" t="s">
        <v>288</v>
      </c>
      <c r="MU3" s="50" t="s">
        <v>288</v>
      </c>
      <c r="MV3" s="50" t="s">
        <v>288</v>
      </c>
      <c r="MW3" s="50" t="s">
        <v>288</v>
      </c>
      <c r="MX3" s="50" t="s">
        <v>288</v>
      </c>
      <c r="MY3" s="50" t="s">
        <v>288</v>
      </c>
      <c r="MZ3" s="50" t="s">
        <v>288</v>
      </c>
      <c r="NA3" s="50" t="s">
        <v>288</v>
      </c>
      <c r="NB3" s="50" t="s">
        <v>288</v>
      </c>
      <c r="NC3" s="50" t="s">
        <v>288</v>
      </c>
      <c r="ND3" s="50" t="s">
        <v>288</v>
      </c>
      <c r="NE3" s="50" t="s">
        <v>288</v>
      </c>
      <c r="NF3" s="50" t="s">
        <v>288</v>
      </c>
      <c r="NG3" s="50" t="s">
        <v>288</v>
      </c>
      <c r="NH3" s="50" t="s">
        <v>288</v>
      </c>
      <c r="NI3" s="50" t="s">
        <v>288</v>
      </c>
      <c r="NJ3" s="50" t="s">
        <v>288</v>
      </c>
      <c r="NK3" s="50" t="s">
        <v>288</v>
      </c>
      <c r="NL3" s="50" t="s">
        <v>288</v>
      </c>
      <c r="NM3" s="50" t="s">
        <v>288</v>
      </c>
      <c r="NN3" s="50" t="s">
        <v>288</v>
      </c>
      <c r="NO3" s="50" t="s">
        <v>288</v>
      </c>
      <c r="NP3" s="50" t="s">
        <v>288</v>
      </c>
      <c r="NQ3" s="50" t="s">
        <v>288</v>
      </c>
      <c r="NR3" s="50" t="s">
        <v>288</v>
      </c>
      <c r="NS3" s="50" t="s">
        <v>288</v>
      </c>
      <c r="NT3" s="50" t="s">
        <v>288</v>
      </c>
      <c r="NU3" s="50" t="s">
        <v>288</v>
      </c>
      <c r="NV3" s="50" t="s">
        <v>288</v>
      </c>
      <c r="NW3" s="50" t="s">
        <v>288</v>
      </c>
      <c r="NX3" s="50" t="s">
        <v>288</v>
      </c>
      <c r="NY3" s="50" t="s">
        <v>288</v>
      </c>
      <c r="NZ3" s="50" t="s">
        <v>288</v>
      </c>
      <c r="OA3" s="50" t="s">
        <v>288</v>
      </c>
      <c r="OB3" s="50" t="s">
        <v>288</v>
      </c>
      <c r="OC3" s="50" t="s">
        <v>288</v>
      </c>
      <c r="OD3" s="50" t="s">
        <v>288</v>
      </c>
      <c r="OE3" s="50" t="s">
        <v>288</v>
      </c>
      <c r="OF3" s="50" t="s">
        <v>288</v>
      </c>
      <c r="OG3" s="50" t="s">
        <v>288</v>
      </c>
      <c r="OH3" s="50" t="s">
        <v>288</v>
      </c>
      <c r="OI3" s="50" t="s">
        <v>288</v>
      </c>
      <c r="OJ3" s="50" t="s">
        <v>288</v>
      </c>
      <c r="OK3" s="50" t="s">
        <v>288</v>
      </c>
      <c r="OL3" s="50" t="s">
        <v>288</v>
      </c>
      <c r="OM3" s="50" t="s">
        <v>288</v>
      </c>
      <c r="ON3" s="50" t="s">
        <v>288</v>
      </c>
      <c r="OO3" s="50" t="s">
        <v>288</v>
      </c>
      <c r="OP3" s="50" t="s">
        <v>288</v>
      </c>
      <c r="OQ3" s="50" t="s">
        <v>288</v>
      </c>
      <c r="OR3" s="50" t="s">
        <v>288</v>
      </c>
      <c r="OS3" s="50" t="s">
        <v>288</v>
      </c>
      <c r="OT3" s="50" t="s">
        <v>288</v>
      </c>
      <c r="OU3" s="50" t="s">
        <v>288</v>
      </c>
      <c r="OV3" s="50" t="s">
        <v>288</v>
      </c>
      <c r="OW3" s="50" t="s">
        <v>288</v>
      </c>
      <c r="OX3" s="50" t="s">
        <v>288</v>
      </c>
      <c r="OY3" s="50" t="s">
        <v>288</v>
      </c>
      <c r="OZ3" s="50" t="s">
        <v>288</v>
      </c>
      <c r="PA3" s="50" t="s">
        <v>288</v>
      </c>
      <c r="PB3" s="50" t="s">
        <v>288</v>
      </c>
      <c r="PC3" s="50" t="s">
        <v>288</v>
      </c>
      <c r="PD3" s="50" t="s">
        <v>288</v>
      </c>
      <c r="PE3" s="50" t="s">
        <v>288</v>
      </c>
      <c r="PF3" s="50" t="s">
        <v>288</v>
      </c>
      <c r="PG3" s="50" t="s">
        <v>288</v>
      </c>
      <c r="PH3" s="50" t="s">
        <v>288</v>
      </c>
      <c r="PI3" s="50" t="s">
        <v>288</v>
      </c>
      <c r="PJ3" s="50" t="s">
        <v>288</v>
      </c>
      <c r="PK3" s="50" t="s">
        <v>288</v>
      </c>
      <c r="PL3" s="50" t="s">
        <v>288</v>
      </c>
      <c r="PM3" s="50" t="s">
        <v>288</v>
      </c>
      <c r="PN3" s="50" t="s">
        <v>288</v>
      </c>
      <c r="PO3" s="50" t="s">
        <v>288</v>
      </c>
      <c r="PP3" s="50" t="s">
        <v>288</v>
      </c>
      <c r="PQ3" s="50" t="s">
        <v>288</v>
      </c>
      <c r="PR3" s="50" t="s">
        <v>288</v>
      </c>
      <c r="PS3" s="50" t="s">
        <v>288</v>
      </c>
      <c r="PT3" s="50" t="s">
        <v>288</v>
      </c>
      <c r="PU3" s="50" t="s">
        <v>288</v>
      </c>
      <c r="PV3" s="50" t="s">
        <v>288</v>
      </c>
      <c r="PW3" s="50" t="s">
        <v>288</v>
      </c>
      <c r="PX3" s="50" t="s">
        <v>288</v>
      </c>
      <c r="PY3" s="50" t="s">
        <v>288</v>
      </c>
      <c r="PZ3" s="50" t="s">
        <v>288</v>
      </c>
      <c r="QA3" s="50" t="s">
        <v>288</v>
      </c>
      <c r="QB3" s="50" t="s">
        <v>288</v>
      </c>
      <c r="QC3" s="50" t="s">
        <v>288</v>
      </c>
      <c r="QD3" s="50" t="s">
        <v>288</v>
      </c>
      <c r="QE3" s="50" t="s">
        <v>288</v>
      </c>
      <c r="QF3" s="50" t="s">
        <v>288</v>
      </c>
      <c r="QG3" s="50" t="s">
        <v>288</v>
      </c>
      <c r="QH3" s="50" t="s">
        <v>288</v>
      </c>
      <c r="QI3" s="50" t="s">
        <v>288</v>
      </c>
      <c r="QJ3" s="50" t="s">
        <v>288</v>
      </c>
      <c r="QK3" s="50" t="s">
        <v>288</v>
      </c>
      <c r="QL3" s="50" t="s">
        <v>288</v>
      </c>
      <c r="QM3" s="50" t="s">
        <v>288</v>
      </c>
      <c r="QN3" s="50" t="s">
        <v>288</v>
      </c>
      <c r="QO3" s="50" t="s">
        <v>288</v>
      </c>
      <c r="QP3" s="50" t="s">
        <v>288</v>
      </c>
      <c r="QQ3" s="50" t="s">
        <v>288</v>
      </c>
      <c r="QR3" s="50" t="s">
        <v>288</v>
      </c>
      <c r="QS3" s="50" t="s">
        <v>288</v>
      </c>
      <c r="QT3" s="50" t="s">
        <v>288</v>
      </c>
      <c r="QU3" s="50" t="s">
        <v>288</v>
      </c>
      <c r="QV3" s="50" t="s">
        <v>288</v>
      </c>
      <c r="QW3" s="50" t="s">
        <v>288</v>
      </c>
      <c r="QX3" s="50" t="s">
        <v>288</v>
      </c>
      <c r="QY3" s="50" t="s">
        <v>288</v>
      </c>
      <c r="QZ3" s="50" t="s">
        <v>288</v>
      </c>
      <c r="RA3" s="50" t="s">
        <v>288</v>
      </c>
      <c r="RB3" s="50" t="s">
        <v>288</v>
      </c>
      <c r="RC3" s="50" t="s">
        <v>288</v>
      </c>
      <c r="RD3" s="50" t="s">
        <v>288</v>
      </c>
      <c r="RE3" s="50" t="s">
        <v>288</v>
      </c>
      <c r="RF3" s="50" t="s">
        <v>288</v>
      </c>
      <c r="RG3" s="50" t="s">
        <v>288</v>
      </c>
      <c r="RH3" s="50" t="s">
        <v>288</v>
      </c>
      <c r="RI3" s="50" t="s">
        <v>288</v>
      </c>
      <c r="RJ3" s="50" t="s">
        <v>288</v>
      </c>
      <c r="RK3" s="50" t="s">
        <v>288</v>
      </c>
      <c r="RL3" s="50" t="s">
        <v>288</v>
      </c>
      <c r="RM3" s="50" t="s">
        <v>288</v>
      </c>
      <c r="RN3" s="50" t="s">
        <v>288</v>
      </c>
      <c r="RO3" s="50" t="s">
        <v>288</v>
      </c>
      <c r="RP3" s="50" t="s">
        <v>288</v>
      </c>
      <c r="RQ3" s="50" t="s">
        <v>288</v>
      </c>
      <c r="RR3" s="50" t="s">
        <v>288</v>
      </c>
      <c r="RS3" s="50" t="s">
        <v>288</v>
      </c>
      <c r="RT3" s="50" t="s">
        <v>288</v>
      </c>
      <c r="RU3" s="50" t="s">
        <v>288</v>
      </c>
      <c r="RV3" s="50" t="s">
        <v>288</v>
      </c>
      <c r="RW3" s="50" t="s">
        <v>288</v>
      </c>
      <c r="RX3" s="50" t="s">
        <v>288</v>
      </c>
      <c r="RY3" s="50" t="s">
        <v>288</v>
      </c>
      <c r="RZ3" s="50" t="s">
        <v>288</v>
      </c>
      <c r="SA3" s="50" t="s">
        <v>288</v>
      </c>
      <c r="SB3" s="50" t="s">
        <v>288</v>
      </c>
      <c r="SC3" s="50" t="s">
        <v>288</v>
      </c>
      <c r="SD3" s="50" t="s">
        <v>288</v>
      </c>
      <c r="SE3" s="50" t="s">
        <v>288</v>
      </c>
      <c r="SF3" s="50" t="s">
        <v>288</v>
      </c>
      <c r="SG3" s="50" t="s">
        <v>288</v>
      </c>
      <c r="SH3" s="50" t="s">
        <v>288</v>
      </c>
      <c r="SI3" s="50" t="s">
        <v>288</v>
      </c>
      <c r="SJ3" s="50" t="s">
        <v>288</v>
      </c>
      <c r="SK3" s="50" t="s">
        <v>288</v>
      </c>
      <c r="SL3" s="50" t="s">
        <v>288</v>
      </c>
      <c r="SM3" s="50" t="s">
        <v>288</v>
      </c>
      <c r="SN3" s="50" t="s">
        <v>288</v>
      </c>
      <c r="SO3" s="50" t="s">
        <v>288</v>
      </c>
      <c r="SP3" s="50" t="s">
        <v>288</v>
      </c>
      <c r="SQ3" s="50" t="s">
        <v>288</v>
      </c>
      <c r="SR3" s="50" t="s">
        <v>288</v>
      </c>
      <c r="SS3" s="50" t="s">
        <v>288</v>
      </c>
      <c r="ST3" s="50" t="s">
        <v>288</v>
      </c>
      <c r="SU3" s="50" t="s">
        <v>288</v>
      </c>
      <c r="SV3" s="50" t="s">
        <v>288</v>
      </c>
      <c r="SW3" s="50" t="s">
        <v>288</v>
      </c>
      <c r="SX3" s="50" t="s">
        <v>288</v>
      </c>
      <c r="SY3" s="50" t="s">
        <v>288</v>
      </c>
      <c r="SZ3" s="50" t="s">
        <v>288</v>
      </c>
      <c r="TA3" s="50" t="s">
        <v>288</v>
      </c>
      <c r="TB3" s="50" t="s">
        <v>288</v>
      </c>
      <c r="TC3" s="50" t="s">
        <v>288</v>
      </c>
      <c r="TD3" s="50" t="s">
        <v>288</v>
      </c>
      <c r="TE3" s="50" t="s">
        <v>288</v>
      </c>
      <c r="TF3" s="50" t="s">
        <v>288</v>
      </c>
      <c r="TG3" s="50" t="s">
        <v>288</v>
      </c>
      <c r="TH3" s="50" t="s">
        <v>288</v>
      </c>
      <c r="TI3" s="50" t="s">
        <v>288</v>
      </c>
      <c r="TJ3" s="50" t="s">
        <v>288</v>
      </c>
      <c r="TK3" s="50" t="s">
        <v>288</v>
      </c>
      <c r="TL3" s="50" t="s">
        <v>288</v>
      </c>
      <c r="TM3" s="50" t="s">
        <v>288</v>
      </c>
      <c r="TN3" s="50" t="s">
        <v>288</v>
      </c>
      <c r="TO3" s="50" t="s">
        <v>288</v>
      </c>
      <c r="TP3" s="50" t="s">
        <v>288</v>
      </c>
      <c r="TQ3" s="50" t="s">
        <v>288</v>
      </c>
      <c r="TR3" s="50" t="s">
        <v>288</v>
      </c>
      <c r="TS3" s="50" t="s">
        <v>288</v>
      </c>
      <c r="TT3" s="50" t="s">
        <v>288</v>
      </c>
      <c r="TU3" s="50" t="s">
        <v>288</v>
      </c>
      <c r="TV3" s="50" t="s">
        <v>288</v>
      </c>
      <c r="TW3" s="50" t="s">
        <v>293</v>
      </c>
      <c r="TX3" s="50" t="s">
        <v>303</v>
      </c>
      <c r="TY3" s="50" t="s">
        <v>304</v>
      </c>
      <c r="TZ3" s="50">
        <v>44600.566053240698</v>
      </c>
      <c r="UA3" s="50" t="s">
        <v>288</v>
      </c>
      <c r="UB3" s="50" t="s">
        <v>288</v>
      </c>
      <c r="UC3" s="50" t="s">
        <v>296</v>
      </c>
    </row>
    <row r="4" spans="1:549" x14ac:dyDescent="0.3">
      <c r="A4" s="50">
        <v>44607.483403622697</v>
      </c>
      <c r="B4" s="50">
        <v>44607.496019178201</v>
      </c>
      <c r="C4" s="50">
        <v>44607</v>
      </c>
      <c r="D4" s="50" t="s">
        <v>284</v>
      </c>
      <c r="E4" s="50" t="s">
        <v>285</v>
      </c>
      <c r="F4" s="50" t="s">
        <v>286</v>
      </c>
      <c r="G4" s="50">
        <v>1</v>
      </c>
      <c r="H4" s="50">
        <v>0</v>
      </c>
      <c r="I4" s="50">
        <v>0</v>
      </c>
      <c r="J4" s="50">
        <v>0</v>
      </c>
      <c r="K4" s="50">
        <v>0</v>
      </c>
      <c r="L4" s="50" t="s">
        <v>305</v>
      </c>
      <c r="M4" s="50" t="s">
        <v>306</v>
      </c>
      <c r="N4" s="50" t="s">
        <v>288</v>
      </c>
      <c r="O4" s="50" t="s">
        <v>288</v>
      </c>
      <c r="P4" s="50" t="s">
        <v>288</v>
      </c>
      <c r="Q4" s="50" t="s">
        <v>288</v>
      </c>
      <c r="R4" s="50" t="s">
        <v>288</v>
      </c>
      <c r="S4" s="50" t="s">
        <v>288</v>
      </c>
      <c r="T4" s="50" t="s">
        <v>288</v>
      </c>
      <c r="U4" s="50" t="s">
        <v>288</v>
      </c>
      <c r="V4" s="50" t="s">
        <v>288</v>
      </c>
      <c r="W4" s="50" t="s">
        <v>288</v>
      </c>
      <c r="X4" s="50" t="s">
        <v>290</v>
      </c>
      <c r="AD4" s="50" t="s">
        <v>307</v>
      </c>
      <c r="AE4" s="50" t="s">
        <v>288</v>
      </c>
      <c r="AF4" s="50" t="s">
        <v>300</v>
      </c>
      <c r="AG4" s="50">
        <v>0</v>
      </c>
      <c r="AH4" s="50">
        <v>0</v>
      </c>
      <c r="AI4" s="50">
        <v>0</v>
      </c>
      <c r="AJ4" s="50">
        <v>0</v>
      </c>
      <c r="AK4" s="50">
        <v>1</v>
      </c>
      <c r="AL4" s="50">
        <v>0</v>
      </c>
      <c r="AM4" s="50">
        <v>0</v>
      </c>
      <c r="AN4" s="50" t="s">
        <v>288</v>
      </c>
      <c r="AO4" s="50" t="s">
        <v>301</v>
      </c>
      <c r="AP4" s="50" t="s">
        <v>288</v>
      </c>
      <c r="AQ4" s="50" t="s">
        <v>288</v>
      </c>
      <c r="AR4" s="50" t="s">
        <v>288</v>
      </c>
      <c r="AS4" s="50" t="s">
        <v>288</v>
      </c>
      <c r="AT4" s="50" t="s">
        <v>288</v>
      </c>
      <c r="AU4" s="50" t="s">
        <v>288</v>
      </c>
      <c r="AV4" s="50" t="s">
        <v>288</v>
      </c>
      <c r="AW4" s="50" t="s">
        <v>308</v>
      </c>
      <c r="AX4" s="50" t="s">
        <v>205</v>
      </c>
      <c r="AY4" s="50">
        <v>1</v>
      </c>
      <c r="AZ4" s="50">
        <v>0</v>
      </c>
      <c r="BA4" s="50">
        <v>0</v>
      </c>
      <c r="BB4" s="50">
        <v>0</v>
      </c>
      <c r="BC4" s="50">
        <v>0</v>
      </c>
      <c r="BD4" s="50">
        <v>0</v>
      </c>
      <c r="BE4" s="50">
        <v>0</v>
      </c>
      <c r="BF4" s="50">
        <v>0</v>
      </c>
      <c r="BG4" s="50" t="s">
        <v>288</v>
      </c>
      <c r="BH4" s="50" t="s">
        <v>205</v>
      </c>
      <c r="BI4" s="50" t="s">
        <v>288</v>
      </c>
      <c r="BJ4" s="50" t="s">
        <v>288</v>
      </c>
      <c r="BK4" s="50" t="s">
        <v>288</v>
      </c>
      <c r="BL4" s="50" t="s">
        <v>288</v>
      </c>
      <c r="BM4" s="50" t="s">
        <v>288</v>
      </c>
      <c r="BN4" s="50" t="s">
        <v>288</v>
      </c>
      <c r="BO4" s="50" t="s">
        <v>288</v>
      </c>
      <c r="BP4" s="50" t="s">
        <v>288</v>
      </c>
      <c r="BQ4" s="50" t="s">
        <v>288</v>
      </c>
      <c r="BR4" s="50" t="s">
        <v>290</v>
      </c>
      <c r="BS4" s="50" t="s">
        <v>288</v>
      </c>
      <c r="BT4" s="50" t="s">
        <v>288</v>
      </c>
      <c r="BU4" s="50" t="s">
        <v>288</v>
      </c>
      <c r="BV4" s="50" t="s">
        <v>288</v>
      </c>
      <c r="BW4" s="50" t="s">
        <v>288</v>
      </c>
      <c r="BX4" s="50" t="s">
        <v>288</v>
      </c>
      <c r="BY4" s="50" t="s">
        <v>288</v>
      </c>
      <c r="BZ4" s="50" t="s">
        <v>288</v>
      </c>
      <c r="CA4" s="50" t="s">
        <v>288</v>
      </c>
      <c r="CB4" s="50">
        <v>1</v>
      </c>
      <c r="CC4" s="50">
        <v>1</v>
      </c>
      <c r="CD4" s="50">
        <v>1</v>
      </c>
      <c r="CE4" s="50">
        <v>0</v>
      </c>
      <c r="CF4" s="50">
        <v>0</v>
      </c>
      <c r="CG4" s="50">
        <v>0</v>
      </c>
      <c r="CH4" s="50">
        <v>0</v>
      </c>
      <c r="CI4" s="50">
        <v>0</v>
      </c>
      <c r="CJ4" s="50" t="s">
        <v>288</v>
      </c>
      <c r="CK4" s="50" t="s">
        <v>205</v>
      </c>
      <c r="CL4" s="50" t="s">
        <v>288</v>
      </c>
      <c r="CM4" s="50" t="s">
        <v>288</v>
      </c>
      <c r="CN4" s="50" t="s">
        <v>288</v>
      </c>
      <c r="CO4" s="50" t="s">
        <v>288</v>
      </c>
      <c r="CP4" s="50" t="s">
        <v>288</v>
      </c>
      <c r="CQ4" s="50" t="s">
        <v>288</v>
      </c>
      <c r="CR4" s="50" t="s">
        <v>288</v>
      </c>
      <c r="CS4" s="50" t="s">
        <v>288</v>
      </c>
      <c r="CT4" s="50" t="s">
        <v>288</v>
      </c>
      <c r="CU4" s="50" t="s">
        <v>288</v>
      </c>
      <c r="CV4" s="50" t="s">
        <v>288</v>
      </c>
      <c r="CW4" s="50" t="s">
        <v>288</v>
      </c>
      <c r="CX4" s="50" t="s">
        <v>288</v>
      </c>
      <c r="CY4" s="50" t="s">
        <v>288</v>
      </c>
      <c r="CZ4" s="50" t="s">
        <v>288</v>
      </c>
      <c r="DA4" s="50" t="s">
        <v>288</v>
      </c>
      <c r="DB4" s="50" t="s">
        <v>288</v>
      </c>
      <c r="DC4" s="50" t="s">
        <v>288</v>
      </c>
      <c r="DD4" s="50" t="s">
        <v>288</v>
      </c>
      <c r="DE4" s="50" t="s">
        <v>288</v>
      </c>
      <c r="DF4" s="50" t="s">
        <v>288</v>
      </c>
      <c r="DG4" s="50" t="s">
        <v>288</v>
      </c>
      <c r="DH4" s="50" t="s">
        <v>288</v>
      </c>
      <c r="DI4" s="50" t="s">
        <v>288</v>
      </c>
      <c r="DJ4" s="50" t="s">
        <v>288</v>
      </c>
      <c r="DK4" s="50" t="s">
        <v>288</v>
      </c>
      <c r="DL4" s="50">
        <v>1</v>
      </c>
      <c r="DM4" s="50">
        <v>0</v>
      </c>
      <c r="DN4" s="50">
        <v>0</v>
      </c>
      <c r="DO4" s="50">
        <v>0</v>
      </c>
      <c r="DP4" s="50">
        <v>1</v>
      </c>
      <c r="DQ4" s="50">
        <v>0</v>
      </c>
      <c r="DR4" s="50">
        <v>0</v>
      </c>
      <c r="DS4" s="50">
        <v>0</v>
      </c>
      <c r="DT4" s="50" t="s">
        <v>288</v>
      </c>
      <c r="DU4" s="50" t="s">
        <v>288</v>
      </c>
      <c r="DV4" s="50" t="s">
        <v>288</v>
      </c>
      <c r="DW4" s="50" t="s">
        <v>288</v>
      </c>
      <c r="DX4" s="50" t="s">
        <v>288</v>
      </c>
      <c r="DY4" s="50" t="s">
        <v>288</v>
      </c>
      <c r="DZ4" s="50" t="s">
        <v>288</v>
      </c>
      <c r="EA4" s="50" t="s">
        <v>288</v>
      </c>
      <c r="EB4" s="50" t="s">
        <v>288</v>
      </c>
      <c r="EC4" s="50" t="s">
        <v>288</v>
      </c>
      <c r="ED4" s="50" t="s">
        <v>288</v>
      </c>
      <c r="EE4" s="50" t="s">
        <v>288</v>
      </c>
      <c r="EF4" s="50" t="s">
        <v>288</v>
      </c>
      <c r="EG4" s="50" t="s">
        <v>288</v>
      </c>
      <c r="EH4" s="50" t="s">
        <v>288</v>
      </c>
      <c r="EI4" s="50" t="s">
        <v>288</v>
      </c>
      <c r="EJ4" s="50" t="s">
        <v>288</v>
      </c>
      <c r="EK4" s="50" t="s">
        <v>288</v>
      </c>
      <c r="EL4" s="50" t="s">
        <v>288</v>
      </c>
      <c r="EM4" s="50" t="s">
        <v>288</v>
      </c>
      <c r="EN4" s="50" t="s">
        <v>288</v>
      </c>
      <c r="EO4" s="50" t="s">
        <v>288</v>
      </c>
      <c r="EP4" s="50" t="s">
        <v>288</v>
      </c>
      <c r="EQ4" s="50" t="s">
        <v>288</v>
      </c>
      <c r="ER4" s="50" t="s">
        <v>288</v>
      </c>
      <c r="ES4" s="50" t="s">
        <v>288</v>
      </c>
      <c r="ET4" s="50" t="s">
        <v>288</v>
      </c>
      <c r="EU4" s="50" t="s">
        <v>288</v>
      </c>
      <c r="EV4" s="50" t="s">
        <v>288</v>
      </c>
      <c r="EW4" s="50" t="s">
        <v>288</v>
      </c>
      <c r="EX4" s="50" t="s">
        <v>288</v>
      </c>
      <c r="EY4" s="50" t="s">
        <v>288</v>
      </c>
      <c r="EZ4" s="50" t="s">
        <v>288</v>
      </c>
      <c r="FA4" s="50" t="s">
        <v>288</v>
      </c>
      <c r="FB4" s="50" t="s">
        <v>288</v>
      </c>
      <c r="FC4" s="50" t="s">
        <v>288</v>
      </c>
      <c r="FD4" s="50" t="s">
        <v>288</v>
      </c>
      <c r="FE4" s="50" t="s">
        <v>288</v>
      </c>
      <c r="FF4" s="50" t="s">
        <v>288</v>
      </c>
      <c r="FG4" s="50" t="s">
        <v>288</v>
      </c>
      <c r="FH4" s="50" t="s">
        <v>288</v>
      </c>
      <c r="FI4" s="50" t="s">
        <v>288</v>
      </c>
      <c r="FJ4" s="50" t="s">
        <v>288</v>
      </c>
      <c r="FK4" s="50" t="s">
        <v>288</v>
      </c>
      <c r="FL4" s="50" t="s">
        <v>288</v>
      </c>
      <c r="FM4" s="50" t="s">
        <v>288</v>
      </c>
      <c r="FN4" s="50" t="s">
        <v>288</v>
      </c>
      <c r="FO4" s="50" t="s">
        <v>288</v>
      </c>
      <c r="FP4" s="50" t="s">
        <v>288</v>
      </c>
      <c r="FQ4" s="50" t="s">
        <v>288</v>
      </c>
      <c r="FR4" s="50" t="s">
        <v>288</v>
      </c>
      <c r="FS4" s="50" t="s">
        <v>288</v>
      </c>
      <c r="FT4" s="50" t="s">
        <v>288</v>
      </c>
      <c r="FU4" s="50" t="s">
        <v>288</v>
      </c>
      <c r="FV4" s="50" t="s">
        <v>288</v>
      </c>
      <c r="FW4" s="50" t="s">
        <v>288</v>
      </c>
      <c r="FX4" s="50" t="s">
        <v>288</v>
      </c>
      <c r="FY4" s="50" t="s">
        <v>288</v>
      </c>
      <c r="FZ4" s="50" t="s">
        <v>288</v>
      </c>
      <c r="GA4" s="50" t="s">
        <v>288</v>
      </c>
      <c r="GB4" s="50" t="s">
        <v>288</v>
      </c>
      <c r="GC4" s="50" t="s">
        <v>288</v>
      </c>
      <c r="GD4" s="50" t="s">
        <v>288</v>
      </c>
      <c r="GE4" s="50" t="s">
        <v>288</v>
      </c>
      <c r="GF4" s="50" t="s">
        <v>288</v>
      </c>
      <c r="GG4" s="50" t="s">
        <v>288</v>
      </c>
      <c r="GH4" s="50" t="s">
        <v>288</v>
      </c>
      <c r="GI4" s="50" t="s">
        <v>288</v>
      </c>
      <c r="GJ4" s="50" t="s">
        <v>288</v>
      </c>
      <c r="GK4" s="50" t="s">
        <v>288</v>
      </c>
      <c r="GL4" s="50" t="s">
        <v>288</v>
      </c>
      <c r="GM4" s="50" t="s">
        <v>288</v>
      </c>
      <c r="GN4" s="50" t="s">
        <v>288</v>
      </c>
      <c r="GO4" s="50" t="s">
        <v>288</v>
      </c>
      <c r="GP4" s="50" t="s">
        <v>288</v>
      </c>
      <c r="GQ4" s="50" t="s">
        <v>288</v>
      </c>
      <c r="GR4" s="50" t="s">
        <v>288</v>
      </c>
      <c r="GS4" s="50" t="s">
        <v>288</v>
      </c>
      <c r="GT4" s="50" t="s">
        <v>288</v>
      </c>
      <c r="GU4" s="50" t="s">
        <v>288</v>
      </c>
      <c r="GV4" s="50" t="s">
        <v>288</v>
      </c>
      <c r="GW4" s="50" t="s">
        <v>288</v>
      </c>
      <c r="GX4" s="50" t="s">
        <v>288</v>
      </c>
      <c r="GY4" s="50" t="s">
        <v>288</v>
      </c>
      <c r="GZ4" s="50" t="s">
        <v>288</v>
      </c>
      <c r="HA4" s="50" t="s">
        <v>288</v>
      </c>
      <c r="HB4" s="50" t="s">
        <v>288</v>
      </c>
      <c r="HC4" s="50" t="s">
        <v>288</v>
      </c>
      <c r="HD4" s="50" t="s">
        <v>288</v>
      </c>
      <c r="HE4" s="50" t="s">
        <v>288</v>
      </c>
      <c r="HF4" s="50" t="s">
        <v>288</v>
      </c>
      <c r="HG4" s="50" t="s">
        <v>288</v>
      </c>
      <c r="HH4" s="50" t="s">
        <v>288</v>
      </c>
      <c r="HI4" s="50" t="s">
        <v>288</v>
      </c>
      <c r="HJ4" s="50" t="s">
        <v>288</v>
      </c>
      <c r="HK4" s="50" t="s">
        <v>288</v>
      </c>
      <c r="HL4" s="50" t="s">
        <v>288</v>
      </c>
      <c r="HM4" s="50" t="s">
        <v>288</v>
      </c>
      <c r="HN4" s="50" t="s">
        <v>288</v>
      </c>
      <c r="HO4" s="50" t="s">
        <v>288</v>
      </c>
      <c r="HP4" s="50" t="s">
        <v>288</v>
      </c>
      <c r="HQ4" s="50" t="s">
        <v>288</v>
      </c>
      <c r="HR4" s="50" t="s">
        <v>288</v>
      </c>
      <c r="HS4" s="50" t="s">
        <v>288</v>
      </c>
      <c r="HT4" s="50" t="s">
        <v>288</v>
      </c>
      <c r="HU4" s="50" t="s">
        <v>288</v>
      </c>
      <c r="HV4" s="50" t="s">
        <v>288</v>
      </c>
      <c r="HW4" s="50" t="s">
        <v>288</v>
      </c>
      <c r="HX4" s="50" t="s">
        <v>288</v>
      </c>
      <c r="HY4" s="50" t="s">
        <v>288</v>
      </c>
      <c r="HZ4" s="50" t="s">
        <v>288</v>
      </c>
      <c r="IA4" s="50" t="s">
        <v>288</v>
      </c>
      <c r="IB4" s="50" t="s">
        <v>288</v>
      </c>
      <c r="IC4" s="50" t="s">
        <v>288</v>
      </c>
      <c r="ID4" s="50" t="s">
        <v>288</v>
      </c>
      <c r="IE4" s="50" t="s">
        <v>288</v>
      </c>
      <c r="IF4" s="50" t="s">
        <v>288</v>
      </c>
      <c r="IG4" s="50" t="s">
        <v>288</v>
      </c>
      <c r="IH4" s="50" t="s">
        <v>288</v>
      </c>
      <c r="II4" s="50" t="s">
        <v>288</v>
      </c>
      <c r="IJ4" s="50" t="s">
        <v>288</v>
      </c>
      <c r="IK4" s="50" t="s">
        <v>288</v>
      </c>
      <c r="IL4" s="50" t="s">
        <v>288</v>
      </c>
      <c r="IM4" s="50" t="s">
        <v>288</v>
      </c>
      <c r="IN4" s="50" t="s">
        <v>288</v>
      </c>
      <c r="IO4" s="50" t="s">
        <v>288</v>
      </c>
      <c r="IP4" s="50" t="s">
        <v>288</v>
      </c>
      <c r="IQ4" s="50" t="s">
        <v>288</v>
      </c>
      <c r="IR4" s="50" t="s">
        <v>288</v>
      </c>
      <c r="IS4" s="50" t="s">
        <v>288</v>
      </c>
      <c r="IT4" s="50" t="s">
        <v>288</v>
      </c>
      <c r="IU4" s="50" t="s">
        <v>288</v>
      </c>
      <c r="IV4" s="50" t="s">
        <v>288</v>
      </c>
      <c r="IW4" s="50" t="s">
        <v>288</v>
      </c>
      <c r="IX4" s="50" t="s">
        <v>288</v>
      </c>
      <c r="IY4" s="50" t="s">
        <v>288</v>
      </c>
      <c r="IZ4" s="50" t="s">
        <v>288</v>
      </c>
      <c r="JA4" s="50" t="s">
        <v>288</v>
      </c>
      <c r="JB4" s="50" t="s">
        <v>288</v>
      </c>
      <c r="JC4" s="50" t="s">
        <v>288</v>
      </c>
      <c r="JD4" s="50" t="s">
        <v>288</v>
      </c>
      <c r="JE4" s="50" t="s">
        <v>288</v>
      </c>
      <c r="JF4" s="50" t="s">
        <v>288</v>
      </c>
      <c r="JG4" s="50" t="s">
        <v>288</v>
      </c>
      <c r="JH4" s="50" t="s">
        <v>288</v>
      </c>
      <c r="JI4" s="50" t="s">
        <v>288</v>
      </c>
      <c r="JJ4" s="50" t="s">
        <v>288</v>
      </c>
      <c r="JK4" s="50" t="s">
        <v>288</v>
      </c>
      <c r="JL4" s="50" t="s">
        <v>288</v>
      </c>
      <c r="JM4" s="50" t="s">
        <v>288</v>
      </c>
      <c r="JN4" s="50" t="s">
        <v>288</v>
      </c>
      <c r="JO4" s="50" t="s">
        <v>288</v>
      </c>
      <c r="JP4" s="50" t="s">
        <v>288</v>
      </c>
      <c r="JQ4" s="50" t="s">
        <v>288</v>
      </c>
      <c r="JR4" s="50" t="s">
        <v>288</v>
      </c>
      <c r="JS4" s="50" t="s">
        <v>288</v>
      </c>
      <c r="JT4" s="50" t="s">
        <v>288</v>
      </c>
      <c r="JU4" s="50" t="s">
        <v>288</v>
      </c>
      <c r="JV4" s="50" t="s">
        <v>288</v>
      </c>
      <c r="JW4" s="50" t="s">
        <v>288</v>
      </c>
      <c r="JX4" s="50" t="s">
        <v>288</v>
      </c>
      <c r="JY4" s="50" t="s">
        <v>288</v>
      </c>
      <c r="JZ4" s="50" t="s">
        <v>288</v>
      </c>
      <c r="KA4" s="50" t="s">
        <v>288</v>
      </c>
      <c r="KB4" s="50" t="s">
        <v>288</v>
      </c>
      <c r="KC4" s="50" t="s">
        <v>288</v>
      </c>
      <c r="KD4" s="50" t="s">
        <v>288</v>
      </c>
      <c r="KE4" s="50" t="s">
        <v>288</v>
      </c>
      <c r="KF4" s="50" t="s">
        <v>288</v>
      </c>
      <c r="KG4" s="50" t="s">
        <v>288</v>
      </c>
      <c r="KH4" s="50" t="s">
        <v>288</v>
      </c>
      <c r="KI4" s="50" t="s">
        <v>288</v>
      </c>
      <c r="KJ4" s="50" t="s">
        <v>288</v>
      </c>
      <c r="KK4" s="50" t="s">
        <v>288</v>
      </c>
      <c r="KL4" s="50" t="s">
        <v>288</v>
      </c>
      <c r="KM4" s="50" t="s">
        <v>288</v>
      </c>
      <c r="KN4" s="50" t="s">
        <v>288</v>
      </c>
      <c r="KO4" s="50" t="s">
        <v>288</v>
      </c>
      <c r="KP4" s="50" t="s">
        <v>288</v>
      </c>
      <c r="KQ4" s="50" t="s">
        <v>288</v>
      </c>
      <c r="KR4" s="50" t="s">
        <v>288</v>
      </c>
      <c r="KS4" s="50" t="s">
        <v>288</v>
      </c>
      <c r="KT4" s="50" t="s">
        <v>288</v>
      </c>
      <c r="KU4" s="50" t="s">
        <v>288</v>
      </c>
      <c r="KV4" s="50" t="s">
        <v>288</v>
      </c>
      <c r="KW4" s="50" t="s">
        <v>288</v>
      </c>
      <c r="KX4" s="50" t="s">
        <v>288</v>
      </c>
      <c r="KY4" s="50" t="s">
        <v>288</v>
      </c>
      <c r="KZ4" s="50" t="s">
        <v>288</v>
      </c>
      <c r="LA4" s="50" t="s">
        <v>288</v>
      </c>
      <c r="LB4" s="50" t="s">
        <v>288</v>
      </c>
      <c r="LC4" s="50" t="s">
        <v>288</v>
      </c>
      <c r="LD4" s="50" t="s">
        <v>288</v>
      </c>
      <c r="LE4" s="50" t="s">
        <v>288</v>
      </c>
      <c r="LF4" s="50" t="s">
        <v>288</v>
      </c>
      <c r="LG4" s="50" t="s">
        <v>288</v>
      </c>
      <c r="LH4" s="50" t="s">
        <v>288</v>
      </c>
      <c r="LI4" s="50" t="s">
        <v>288</v>
      </c>
      <c r="LJ4" s="50" t="s">
        <v>288</v>
      </c>
      <c r="LK4" s="50" t="s">
        <v>288</v>
      </c>
      <c r="LL4" s="50" t="s">
        <v>288</v>
      </c>
      <c r="LM4" s="50" t="s">
        <v>288</v>
      </c>
      <c r="LN4" s="50" t="s">
        <v>288</v>
      </c>
      <c r="LO4" s="50" t="s">
        <v>288</v>
      </c>
      <c r="LP4" s="50" t="s">
        <v>288</v>
      </c>
      <c r="LQ4" s="50" t="s">
        <v>288</v>
      </c>
      <c r="LR4" s="50" t="s">
        <v>288</v>
      </c>
      <c r="LS4" s="50" t="s">
        <v>288</v>
      </c>
      <c r="LT4" s="50" t="s">
        <v>288</v>
      </c>
      <c r="LU4" s="50" t="s">
        <v>288</v>
      </c>
      <c r="LV4" s="50" t="s">
        <v>288</v>
      </c>
      <c r="LW4" s="50" t="s">
        <v>288</v>
      </c>
      <c r="LX4" s="50" t="s">
        <v>288</v>
      </c>
      <c r="LY4" s="50" t="s">
        <v>288</v>
      </c>
      <c r="LZ4" s="50" t="s">
        <v>288</v>
      </c>
      <c r="MA4" s="50" t="s">
        <v>288</v>
      </c>
      <c r="MB4" s="50" t="s">
        <v>288</v>
      </c>
      <c r="MC4" s="50" t="s">
        <v>288</v>
      </c>
      <c r="MD4" s="50" t="s">
        <v>288</v>
      </c>
      <c r="ME4" s="50" t="s">
        <v>288</v>
      </c>
      <c r="MF4" s="50" t="s">
        <v>288</v>
      </c>
      <c r="MG4" s="50" t="s">
        <v>288</v>
      </c>
      <c r="MH4" s="50" t="s">
        <v>288</v>
      </c>
      <c r="MI4" s="50" t="s">
        <v>288</v>
      </c>
      <c r="MJ4" s="50" t="s">
        <v>288</v>
      </c>
      <c r="MK4" s="50" t="s">
        <v>288</v>
      </c>
      <c r="ML4" s="50" t="s">
        <v>288</v>
      </c>
      <c r="MM4" s="50" t="s">
        <v>288</v>
      </c>
      <c r="MN4" s="50" t="s">
        <v>288</v>
      </c>
      <c r="MO4" s="50" t="s">
        <v>288</v>
      </c>
      <c r="MP4" s="50" t="s">
        <v>288</v>
      </c>
      <c r="MQ4" s="50" t="s">
        <v>288</v>
      </c>
      <c r="MR4" s="50" t="s">
        <v>288</v>
      </c>
      <c r="MS4" s="50" t="s">
        <v>288</v>
      </c>
      <c r="MT4" s="50" t="s">
        <v>288</v>
      </c>
      <c r="MU4" s="50" t="s">
        <v>288</v>
      </c>
      <c r="MV4" s="50" t="s">
        <v>288</v>
      </c>
      <c r="MW4" s="50" t="s">
        <v>288</v>
      </c>
      <c r="MX4" s="50" t="s">
        <v>288</v>
      </c>
      <c r="MY4" s="50" t="s">
        <v>288</v>
      </c>
      <c r="MZ4" s="50" t="s">
        <v>288</v>
      </c>
      <c r="NA4" s="50" t="s">
        <v>288</v>
      </c>
      <c r="NB4" s="50" t="s">
        <v>288</v>
      </c>
      <c r="NC4" s="50" t="s">
        <v>288</v>
      </c>
      <c r="ND4" s="50" t="s">
        <v>288</v>
      </c>
      <c r="NE4" s="50" t="s">
        <v>288</v>
      </c>
      <c r="NF4" s="50" t="s">
        <v>288</v>
      </c>
      <c r="NG4" s="50" t="s">
        <v>288</v>
      </c>
      <c r="NH4" s="50" t="s">
        <v>288</v>
      </c>
      <c r="NI4" s="50" t="s">
        <v>288</v>
      </c>
      <c r="NJ4" s="50" t="s">
        <v>288</v>
      </c>
      <c r="NK4" s="50" t="s">
        <v>288</v>
      </c>
      <c r="NL4" s="50" t="s">
        <v>288</v>
      </c>
      <c r="NM4" s="50" t="s">
        <v>288</v>
      </c>
      <c r="NN4" s="50" t="s">
        <v>288</v>
      </c>
      <c r="NO4" s="50" t="s">
        <v>288</v>
      </c>
      <c r="NP4" s="50" t="s">
        <v>288</v>
      </c>
      <c r="NQ4" s="50" t="s">
        <v>288</v>
      </c>
      <c r="NR4" s="50" t="s">
        <v>288</v>
      </c>
      <c r="NS4" s="50" t="s">
        <v>288</v>
      </c>
      <c r="NT4" s="50" t="s">
        <v>288</v>
      </c>
      <c r="NU4" s="50" t="s">
        <v>288</v>
      </c>
      <c r="NV4" s="50" t="s">
        <v>288</v>
      </c>
      <c r="NW4" s="50" t="s">
        <v>288</v>
      </c>
      <c r="NX4" s="50" t="s">
        <v>288</v>
      </c>
      <c r="NY4" s="50" t="s">
        <v>288</v>
      </c>
      <c r="NZ4" s="50" t="s">
        <v>288</v>
      </c>
      <c r="OA4" s="50" t="s">
        <v>288</v>
      </c>
      <c r="OB4" s="50" t="s">
        <v>288</v>
      </c>
      <c r="OC4" s="50" t="s">
        <v>288</v>
      </c>
      <c r="OD4" s="50" t="s">
        <v>288</v>
      </c>
      <c r="OE4" s="50" t="s">
        <v>288</v>
      </c>
      <c r="OF4" s="50" t="s">
        <v>288</v>
      </c>
      <c r="OG4" s="50" t="s">
        <v>288</v>
      </c>
      <c r="OH4" s="50" t="s">
        <v>288</v>
      </c>
      <c r="OI4" s="50" t="s">
        <v>288</v>
      </c>
      <c r="OJ4" s="50" t="s">
        <v>288</v>
      </c>
      <c r="OK4" s="50" t="s">
        <v>288</v>
      </c>
      <c r="OL4" s="50" t="s">
        <v>288</v>
      </c>
      <c r="OM4" s="50" t="s">
        <v>288</v>
      </c>
      <c r="ON4" s="50" t="s">
        <v>288</v>
      </c>
      <c r="OO4" s="50" t="s">
        <v>288</v>
      </c>
      <c r="OP4" s="50" t="s">
        <v>288</v>
      </c>
      <c r="OQ4" s="50" t="s">
        <v>288</v>
      </c>
      <c r="OR4" s="50" t="s">
        <v>288</v>
      </c>
      <c r="OS4" s="50" t="s">
        <v>288</v>
      </c>
      <c r="OT4" s="50" t="s">
        <v>288</v>
      </c>
      <c r="OU4" s="50" t="s">
        <v>288</v>
      </c>
      <c r="OV4" s="50" t="s">
        <v>288</v>
      </c>
      <c r="OW4" s="50" t="s">
        <v>288</v>
      </c>
      <c r="OX4" s="50" t="s">
        <v>288</v>
      </c>
      <c r="OY4" s="50" t="s">
        <v>288</v>
      </c>
      <c r="OZ4" s="50" t="s">
        <v>288</v>
      </c>
      <c r="PA4" s="50" t="s">
        <v>288</v>
      </c>
      <c r="PB4" s="50" t="s">
        <v>288</v>
      </c>
      <c r="PC4" s="50" t="s">
        <v>288</v>
      </c>
      <c r="PD4" s="50" t="s">
        <v>288</v>
      </c>
      <c r="PE4" s="50" t="s">
        <v>288</v>
      </c>
      <c r="PF4" s="50" t="s">
        <v>288</v>
      </c>
      <c r="PG4" s="50" t="s">
        <v>288</v>
      </c>
      <c r="PH4" s="50" t="s">
        <v>288</v>
      </c>
      <c r="PI4" s="50" t="s">
        <v>288</v>
      </c>
      <c r="PJ4" s="50" t="s">
        <v>288</v>
      </c>
      <c r="PK4" s="50" t="s">
        <v>288</v>
      </c>
      <c r="PL4" s="50" t="s">
        <v>288</v>
      </c>
      <c r="PM4" s="50" t="s">
        <v>288</v>
      </c>
      <c r="PN4" s="50" t="s">
        <v>288</v>
      </c>
      <c r="PO4" s="50" t="s">
        <v>288</v>
      </c>
      <c r="PP4" s="50" t="s">
        <v>288</v>
      </c>
      <c r="PQ4" s="50" t="s">
        <v>288</v>
      </c>
      <c r="PR4" s="50" t="s">
        <v>288</v>
      </c>
      <c r="PS4" s="50" t="s">
        <v>288</v>
      </c>
      <c r="PT4" s="50" t="s">
        <v>288</v>
      </c>
      <c r="PU4" s="50" t="s">
        <v>288</v>
      </c>
      <c r="PV4" s="50" t="s">
        <v>288</v>
      </c>
      <c r="PW4" s="50" t="s">
        <v>288</v>
      </c>
      <c r="PX4" s="50" t="s">
        <v>288</v>
      </c>
      <c r="PY4" s="50" t="s">
        <v>288</v>
      </c>
      <c r="PZ4" s="50" t="s">
        <v>288</v>
      </c>
      <c r="QA4" s="50" t="s">
        <v>288</v>
      </c>
      <c r="QB4" s="50" t="s">
        <v>288</v>
      </c>
      <c r="QC4" s="50" t="s">
        <v>288</v>
      </c>
      <c r="QD4" s="50" t="s">
        <v>288</v>
      </c>
      <c r="QE4" s="50" t="s">
        <v>288</v>
      </c>
      <c r="QF4" s="50" t="s">
        <v>288</v>
      </c>
      <c r="QG4" s="50" t="s">
        <v>288</v>
      </c>
      <c r="QH4" s="50" t="s">
        <v>288</v>
      </c>
      <c r="QI4" s="50" t="s">
        <v>288</v>
      </c>
      <c r="QJ4" s="50" t="s">
        <v>288</v>
      </c>
      <c r="QK4" s="50" t="s">
        <v>288</v>
      </c>
      <c r="QL4" s="50" t="s">
        <v>288</v>
      </c>
      <c r="QM4" s="50" t="s">
        <v>288</v>
      </c>
      <c r="QN4" s="50" t="s">
        <v>288</v>
      </c>
      <c r="QO4" s="50" t="s">
        <v>288</v>
      </c>
      <c r="QP4" s="50" t="s">
        <v>288</v>
      </c>
      <c r="QQ4" s="50" t="s">
        <v>288</v>
      </c>
      <c r="QR4" s="50" t="s">
        <v>288</v>
      </c>
      <c r="QS4" s="50" t="s">
        <v>288</v>
      </c>
      <c r="QT4" s="50" t="s">
        <v>288</v>
      </c>
      <c r="QU4" s="50" t="s">
        <v>288</v>
      </c>
      <c r="QV4" s="50" t="s">
        <v>288</v>
      </c>
      <c r="QW4" s="50" t="s">
        <v>288</v>
      </c>
      <c r="QX4" s="50" t="s">
        <v>288</v>
      </c>
      <c r="QY4" s="50" t="s">
        <v>288</v>
      </c>
      <c r="QZ4" s="50" t="s">
        <v>288</v>
      </c>
      <c r="RA4" s="50" t="s">
        <v>288</v>
      </c>
      <c r="RB4" s="50" t="s">
        <v>288</v>
      </c>
      <c r="RC4" s="50" t="s">
        <v>288</v>
      </c>
      <c r="RD4" s="50" t="s">
        <v>288</v>
      </c>
      <c r="RE4" s="50" t="s">
        <v>288</v>
      </c>
      <c r="RF4" s="50" t="s">
        <v>288</v>
      </c>
      <c r="RG4" s="50" t="s">
        <v>288</v>
      </c>
      <c r="RH4" s="50" t="s">
        <v>288</v>
      </c>
      <c r="RI4" s="50" t="s">
        <v>288</v>
      </c>
      <c r="RJ4" s="50" t="s">
        <v>288</v>
      </c>
      <c r="RK4" s="50" t="s">
        <v>288</v>
      </c>
      <c r="RL4" s="50" t="s">
        <v>288</v>
      </c>
      <c r="RM4" s="50" t="s">
        <v>288</v>
      </c>
      <c r="RN4" s="50" t="s">
        <v>288</v>
      </c>
      <c r="RO4" s="50" t="s">
        <v>288</v>
      </c>
      <c r="RP4" s="50" t="s">
        <v>288</v>
      </c>
      <c r="RQ4" s="50" t="s">
        <v>288</v>
      </c>
      <c r="RR4" s="50" t="s">
        <v>288</v>
      </c>
      <c r="RS4" s="50" t="s">
        <v>288</v>
      </c>
      <c r="RT4" s="50" t="s">
        <v>288</v>
      </c>
      <c r="RU4" s="50" t="s">
        <v>288</v>
      </c>
      <c r="RV4" s="50" t="s">
        <v>288</v>
      </c>
      <c r="RW4" s="50" t="s">
        <v>288</v>
      </c>
      <c r="RX4" s="50" t="s">
        <v>288</v>
      </c>
      <c r="RY4" s="50" t="s">
        <v>288</v>
      </c>
      <c r="RZ4" s="50" t="s">
        <v>288</v>
      </c>
      <c r="SA4" s="50" t="s">
        <v>288</v>
      </c>
      <c r="SB4" s="50" t="s">
        <v>288</v>
      </c>
      <c r="SC4" s="50" t="s">
        <v>288</v>
      </c>
      <c r="SD4" s="50" t="s">
        <v>288</v>
      </c>
      <c r="SE4" s="50" t="s">
        <v>288</v>
      </c>
      <c r="SF4" s="50" t="s">
        <v>288</v>
      </c>
      <c r="SG4" s="50" t="s">
        <v>288</v>
      </c>
      <c r="SH4" s="50" t="s">
        <v>288</v>
      </c>
      <c r="SI4" s="50" t="s">
        <v>288</v>
      </c>
      <c r="SJ4" s="50" t="s">
        <v>288</v>
      </c>
      <c r="SK4" s="50" t="s">
        <v>288</v>
      </c>
      <c r="SL4" s="50" t="s">
        <v>288</v>
      </c>
      <c r="SM4" s="50" t="s">
        <v>288</v>
      </c>
      <c r="SN4" s="50" t="s">
        <v>288</v>
      </c>
      <c r="SO4" s="50" t="s">
        <v>288</v>
      </c>
      <c r="SP4" s="50" t="s">
        <v>288</v>
      </c>
      <c r="SQ4" s="50" t="s">
        <v>288</v>
      </c>
      <c r="SR4" s="50" t="s">
        <v>288</v>
      </c>
      <c r="SS4" s="50" t="s">
        <v>288</v>
      </c>
      <c r="ST4" s="50" t="s">
        <v>288</v>
      </c>
      <c r="SU4" s="50" t="s">
        <v>288</v>
      </c>
      <c r="SV4" s="50" t="s">
        <v>288</v>
      </c>
      <c r="SW4" s="50" t="s">
        <v>288</v>
      </c>
      <c r="SX4" s="50" t="s">
        <v>288</v>
      </c>
      <c r="SY4" s="50" t="s">
        <v>288</v>
      </c>
      <c r="SZ4" s="50" t="s">
        <v>288</v>
      </c>
      <c r="TA4" s="50" t="s">
        <v>288</v>
      </c>
      <c r="TB4" s="50" t="s">
        <v>288</v>
      </c>
      <c r="TC4" s="50" t="s">
        <v>288</v>
      </c>
      <c r="TD4" s="50" t="s">
        <v>288</v>
      </c>
      <c r="TE4" s="50" t="s">
        <v>288</v>
      </c>
      <c r="TF4" s="50" t="s">
        <v>288</v>
      </c>
      <c r="TG4" s="50" t="s">
        <v>288</v>
      </c>
      <c r="TH4" s="50" t="s">
        <v>288</v>
      </c>
      <c r="TI4" s="50" t="s">
        <v>288</v>
      </c>
      <c r="TJ4" s="50" t="s">
        <v>288</v>
      </c>
      <c r="TK4" s="50" t="s">
        <v>288</v>
      </c>
      <c r="TL4" s="50" t="s">
        <v>288</v>
      </c>
      <c r="TM4" s="50" t="s">
        <v>288</v>
      </c>
      <c r="TN4" s="50" t="s">
        <v>288</v>
      </c>
      <c r="TO4" s="50" t="s">
        <v>288</v>
      </c>
      <c r="TP4" s="50" t="s">
        <v>288</v>
      </c>
      <c r="TQ4" s="50" t="s">
        <v>288</v>
      </c>
      <c r="TR4" s="50" t="s">
        <v>288</v>
      </c>
      <c r="TS4" s="50" t="s">
        <v>288</v>
      </c>
      <c r="TT4" s="50" t="s">
        <v>288</v>
      </c>
      <c r="TU4" s="50" t="s">
        <v>288</v>
      </c>
      <c r="TV4" s="50" t="s">
        <v>288</v>
      </c>
      <c r="TW4" s="50" t="s">
        <v>293</v>
      </c>
      <c r="TX4" s="50" t="s">
        <v>309</v>
      </c>
      <c r="TY4" s="50" t="s">
        <v>310</v>
      </c>
      <c r="TZ4" s="50">
        <v>44607.758865740703</v>
      </c>
      <c r="UA4" s="50" t="s">
        <v>288</v>
      </c>
      <c r="UB4" s="50" t="s">
        <v>288</v>
      </c>
      <c r="UC4" s="50" t="s">
        <v>296</v>
      </c>
    </row>
  </sheetData>
  <autoFilter ref="A1:UC4"/>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zoomScaleNormal="100" workbookViewId="0">
      <selection activeCell="G26" sqref="A1:XFD1048576"/>
    </sheetView>
  </sheetViews>
  <sheetFormatPr defaultColWidth="8.7265625" defaultRowHeight="13" x14ac:dyDescent="0.3"/>
  <cols>
    <col min="1" max="1" width="34.81640625" style="50" customWidth="1"/>
    <col min="2" max="2" width="21.6328125" style="50" customWidth="1"/>
    <col min="3" max="3" width="16.453125" style="50" customWidth="1"/>
    <col min="4" max="4" width="14.81640625" style="50" customWidth="1"/>
    <col min="5" max="5" width="19.1796875" style="50" customWidth="1"/>
    <col min="6" max="6" width="15.08984375" style="50" bestFit="1" customWidth="1"/>
    <col min="7" max="7" width="16.54296875" style="50" customWidth="1"/>
    <col min="8" max="8" width="16.81640625" style="50" customWidth="1"/>
    <col min="9" max="9" width="12" style="50" customWidth="1"/>
    <col min="10" max="10" width="16.26953125" style="50" customWidth="1"/>
    <col min="11" max="11" width="15" style="50" customWidth="1"/>
    <col min="12" max="16384" width="8.7265625" style="50"/>
  </cols>
  <sheetData>
    <row r="1" spans="1:12" x14ac:dyDescent="0.3">
      <c r="A1" s="49" t="s">
        <v>788</v>
      </c>
    </row>
    <row r="2" spans="1:12" x14ac:dyDescent="0.3">
      <c r="A2" s="49" t="s">
        <v>789</v>
      </c>
      <c r="B2" s="154" t="s">
        <v>311</v>
      </c>
      <c r="C2" s="154"/>
      <c r="D2" s="154"/>
      <c r="E2" s="154"/>
      <c r="F2" s="154"/>
      <c r="G2" s="154"/>
      <c r="H2" s="154"/>
      <c r="I2" s="154"/>
      <c r="J2" s="154"/>
      <c r="K2" s="154"/>
      <c r="L2" s="154"/>
    </row>
    <row r="4" spans="1:12" s="51" customFormat="1" ht="26" x14ac:dyDescent="0.35">
      <c r="A4" s="51" t="s">
        <v>312</v>
      </c>
      <c r="B4" s="52" t="s">
        <v>313</v>
      </c>
      <c r="C4" s="2" t="s">
        <v>314</v>
      </c>
      <c r="D4" s="2" t="s">
        <v>315</v>
      </c>
      <c r="E4" s="2" t="s">
        <v>316</v>
      </c>
      <c r="F4" s="2" t="s">
        <v>317</v>
      </c>
      <c r="G4" s="2" t="s">
        <v>318</v>
      </c>
      <c r="H4" s="2" t="s">
        <v>319</v>
      </c>
      <c r="I4" s="2" t="s">
        <v>320</v>
      </c>
      <c r="J4" s="2" t="s">
        <v>321</v>
      </c>
      <c r="K4" s="53" t="s">
        <v>322</v>
      </c>
    </row>
    <row r="5" spans="1:12" x14ac:dyDescent="0.3">
      <c r="B5" s="54" t="s">
        <v>323</v>
      </c>
      <c r="C5" s="54">
        <f>COUNTIF('Interviews service providers'!AD:AD,"kiosk")</f>
        <v>1</v>
      </c>
      <c r="D5" s="54">
        <f>COUNTIF('Interviews service providers'!AD:AD,"pipod_system")</f>
        <v>0</v>
      </c>
      <c r="E5" s="54">
        <f>COUNTIF('Interviews service providers'!AD:AD,"well_with_handpump")</f>
        <v>0</v>
      </c>
      <c r="F5" s="54">
        <f>COUNTIF('Interviews service providers'!AD:AD,"well_with_handpump")</f>
        <v>0</v>
      </c>
      <c r="G5" s="54">
        <f>COUNTIF('Interviews service providers'!AD:AD,"unprotected_well")</f>
        <v>0</v>
      </c>
      <c r="H5" s="54">
        <f>COUNTIF('Interviews service providers'!AD:AD,"river_pond_earthwaterpan")</f>
        <v>0</v>
      </c>
      <c r="I5" s="55">
        <f>COUNTIF('Interviews service providers'!AE:AE,"water tank and tap")</f>
        <v>1</v>
      </c>
      <c r="J5" s="55">
        <f>COUNTIF('Interviews service providers'!AD:AD,"borehole_submersiblepump")</f>
        <v>0</v>
      </c>
      <c r="K5" s="55">
        <f>SUM(C5:J5)</f>
        <v>2</v>
      </c>
    </row>
    <row r="6" spans="1:12" x14ac:dyDescent="0.3">
      <c r="B6" s="54" t="s">
        <v>324</v>
      </c>
      <c r="C6" s="56">
        <f>C5/K5</f>
        <v>0.5</v>
      </c>
      <c r="D6" s="56">
        <f>D5/K5</f>
        <v>0</v>
      </c>
      <c r="E6" s="56">
        <f>E5/K5</f>
        <v>0</v>
      </c>
      <c r="F6" s="56">
        <f>F5/K5</f>
        <v>0</v>
      </c>
      <c r="G6" s="56">
        <f>G5/K5</f>
        <v>0</v>
      </c>
      <c r="H6" s="56">
        <f>H5/K5</f>
        <v>0</v>
      </c>
      <c r="I6" s="56">
        <f>I5/K5</f>
        <v>0.5</v>
      </c>
      <c r="J6" s="56">
        <f>J5/K5</f>
        <v>0</v>
      </c>
      <c r="K6" s="57">
        <f>K5/K5</f>
        <v>1</v>
      </c>
    </row>
    <row r="7" spans="1:12" x14ac:dyDescent="0.3">
      <c r="B7" s="58"/>
      <c r="C7" s="59"/>
      <c r="D7" s="59"/>
      <c r="E7" s="59"/>
      <c r="F7" s="59"/>
      <c r="G7" s="59"/>
      <c r="H7" s="59"/>
    </row>
    <row r="8" spans="1:12" x14ac:dyDescent="0.3">
      <c r="A8" s="60" t="s">
        <v>325</v>
      </c>
      <c r="B8" s="54" t="s">
        <v>326</v>
      </c>
      <c r="C8" s="54" t="s">
        <v>327</v>
      </c>
      <c r="D8" s="54" t="s">
        <v>328</v>
      </c>
      <c r="E8" s="54" t="s">
        <v>329</v>
      </c>
      <c r="F8" s="54" t="s">
        <v>330</v>
      </c>
      <c r="G8" s="58"/>
      <c r="H8" s="58"/>
    </row>
    <row r="9" spans="1:12" x14ac:dyDescent="0.3">
      <c r="B9" s="54" t="s">
        <v>323</v>
      </c>
      <c r="C9" s="54">
        <f>COUNTIF('Interviews service providers'!AF:AF,"yes")</f>
        <v>0</v>
      </c>
      <c r="D9" s="54">
        <f>COUNTIF('Interviews service providers'!AF:AF,"not_fully")</f>
        <v>0</v>
      </c>
      <c r="E9" s="54">
        <f>COUNTIF('Interviews service providers'!AF:AF,"not_at_all")</f>
        <v>2</v>
      </c>
      <c r="F9" s="54">
        <f>SUM(C9:E9)</f>
        <v>2</v>
      </c>
      <c r="G9" s="58"/>
      <c r="H9" s="58"/>
    </row>
    <row r="10" spans="1:12" x14ac:dyDescent="0.3">
      <c r="B10" s="54" t="s">
        <v>331</v>
      </c>
      <c r="C10" s="56">
        <f>C9/F9</f>
        <v>0</v>
      </c>
      <c r="D10" s="56">
        <f>D9/F9</f>
        <v>0</v>
      </c>
      <c r="E10" s="56">
        <f>E9/F9</f>
        <v>1</v>
      </c>
      <c r="F10" s="56">
        <f>F9/F9</f>
        <v>1</v>
      </c>
      <c r="G10" s="58"/>
      <c r="H10" s="58"/>
    </row>
    <row r="11" spans="1:12" x14ac:dyDescent="0.3">
      <c r="A11" s="61"/>
      <c r="B11" s="62"/>
      <c r="C11" s="59"/>
      <c r="D11" s="59"/>
      <c r="E11" s="59"/>
      <c r="F11" s="62"/>
      <c r="G11" s="62"/>
      <c r="H11" s="62"/>
    </row>
    <row r="12" spans="1:12" s="65" customFormat="1" x14ac:dyDescent="0.3">
      <c r="A12" s="63" t="s">
        <v>332</v>
      </c>
      <c r="B12" s="64" t="s">
        <v>333</v>
      </c>
      <c r="C12" s="3" t="s">
        <v>334</v>
      </c>
      <c r="D12" s="3" t="s">
        <v>335</v>
      </c>
      <c r="E12" s="3" t="s">
        <v>336</v>
      </c>
      <c r="F12" s="3" t="s">
        <v>337</v>
      </c>
      <c r="G12" s="3" t="s">
        <v>338</v>
      </c>
      <c r="H12" s="64" t="s">
        <v>322</v>
      </c>
    </row>
    <row r="13" spans="1:12" x14ac:dyDescent="0.3">
      <c r="A13" s="61"/>
      <c r="B13" s="54" t="s">
        <v>339</v>
      </c>
      <c r="C13" s="54">
        <f>COUNTIF('Interviews service providers'!AG:AG,"1")</f>
        <v>0</v>
      </c>
      <c r="D13" s="54">
        <f>COUNTIF('Interviews service providers'!AH:AH,"1")</f>
        <v>0</v>
      </c>
      <c r="E13" s="54">
        <f>COUNTIF('Interviews service providers'!AI:AI,"1")</f>
        <v>0</v>
      </c>
      <c r="F13" s="54">
        <f>COUNTIF('Interviews service providers'!AJ:AJ,"1")</f>
        <v>1</v>
      </c>
      <c r="G13" s="54">
        <f>COUNTIF('Interviews service providers'!AK:AK,"1")</f>
        <v>1</v>
      </c>
      <c r="H13" s="64">
        <f>SUM(C13:G13)</f>
        <v>2</v>
      </c>
    </row>
    <row r="14" spans="1:12" x14ac:dyDescent="0.3">
      <c r="A14" s="61"/>
      <c r="B14" s="56" t="s">
        <v>340</v>
      </c>
      <c r="C14" s="56">
        <f>C13/H13</f>
        <v>0</v>
      </c>
      <c r="D14" s="56">
        <f>D13/H13</f>
        <v>0</v>
      </c>
      <c r="E14" s="56">
        <f>E13/H13</f>
        <v>0</v>
      </c>
      <c r="F14" s="56">
        <f>F13/H13</f>
        <v>0.5</v>
      </c>
      <c r="G14" s="56">
        <f>G13/H13</f>
        <v>0.5</v>
      </c>
      <c r="H14" s="64">
        <f>H13/H13</f>
        <v>1</v>
      </c>
    </row>
    <row r="15" spans="1:12" x14ac:dyDescent="0.3">
      <c r="A15" s="61"/>
      <c r="B15" s="59"/>
      <c r="C15" s="59"/>
      <c r="D15" s="59"/>
      <c r="E15" s="59"/>
      <c r="F15" s="59"/>
      <c r="G15" s="59"/>
      <c r="H15" s="66"/>
    </row>
    <row r="16" spans="1:12" s="51" customFormat="1" ht="26" x14ac:dyDescent="0.35">
      <c r="A16" s="51" t="s">
        <v>341</v>
      </c>
      <c r="B16" s="52" t="s">
        <v>342</v>
      </c>
      <c r="C16" s="2" t="s">
        <v>343</v>
      </c>
      <c r="D16" s="2" t="s">
        <v>344</v>
      </c>
      <c r="E16" s="2" t="s">
        <v>345</v>
      </c>
      <c r="F16" s="2" t="s">
        <v>346</v>
      </c>
      <c r="G16" s="52" t="s">
        <v>322</v>
      </c>
      <c r="H16" s="67"/>
    </row>
    <row r="17" spans="1:8" x14ac:dyDescent="0.3">
      <c r="B17" s="54" t="s">
        <v>347</v>
      </c>
      <c r="C17" s="54">
        <f>COUNTIF('Interviews service providers'!AO:AO,"less_than_month")</f>
        <v>0</v>
      </c>
      <c r="D17" s="54">
        <f>COUNTIF('Interviews service providers'!AO:AO,"between_1_6months")</f>
        <v>0</v>
      </c>
      <c r="E17" s="54">
        <f>COUNTIF('Interviews service providers'!AO:AO,"between_6months_1year")</f>
        <v>0</v>
      </c>
      <c r="F17" s="54">
        <f>COUNTIF('Interviews service providers'!AO:AO,"morethan_1year")</f>
        <v>2</v>
      </c>
      <c r="G17" s="54">
        <f>SUM(C17:F17)</f>
        <v>2</v>
      </c>
      <c r="H17" s="58"/>
    </row>
    <row r="18" spans="1:8" x14ac:dyDescent="0.3">
      <c r="B18" s="56" t="s">
        <v>348</v>
      </c>
      <c r="C18" s="56">
        <f>C17/G17</f>
        <v>0</v>
      </c>
      <c r="D18" s="56">
        <f>D17/G17</f>
        <v>0</v>
      </c>
      <c r="E18" s="56">
        <f>E17/G17</f>
        <v>0</v>
      </c>
      <c r="F18" s="56">
        <f>F17/G17</f>
        <v>1</v>
      </c>
      <c r="G18" s="56"/>
      <c r="H18" s="58"/>
    </row>
    <row r="19" spans="1:8" x14ac:dyDescent="0.3">
      <c r="A19" s="61"/>
      <c r="B19" s="59"/>
      <c r="C19" s="59"/>
      <c r="D19" s="59"/>
      <c r="E19" s="59"/>
      <c r="F19" s="59"/>
      <c r="G19" s="59"/>
      <c r="H19" s="66"/>
    </row>
    <row r="20" spans="1:8" x14ac:dyDescent="0.3">
      <c r="A20" s="61" t="s">
        <v>349</v>
      </c>
      <c r="B20" s="56" t="s">
        <v>350</v>
      </c>
      <c r="C20" s="56" t="s">
        <v>327</v>
      </c>
      <c r="D20" s="56" t="s">
        <v>351</v>
      </c>
      <c r="E20" s="56" t="s">
        <v>322</v>
      </c>
      <c r="F20" s="59"/>
      <c r="G20" s="59"/>
      <c r="H20" s="66"/>
    </row>
    <row r="21" spans="1:8" x14ac:dyDescent="0.3">
      <c r="A21" s="61"/>
      <c r="B21" s="54" t="s">
        <v>347</v>
      </c>
      <c r="C21" s="68">
        <f>COUNTIF('Interviews service providers'!AP:AP,"yes")</f>
        <v>0</v>
      </c>
      <c r="D21" s="68">
        <f>COUNTIF('Interviews service providers'!AP:AP,"no")</f>
        <v>0</v>
      </c>
      <c r="E21" s="68">
        <v>0</v>
      </c>
      <c r="F21" s="59"/>
      <c r="G21" s="59"/>
      <c r="H21" s="66"/>
    </row>
    <row r="22" spans="1:8" x14ac:dyDescent="0.3">
      <c r="A22" s="61"/>
      <c r="B22" s="56" t="s">
        <v>348</v>
      </c>
      <c r="C22" s="57" t="e">
        <f>C21/E21</f>
        <v>#DIV/0!</v>
      </c>
      <c r="D22" s="57" t="e">
        <f>D21/E21</f>
        <v>#DIV/0!</v>
      </c>
      <c r="E22" s="56" t="e">
        <f>E21/E21</f>
        <v>#DIV/0!</v>
      </c>
      <c r="F22" s="59"/>
      <c r="G22" s="59"/>
      <c r="H22" s="66"/>
    </row>
    <row r="23" spans="1:8" x14ac:dyDescent="0.3">
      <c r="A23" s="61"/>
      <c r="B23" s="69" t="s">
        <v>796</v>
      </c>
      <c r="C23" s="70"/>
      <c r="D23" s="70"/>
      <c r="E23" s="59"/>
      <c r="F23" s="59"/>
      <c r="G23" s="59"/>
      <c r="H23" s="66"/>
    </row>
    <row r="24" spans="1:8" x14ac:dyDescent="0.3">
      <c r="A24" s="61"/>
      <c r="B24" s="59"/>
      <c r="C24" s="70"/>
      <c r="D24" s="70"/>
      <c r="E24" s="59"/>
      <c r="F24" s="59"/>
      <c r="G24" s="59"/>
      <c r="H24" s="66"/>
    </row>
    <row r="25" spans="1:8" ht="26" x14ac:dyDescent="0.3">
      <c r="A25" s="71" t="s">
        <v>352</v>
      </c>
      <c r="B25" s="72" t="s">
        <v>353</v>
      </c>
      <c r="C25" s="73" t="s">
        <v>327</v>
      </c>
      <c r="D25" s="73" t="s">
        <v>351</v>
      </c>
      <c r="E25" s="73" t="s">
        <v>322</v>
      </c>
      <c r="F25" s="59"/>
      <c r="G25" s="59"/>
      <c r="H25" s="66"/>
    </row>
    <row r="26" spans="1:8" x14ac:dyDescent="0.3">
      <c r="A26" s="61"/>
      <c r="B26" s="54" t="s">
        <v>347</v>
      </c>
      <c r="C26" s="68">
        <f>COUNTIF('Interviews service providers'!AQ:AQ,"yes")</f>
        <v>0</v>
      </c>
      <c r="D26" s="68">
        <f>COUNTIF('Interviews service providers'!AQ:AQ,"no")</f>
        <v>0</v>
      </c>
      <c r="E26" s="68">
        <v>0</v>
      </c>
      <c r="F26" s="59"/>
      <c r="G26" s="59"/>
      <c r="H26" s="66"/>
    </row>
    <row r="27" spans="1:8" x14ac:dyDescent="0.3">
      <c r="A27" s="61"/>
      <c r="B27" s="56" t="s">
        <v>348</v>
      </c>
      <c r="C27" s="57" t="e">
        <f>C26/E26</f>
        <v>#DIV/0!</v>
      </c>
      <c r="D27" s="57" t="e">
        <f>D26/E26</f>
        <v>#DIV/0!</v>
      </c>
      <c r="E27" s="56" t="e">
        <f>E26/E26</f>
        <v>#DIV/0!</v>
      </c>
      <c r="F27" s="59"/>
      <c r="G27" s="59"/>
      <c r="H27" s="66"/>
    </row>
    <row r="28" spans="1:8" x14ac:dyDescent="0.3">
      <c r="A28" s="61"/>
      <c r="B28" s="69" t="s">
        <v>796</v>
      </c>
      <c r="C28" s="70"/>
      <c r="D28" s="70"/>
      <c r="E28" s="59"/>
      <c r="F28" s="59"/>
      <c r="G28" s="59"/>
      <c r="H28" s="66"/>
    </row>
    <row r="29" spans="1:8" x14ac:dyDescent="0.3">
      <c r="A29" s="61"/>
      <c r="B29" s="59"/>
      <c r="C29" s="59"/>
      <c r="D29" s="59"/>
      <c r="E29" s="59"/>
      <c r="F29" s="59"/>
      <c r="G29" s="59"/>
      <c r="H29" s="66"/>
    </row>
    <row r="30" spans="1:8" ht="26" x14ac:dyDescent="0.3">
      <c r="A30" s="71" t="s">
        <v>354</v>
      </c>
      <c r="B30" s="72" t="s">
        <v>355</v>
      </c>
      <c r="C30" s="73" t="s">
        <v>327</v>
      </c>
      <c r="D30" s="73" t="s">
        <v>351</v>
      </c>
      <c r="E30" s="73" t="s">
        <v>322</v>
      </c>
      <c r="F30" s="59"/>
      <c r="G30" s="59"/>
      <c r="H30" s="66"/>
    </row>
    <row r="31" spans="1:8" x14ac:dyDescent="0.3">
      <c r="A31" s="61"/>
      <c r="B31" s="54" t="s">
        <v>347</v>
      </c>
      <c r="C31" s="68">
        <f>COUNTIF('Interviews service providers'!AR:AR,"yes")</f>
        <v>0</v>
      </c>
      <c r="D31" s="68">
        <f>COUNTIF('Interviews service providers'!AR:AR,"no")</f>
        <v>0</v>
      </c>
      <c r="E31" s="68">
        <v>0</v>
      </c>
      <c r="F31" s="59"/>
      <c r="G31" s="59"/>
      <c r="H31" s="66"/>
    </row>
    <row r="32" spans="1:8" x14ac:dyDescent="0.3">
      <c r="A32" s="61"/>
      <c r="B32" s="56" t="s">
        <v>348</v>
      </c>
      <c r="C32" s="57" t="e">
        <f>C31/E31</f>
        <v>#DIV/0!</v>
      </c>
      <c r="D32" s="57" t="e">
        <f>D31/E31</f>
        <v>#DIV/0!</v>
      </c>
      <c r="E32" s="56" t="e">
        <f>E31/E31</f>
        <v>#DIV/0!</v>
      </c>
      <c r="F32" s="59"/>
      <c r="G32" s="59"/>
      <c r="H32" s="66"/>
    </row>
    <row r="33" spans="1:8" x14ac:dyDescent="0.3">
      <c r="A33" s="61"/>
      <c r="B33" s="69" t="s">
        <v>796</v>
      </c>
      <c r="C33" s="70"/>
      <c r="D33" s="70"/>
      <c r="E33" s="59"/>
      <c r="F33" s="59"/>
      <c r="G33" s="59"/>
      <c r="H33" s="66"/>
    </row>
    <row r="34" spans="1:8" x14ac:dyDescent="0.3">
      <c r="B34" s="74"/>
      <c r="C34" s="59"/>
      <c r="D34" s="59"/>
      <c r="E34" s="59"/>
      <c r="F34" s="59"/>
      <c r="G34" s="59"/>
      <c r="H34" s="59"/>
    </row>
    <row r="35" spans="1:8" ht="26" x14ac:dyDescent="0.3">
      <c r="A35" s="50" t="s">
        <v>356</v>
      </c>
      <c r="B35" s="72" t="s">
        <v>357</v>
      </c>
      <c r="C35" s="73" t="s">
        <v>327</v>
      </c>
      <c r="D35" s="73" t="s">
        <v>351</v>
      </c>
      <c r="E35" s="73" t="s">
        <v>322</v>
      </c>
      <c r="F35" s="59"/>
      <c r="G35" s="59"/>
      <c r="H35" s="59"/>
    </row>
    <row r="36" spans="1:8" x14ac:dyDescent="0.3">
      <c r="B36" s="54" t="s">
        <v>347</v>
      </c>
      <c r="C36" s="68">
        <f>COUNTIF('Interviews service providers'!AS:AS,"yes")</f>
        <v>0</v>
      </c>
      <c r="D36" s="68">
        <f>COUNTIF('Interviews service providers'!AS:AS,"no")</f>
        <v>0</v>
      </c>
      <c r="E36" s="68">
        <v>0</v>
      </c>
    </row>
    <row r="37" spans="1:8" x14ac:dyDescent="0.3">
      <c r="B37" s="56" t="s">
        <v>348</v>
      </c>
      <c r="C37" s="57" t="e">
        <f>C36/E36</f>
        <v>#DIV/0!</v>
      </c>
      <c r="D37" s="57" t="e">
        <f>D36/E36</f>
        <v>#DIV/0!</v>
      </c>
      <c r="E37" s="56" t="e">
        <f>E36/E36</f>
        <v>#DIV/0!</v>
      </c>
    </row>
    <row r="38" spans="1:8" x14ac:dyDescent="0.3">
      <c r="A38" s="61"/>
      <c r="B38" s="69" t="s">
        <v>796</v>
      </c>
      <c r="C38" s="70"/>
      <c r="D38" s="70"/>
      <c r="E38" s="59"/>
      <c r="F38" s="59"/>
      <c r="G38" s="59"/>
      <c r="H38" s="66"/>
    </row>
    <row r="40" spans="1:8" ht="22.5" customHeight="1" x14ac:dyDescent="0.3">
      <c r="A40" s="50" t="s">
        <v>358</v>
      </c>
      <c r="B40" s="72" t="s">
        <v>359</v>
      </c>
      <c r="C40" s="73" t="s">
        <v>327</v>
      </c>
      <c r="D40" s="73" t="s">
        <v>351</v>
      </c>
      <c r="E40" s="73" t="s">
        <v>322</v>
      </c>
      <c r="F40" s="59"/>
      <c r="G40" s="59"/>
      <c r="H40" s="59"/>
    </row>
    <row r="41" spans="1:8" x14ac:dyDescent="0.3">
      <c r="B41" s="54" t="s">
        <v>347</v>
      </c>
      <c r="C41" s="68">
        <f>COUNTIF('Interviews service providers'!AT:AT,"yes")</f>
        <v>0</v>
      </c>
      <c r="D41" s="68">
        <f>COUNTIF('Interviews service providers'!AT:AT,"no")</f>
        <v>0</v>
      </c>
      <c r="E41" s="68">
        <v>0</v>
      </c>
    </row>
    <row r="42" spans="1:8" x14ac:dyDescent="0.3">
      <c r="B42" s="56" t="s">
        <v>348</v>
      </c>
      <c r="C42" s="57" t="e">
        <f>C41/E41</f>
        <v>#DIV/0!</v>
      </c>
      <c r="D42" s="57" t="e">
        <f>#REF!/E41</f>
        <v>#REF!</v>
      </c>
      <c r="E42" s="56" t="e">
        <f>E41/E41</f>
        <v>#DIV/0!</v>
      </c>
    </row>
    <row r="43" spans="1:8" x14ac:dyDescent="0.3">
      <c r="A43" s="61"/>
      <c r="B43" s="69" t="s">
        <v>796</v>
      </c>
      <c r="C43" s="70"/>
      <c r="D43" s="70"/>
      <c r="E43" s="59"/>
      <c r="F43" s="59"/>
      <c r="G43" s="59"/>
      <c r="H43" s="66"/>
    </row>
    <row r="44" spans="1:8" x14ac:dyDescent="0.3">
      <c r="A44" s="61"/>
      <c r="B44" s="59"/>
      <c r="C44" s="59"/>
      <c r="D44" s="59"/>
      <c r="E44" s="59"/>
      <c r="F44" s="59"/>
      <c r="G44" s="59"/>
      <c r="H44" s="66"/>
    </row>
    <row r="45" spans="1:8" ht="25" customHeight="1" x14ac:dyDescent="0.3">
      <c r="A45" s="50" t="s">
        <v>360</v>
      </c>
      <c r="B45" s="72" t="s">
        <v>361</v>
      </c>
      <c r="C45" s="73" t="s">
        <v>327</v>
      </c>
      <c r="D45" s="73" t="s">
        <v>351</v>
      </c>
      <c r="E45" s="73" t="s">
        <v>322</v>
      </c>
      <c r="F45" s="59"/>
      <c r="G45" s="59"/>
      <c r="H45" s="59"/>
    </row>
    <row r="46" spans="1:8" x14ac:dyDescent="0.3">
      <c r="B46" s="54" t="s">
        <v>347</v>
      </c>
      <c r="C46" s="68">
        <f>COUNTIF('Interviews service providers'!AU:AU,"yes")</f>
        <v>0</v>
      </c>
      <c r="D46" s="68">
        <f>COUNTIF('Interviews service providers'!AU:AU,"no")</f>
        <v>0</v>
      </c>
      <c r="E46" s="68">
        <v>0</v>
      </c>
    </row>
    <row r="47" spans="1:8" x14ac:dyDescent="0.3">
      <c r="B47" s="56" t="s">
        <v>348</v>
      </c>
      <c r="C47" s="57" t="e">
        <f>C46/E46</f>
        <v>#DIV/0!</v>
      </c>
      <c r="D47" s="57" t="e">
        <f>D46/E46</f>
        <v>#DIV/0!</v>
      </c>
      <c r="E47" s="56" t="e">
        <f>E46/E46</f>
        <v>#DIV/0!</v>
      </c>
    </row>
    <row r="48" spans="1:8" x14ac:dyDescent="0.3">
      <c r="A48" s="61"/>
      <c r="B48" s="69" t="s">
        <v>796</v>
      </c>
      <c r="C48" s="70"/>
      <c r="D48" s="70"/>
      <c r="E48" s="59"/>
      <c r="F48" s="59"/>
      <c r="G48" s="59"/>
      <c r="H48" s="66"/>
    </row>
    <row r="49" spans="1:10" x14ac:dyDescent="0.3">
      <c r="B49" s="74"/>
      <c r="C49" s="59"/>
      <c r="D49" s="59"/>
      <c r="E49" s="59"/>
      <c r="F49" s="59"/>
      <c r="G49" s="59"/>
      <c r="H49" s="59"/>
    </row>
    <row r="50" spans="1:10" ht="39" x14ac:dyDescent="0.3">
      <c r="A50" s="71" t="s">
        <v>362</v>
      </c>
      <c r="B50" s="72" t="s">
        <v>363</v>
      </c>
      <c r="C50" s="73" t="s">
        <v>364</v>
      </c>
      <c r="D50" s="73" t="s">
        <v>364</v>
      </c>
      <c r="E50" s="73" t="s">
        <v>322</v>
      </c>
      <c r="F50" s="59"/>
      <c r="G50" s="59"/>
      <c r="H50" s="66"/>
    </row>
    <row r="51" spans="1:10" x14ac:dyDescent="0.3">
      <c r="B51" s="54" t="s">
        <v>347</v>
      </c>
      <c r="C51" s="68">
        <f>'Interviews service providers'!AV:AV</f>
        <v>0</v>
      </c>
      <c r="D51" s="68">
        <f>'Interviews service providers'!AV:AV</f>
        <v>0</v>
      </c>
      <c r="E51" s="68">
        <v>0</v>
      </c>
      <c r="F51" s="58"/>
      <c r="G51" s="58"/>
      <c r="H51" s="58"/>
    </row>
    <row r="52" spans="1:10" x14ac:dyDescent="0.3">
      <c r="B52" s="56" t="s">
        <v>348</v>
      </c>
      <c r="C52" s="57" t="e">
        <f>C51/E51</f>
        <v>#DIV/0!</v>
      </c>
      <c r="D52" s="57" t="e">
        <f>D51/E51</f>
        <v>#DIV/0!</v>
      </c>
      <c r="E52" s="56" t="e">
        <f>E51/E51</f>
        <v>#DIV/0!</v>
      </c>
    </row>
    <row r="53" spans="1:10" x14ac:dyDescent="0.3">
      <c r="A53" s="61"/>
      <c r="B53" s="69" t="s">
        <v>796</v>
      </c>
      <c r="C53" s="70"/>
      <c r="D53" s="70"/>
      <c r="E53" s="59"/>
      <c r="F53" s="59"/>
      <c r="G53" s="59"/>
      <c r="H53" s="66"/>
    </row>
    <row r="54" spans="1:10" x14ac:dyDescent="0.3">
      <c r="B54" s="58"/>
      <c r="C54" s="58"/>
      <c r="D54" s="58"/>
      <c r="E54" s="58"/>
      <c r="F54" s="58"/>
      <c r="G54" s="58"/>
      <c r="H54" s="58"/>
    </row>
    <row r="55" spans="1:10" ht="23.5" customHeight="1" x14ac:dyDescent="0.3">
      <c r="A55" s="60" t="s">
        <v>365</v>
      </c>
      <c r="B55" s="75" t="s">
        <v>366</v>
      </c>
      <c r="C55" s="3" t="s">
        <v>367</v>
      </c>
      <c r="D55" s="3" t="s">
        <v>368</v>
      </c>
      <c r="E55" s="3" t="s">
        <v>369</v>
      </c>
      <c r="F55" s="3" t="s">
        <v>370</v>
      </c>
      <c r="G55" s="3" t="s">
        <v>371</v>
      </c>
      <c r="H55" s="3" t="s">
        <v>372</v>
      </c>
      <c r="I55" s="55" t="s">
        <v>322</v>
      </c>
    </row>
    <row r="56" spans="1:10" x14ac:dyDescent="0.3">
      <c r="A56" s="61"/>
      <c r="B56" s="54" t="s">
        <v>347</v>
      </c>
      <c r="C56" s="76">
        <f>COUNTIF('Interviews service providers'!AW:AW,"lessthan_5min")</f>
        <v>0</v>
      </c>
      <c r="D56" s="76">
        <f>COUNTIF('Interviews service providers'!AW:AW,"between_6_15min")</f>
        <v>0</v>
      </c>
      <c r="E56" s="76">
        <f>COUNTIF('Interviews service providers'!AW:AW,"between_16_30min")</f>
        <v>0</v>
      </c>
      <c r="F56" s="76">
        <f>COUNTIF('Interviews service providers'!AW:AW,"between_31min_1hour")</f>
        <v>0</v>
      </c>
      <c r="G56" s="76">
        <f>COUNTIF('Interviews service providers'!AW:AW,"morethan_1hour")</f>
        <v>1</v>
      </c>
      <c r="H56" s="64">
        <f>COUNTIF('Interviews service providers'!AW:AW,"do_not_know")</f>
        <v>1</v>
      </c>
      <c r="I56" s="55">
        <f>SUM(C56:H56)</f>
        <v>2</v>
      </c>
    </row>
    <row r="57" spans="1:10" x14ac:dyDescent="0.3">
      <c r="B57" s="56" t="s">
        <v>348</v>
      </c>
      <c r="C57" s="56">
        <f>C56/I56</f>
        <v>0</v>
      </c>
      <c r="D57" s="56">
        <f>D56/I56</f>
        <v>0</v>
      </c>
      <c r="E57" s="56">
        <f>E56/I56</f>
        <v>0</v>
      </c>
      <c r="F57" s="56">
        <f>F56/I56</f>
        <v>0</v>
      </c>
      <c r="G57" s="56">
        <f>G56/I56</f>
        <v>0.5</v>
      </c>
      <c r="H57" s="56">
        <f>H56/I56</f>
        <v>0.5</v>
      </c>
      <c r="I57" s="55">
        <f>I409/I56</f>
        <v>0</v>
      </c>
    </row>
    <row r="58" spans="1:10" x14ac:dyDescent="0.3">
      <c r="B58" s="59"/>
      <c r="C58" s="59"/>
      <c r="D58" s="59"/>
      <c r="E58" s="59"/>
      <c r="F58" s="59"/>
      <c r="G58" s="59"/>
      <c r="H58" s="59"/>
      <c r="I58" s="61"/>
    </row>
    <row r="59" spans="1:10" ht="39" x14ac:dyDescent="0.3">
      <c r="A59" s="60" t="s">
        <v>373</v>
      </c>
      <c r="B59" s="77" t="s">
        <v>374</v>
      </c>
      <c r="C59" s="3" t="s">
        <v>375</v>
      </c>
      <c r="D59" s="3" t="s">
        <v>376</v>
      </c>
      <c r="E59" s="3" t="s">
        <v>377</v>
      </c>
      <c r="F59" s="56" t="s">
        <v>322</v>
      </c>
      <c r="G59" s="59"/>
      <c r="H59" s="59"/>
      <c r="I59" s="61"/>
    </row>
    <row r="60" spans="1:10" x14ac:dyDescent="0.3">
      <c r="B60" s="54" t="s">
        <v>347</v>
      </c>
      <c r="C60" s="78">
        <f>COUNTIF('Interviews service providers'!AX:AX,"yes")</f>
        <v>0</v>
      </c>
      <c r="D60" s="78">
        <f>COUNTIF('Interviews service providers'!AX:AX,"no")</f>
        <v>2</v>
      </c>
      <c r="E60" s="78">
        <f>COUNTIF('Interviews service providers'!AX:AX,"do_not_know")</f>
        <v>0</v>
      </c>
      <c r="F60" s="76">
        <f>SUM(C60:E60)</f>
        <v>2</v>
      </c>
      <c r="G60" s="59"/>
      <c r="H60" s="59"/>
      <c r="I60" s="61"/>
    </row>
    <row r="61" spans="1:10" x14ac:dyDescent="0.3">
      <c r="A61" s="61"/>
      <c r="B61" s="56" t="s">
        <v>348</v>
      </c>
      <c r="C61" s="8">
        <f>C60/F60</f>
        <v>0</v>
      </c>
      <c r="D61" s="8">
        <f>D60/F60</f>
        <v>1</v>
      </c>
      <c r="E61" s="8">
        <f>E60/F60</f>
        <v>0</v>
      </c>
      <c r="F61" s="56">
        <f>F60/F60</f>
        <v>1</v>
      </c>
      <c r="G61" s="59"/>
      <c r="H61" s="66"/>
    </row>
    <row r="62" spans="1:10" x14ac:dyDescent="0.3">
      <c r="B62" s="59"/>
      <c r="C62" s="59"/>
      <c r="D62" s="59"/>
      <c r="E62" s="59"/>
      <c r="F62" s="59"/>
      <c r="G62" s="59"/>
      <c r="H62" s="59"/>
      <c r="I62" s="61"/>
    </row>
    <row r="63" spans="1:10" s="60" customFormat="1" ht="26" x14ac:dyDescent="0.3">
      <c r="A63" s="60" t="s">
        <v>378</v>
      </c>
      <c r="B63" s="64" t="s">
        <v>379</v>
      </c>
      <c r="C63" s="64" t="s">
        <v>380</v>
      </c>
      <c r="D63" s="64" t="s">
        <v>381</v>
      </c>
      <c r="E63" s="64" t="s">
        <v>382</v>
      </c>
      <c r="F63" s="64" t="s">
        <v>383</v>
      </c>
      <c r="G63" s="64" t="s">
        <v>384</v>
      </c>
      <c r="H63" s="64" t="s">
        <v>385</v>
      </c>
      <c r="I63" s="79" t="s">
        <v>386</v>
      </c>
      <c r="J63" s="64" t="s">
        <v>322</v>
      </c>
    </row>
    <row r="64" spans="1:10" x14ac:dyDescent="0.3">
      <c r="B64" s="54" t="s">
        <v>347</v>
      </c>
      <c r="C64" s="55">
        <f>COUNTIF('Interviews service providers'!AY:AY,"1")</f>
        <v>1</v>
      </c>
      <c r="D64" s="55">
        <f>COUNTIF('Interviews service providers'!AZ:AZ,"1")</f>
        <v>0</v>
      </c>
      <c r="E64" s="55">
        <f>COUNTIF('Interviews service providers'!BA:BA,"1")</f>
        <v>0</v>
      </c>
      <c r="F64" s="55">
        <f>COUNTIF('Interviews service providers'!BB:BB,"1")</f>
        <v>0</v>
      </c>
      <c r="G64" s="55">
        <f>COUNTIF('Interviews service providers'!BC:BC,"1")</f>
        <v>0</v>
      </c>
      <c r="H64" s="55">
        <f>COUNTIF('Interviews service providers'!BD:BD,"1")</f>
        <v>0</v>
      </c>
      <c r="I64" s="55">
        <f>COUNTIF('Interviews service providers'!BG:BG,"Somaliland water agency")</f>
        <v>1</v>
      </c>
      <c r="J64" s="55">
        <f>SUM(C64:I64)</f>
        <v>2</v>
      </c>
    </row>
    <row r="65" spans="1:10" x14ac:dyDescent="0.3">
      <c r="B65" s="56" t="s">
        <v>348</v>
      </c>
      <c r="C65" s="57">
        <f>C64/J64</f>
        <v>0.5</v>
      </c>
      <c r="D65" s="57">
        <f>D64/J64</f>
        <v>0</v>
      </c>
      <c r="E65" s="57">
        <f>E64/J64</f>
        <v>0</v>
      </c>
      <c r="F65" s="57">
        <f>F64/J64</f>
        <v>0</v>
      </c>
      <c r="G65" s="57">
        <f>G64/J64</f>
        <v>0</v>
      </c>
      <c r="H65" s="57">
        <f>H64/J64</f>
        <v>0</v>
      </c>
      <c r="I65" s="57">
        <f>I64/J64</f>
        <v>0.5</v>
      </c>
      <c r="J65" s="57">
        <f>J64/J64</f>
        <v>1</v>
      </c>
    </row>
    <row r="66" spans="1:10" x14ac:dyDescent="0.3">
      <c r="B66" s="59"/>
      <c r="C66" s="59"/>
      <c r="D66" s="59"/>
      <c r="E66" s="59"/>
      <c r="F66" s="59"/>
      <c r="G66" s="59"/>
      <c r="H66" s="59"/>
      <c r="I66" s="61"/>
    </row>
    <row r="67" spans="1:10" ht="26" x14ac:dyDescent="0.3">
      <c r="A67" s="60" t="s">
        <v>387</v>
      </c>
      <c r="B67" s="75" t="s">
        <v>388</v>
      </c>
      <c r="C67" s="2" t="s">
        <v>389</v>
      </c>
      <c r="D67" s="2" t="s">
        <v>390</v>
      </c>
      <c r="E67" s="2" t="s">
        <v>391</v>
      </c>
      <c r="F67" s="53" t="s">
        <v>322</v>
      </c>
    </row>
    <row r="68" spans="1:10" x14ac:dyDescent="0.3">
      <c r="B68" s="55" t="s">
        <v>339</v>
      </c>
      <c r="C68" s="55">
        <f>COUNTIF('Interviews service providers'!BH:BH,"yes_for_this_waterpoint")</f>
        <v>0</v>
      </c>
      <c r="D68" s="55">
        <f>COUNTIF('Interviews service providers'!BH:BH,"yes_other_waterpoint")</f>
        <v>0</v>
      </c>
      <c r="E68" s="55">
        <f>COUNTIF('Interviews service providers'!BH:BH,"no")</f>
        <v>2</v>
      </c>
      <c r="F68" s="55">
        <f>SUM(C68:E68)</f>
        <v>2</v>
      </c>
    </row>
    <row r="69" spans="1:10" x14ac:dyDescent="0.3">
      <c r="B69" s="55" t="s">
        <v>340</v>
      </c>
      <c r="C69" s="57">
        <f>C68/F68</f>
        <v>0</v>
      </c>
      <c r="D69" s="57">
        <f>D68/F68</f>
        <v>0</v>
      </c>
      <c r="E69" s="57">
        <f>E68/F68</f>
        <v>1</v>
      </c>
      <c r="F69" s="55">
        <f>F68/F68</f>
        <v>1</v>
      </c>
    </row>
    <row r="70" spans="1:10" x14ac:dyDescent="0.3">
      <c r="B70" s="61"/>
      <c r="C70" s="70"/>
      <c r="D70" s="70"/>
      <c r="E70" s="70"/>
    </row>
    <row r="71" spans="1:10" ht="26" x14ac:dyDescent="0.3">
      <c r="A71" s="50" t="s">
        <v>392</v>
      </c>
      <c r="B71" s="64" t="s">
        <v>393</v>
      </c>
      <c r="C71" s="64" t="s">
        <v>380</v>
      </c>
      <c r="D71" s="64" t="s">
        <v>381</v>
      </c>
      <c r="E71" s="64" t="s">
        <v>382</v>
      </c>
      <c r="F71" s="64" t="s">
        <v>383</v>
      </c>
      <c r="G71" s="64" t="s">
        <v>384</v>
      </c>
      <c r="H71" s="64" t="s">
        <v>385</v>
      </c>
      <c r="I71" s="64" t="s">
        <v>394</v>
      </c>
      <c r="J71" s="64" t="s">
        <v>322</v>
      </c>
    </row>
    <row r="72" spans="1:10" x14ac:dyDescent="0.3">
      <c r="B72" s="54" t="s">
        <v>347</v>
      </c>
      <c r="C72" s="55">
        <f>COUNTIF('Interviews service providers'!BI:BI,"1")</f>
        <v>0</v>
      </c>
      <c r="D72" s="55">
        <f>COUNTIF('Interviews service providers'!BJ:BJ,"1")</f>
        <v>0</v>
      </c>
      <c r="E72" s="55">
        <f>COUNTIF('Interviews service providers'!BK:BK,"1")</f>
        <v>0</v>
      </c>
      <c r="F72" s="55">
        <f>COUNTIF('Interviews service providers'!BL:BL,"1")</f>
        <v>0</v>
      </c>
      <c r="G72" s="55">
        <f>COUNTIF('Interviews service providers'!BM:BM,"1")</f>
        <v>0</v>
      </c>
      <c r="H72" s="55">
        <f>COUNTIF('Interviews service providers'!BN:BN,"1")</f>
        <v>0</v>
      </c>
      <c r="I72" s="55">
        <f>COUNTIF('Interviews service providers'!BO:BO,"1")</f>
        <v>0</v>
      </c>
      <c r="J72" s="55">
        <f>SUM(C72:I72)</f>
        <v>0</v>
      </c>
    </row>
    <row r="73" spans="1:10" x14ac:dyDescent="0.3">
      <c r="B73" s="56" t="s">
        <v>348</v>
      </c>
      <c r="C73" s="57" t="e">
        <f>C72/J72</f>
        <v>#DIV/0!</v>
      </c>
      <c r="D73" s="57" t="e">
        <f>D72/J72</f>
        <v>#DIV/0!</v>
      </c>
      <c r="E73" s="57" t="e">
        <f>E72/J72</f>
        <v>#DIV/0!</v>
      </c>
      <c r="F73" s="57" t="e">
        <f>F72/J72</f>
        <v>#DIV/0!</v>
      </c>
      <c r="G73" s="57" t="e">
        <f>G72/J72</f>
        <v>#DIV/0!</v>
      </c>
      <c r="H73" s="57" t="e">
        <f>H72/J72</f>
        <v>#DIV/0!</v>
      </c>
      <c r="I73" s="57" t="e">
        <f>I72/J72</f>
        <v>#DIV/0!</v>
      </c>
      <c r="J73" s="57" t="e">
        <f>J72/J72</f>
        <v>#DIV/0!</v>
      </c>
    </row>
    <row r="74" spans="1:10" x14ac:dyDescent="0.3">
      <c r="B74" s="61"/>
      <c r="C74" s="70"/>
      <c r="D74" s="70"/>
      <c r="E74" s="70"/>
    </row>
    <row r="75" spans="1:10" x14ac:dyDescent="0.3">
      <c r="A75" s="6" t="s">
        <v>395</v>
      </c>
      <c r="B75" s="55" t="s">
        <v>396</v>
      </c>
      <c r="C75" s="73" t="s">
        <v>327</v>
      </c>
      <c r="D75" s="73" t="s">
        <v>351</v>
      </c>
      <c r="E75" s="73" t="s">
        <v>322</v>
      </c>
    </row>
    <row r="76" spans="1:10" x14ac:dyDescent="0.3">
      <c r="B76" s="54" t="s">
        <v>347</v>
      </c>
      <c r="C76" s="68">
        <f>COUNTIF('Interviews service providers'!BR:BR,"yes")</f>
        <v>2</v>
      </c>
      <c r="D76" s="68">
        <f>COUNTIF('Interviews service providers'!BR:BR,"no")</f>
        <v>0</v>
      </c>
      <c r="E76" s="68">
        <f>SUM(C76:D76)</f>
        <v>2</v>
      </c>
    </row>
    <row r="77" spans="1:10" x14ac:dyDescent="0.3">
      <c r="B77" s="56" t="s">
        <v>348</v>
      </c>
      <c r="C77" s="57">
        <f>C76/E76</f>
        <v>1</v>
      </c>
      <c r="D77" s="57">
        <f>D76/E76</f>
        <v>0</v>
      </c>
      <c r="E77" s="56">
        <f>E76/E76</f>
        <v>1</v>
      </c>
    </row>
    <row r="78" spans="1:10" x14ac:dyDescent="0.3">
      <c r="B78" s="61"/>
      <c r="C78" s="70"/>
      <c r="D78" s="70"/>
      <c r="E78" s="70"/>
    </row>
    <row r="79" spans="1:10" ht="26" x14ac:dyDescent="0.3">
      <c r="A79" s="50" t="s">
        <v>397</v>
      </c>
      <c r="B79" s="77" t="s">
        <v>398</v>
      </c>
      <c r="C79" s="2" t="s">
        <v>399</v>
      </c>
      <c r="D79" s="2" t="s">
        <v>400</v>
      </c>
      <c r="E79" s="2" t="s">
        <v>401</v>
      </c>
      <c r="F79" s="2" t="s">
        <v>322</v>
      </c>
      <c r="G79" s="59"/>
      <c r="H79" s="59"/>
      <c r="I79" s="61"/>
    </row>
    <row r="80" spans="1:10" x14ac:dyDescent="0.3">
      <c r="B80" s="80" t="s">
        <v>347</v>
      </c>
      <c r="C80" s="76">
        <f>COUNTIF('Interviews service providers'!BS:BS,"per_can")</f>
        <v>0</v>
      </c>
      <c r="D80" s="76">
        <f>COUNTIF('Interviews service providers'!BS:BS,"per_week")</f>
        <v>0</v>
      </c>
      <c r="E80" s="76">
        <f>COUNTIF('Interviews service providers'!BS:BS,"per_month")</f>
        <v>0</v>
      </c>
      <c r="F80" s="56">
        <f>SUM(C80:E80)</f>
        <v>0</v>
      </c>
      <c r="G80" s="59"/>
      <c r="H80" s="59"/>
      <c r="I80" s="61"/>
    </row>
    <row r="81" spans="1:9" x14ac:dyDescent="0.3">
      <c r="B81" s="81" t="s">
        <v>348</v>
      </c>
      <c r="C81" s="56" t="e">
        <f>C80/F80</f>
        <v>#DIV/0!</v>
      </c>
      <c r="D81" s="56" t="e">
        <f>D80/F80</f>
        <v>#DIV/0!</v>
      </c>
      <c r="E81" s="56" t="e">
        <f>E80/F80</f>
        <v>#DIV/0!</v>
      </c>
      <c r="F81" s="76" t="e">
        <f>F80/F80</f>
        <v>#DIV/0!</v>
      </c>
      <c r="G81" s="59"/>
      <c r="H81" s="59"/>
      <c r="I81" s="61"/>
    </row>
    <row r="82" spans="1:9" x14ac:dyDescent="0.3">
      <c r="A82" s="61"/>
      <c r="B82" s="69" t="s">
        <v>796</v>
      </c>
      <c r="C82" s="70"/>
      <c r="D82" s="70"/>
      <c r="E82" s="59"/>
      <c r="F82" s="59"/>
      <c r="G82" s="59"/>
      <c r="H82" s="66"/>
    </row>
    <row r="83" spans="1:9" x14ac:dyDescent="0.3">
      <c r="B83" s="59"/>
      <c r="C83" s="59"/>
      <c r="D83" s="59"/>
      <c r="E83" s="59"/>
      <c r="F83" s="59"/>
      <c r="G83" s="59"/>
      <c r="H83" s="59"/>
      <c r="I83" s="61"/>
    </row>
    <row r="84" spans="1:9" s="58" customFormat="1" ht="26" x14ac:dyDescent="0.3">
      <c r="A84" s="58" t="s">
        <v>402</v>
      </c>
      <c r="B84" s="75" t="s">
        <v>403</v>
      </c>
      <c r="C84" s="54" t="s">
        <v>364</v>
      </c>
      <c r="D84" s="54" t="s">
        <v>364</v>
      </c>
      <c r="E84" s="54" t="s">
        <v>364</v>
      </c>
      <c r="F84" s="54" t="s">
        <v>322</v>
      </c>
    </row>
    <row r="85" spans="1:9" s="58" customFormat="1" x14ac:dyDescent="0.3">
      <c r="B85" s="54" t="s">
        <v>347</v>
      </c>
      <c r="C85" s="82">
        <f>SUM('Interviews service providers'!BU:BU)</f>
        <v>0</v>
      </c>
      <c r="D85" s="54">
        <f>SUM('Interviews service providers'!BU:BU)</f>
        <v>0</v>
      </c>
      <c r="E85" s="54">
        <f>SUM('Interviews service providers'!BU:BU)</f>
        <v>0</v>
      </c>
      <c r="F85" s="54">
        <f>SUM(C85:E85)</f>
        <v>0</v>
      </c>
    </row>
    <row r="86" spans="1:9" s="58" customFormat="1" x14ac:dyDescent="0.3">
      <c r="B86" s="56" t="s">
        <v>348</v>
      </c>
      <c r="C86" s="54" t="e">
        <f>C85/F85</f>
        <v>#DIV/0!</v>
      </c>
      <c r="D86" s="54" t="e">
        <f>D85/F85</f>
        <v>#DIV/0!</v>
      </c>
      <c r="E86" s="54" t="e">
        <f>E85/F85</f>
        <v>#DIV/0!</v>
      </c>
      <c r="F86" s="54"/>
    </row>
    <row r="87" spans="1:9" x14ac:dyDescent="0.3">
      <c r="B87" s="56" t="s">
        <v>404</v>
      </c>
      <c r="C87" s="56"/>
      <c r="D87" s="56"/>
      <c r="E87" s="56"/>
      <c r="F87" s="56"/>
      <c r="G87" s="59"/>
      <c r="H87" s="59"/>
      <c r="I87" s="61"/>
    </row>
    <row r="88" spans="1:9" x14ac:dyDescent="0.3">
      <c r="A88" s="61"/>
      <c r="B88" s="69" t="s">
        <v>796</v>
      </c>
      <c r="C88" s="70"/>
      <c r="D88" s="70"/>
      <c r="E88" s="59"/>
      <c r="F88" s="59"/>
      <c r="G88" s="59"/>
      <c r="H88" s="66"/>
    </row>
    <row r="89" spans="1:9" x14ac:dyDescent="0.3">
      <c r="B89" s="59"/>
      <c r="C89" s="59"/>
      <c r="D89" s="59"/>
      <c r="E89" s="59"/>
      <c r="F89" s="59"/>
      <c r="G89" s="59"/>
      <c r="H89" s="59"/>
      <c r="I89" s="61"/>
    </row>
    <row r="90" spans="1:9" x14ac:dyDescent="0.3">
      <c r="A90" s="50" t="s">
        <v>405</v>
      </c>
      <c r="B90" s="55" t="s">
        <v>406</v>
      </c>
      <c r="C90" s="55" t="s">
        <v>407</v>
      </c>
      <c r="D90" s="55" t="s">
        <v>351</v>
      </c>
      <c r="E90" s="55" t="s">
        <v>322</v>
      </c>
    </row>
    <row r="91" spans="1:9" x14ac:dyDescent="0.3">
      <c r="B91" s="54" t="s">
        <v>347</v>
      </c>
      <c r="C91" s="55">
        <f>COUNTIF('Interviews service providers'!BV:BV,"yes")</f>
        <v>0</v>
      </c>
      <c r="D91" s="55">
        <f>COUNTIF('Interviews service providers'!BV:BV,"no")</f>
        <v>0</v>
      </c>
      <c r="E91" s="55">
        <f>SUM(C91:D91)</f>
        <v>0</v>
      </c>
    </row>
    <row r="92" spans="1:9" x14ac:dyDescent="0.3">
      <c r="B92" s="56" t="s">
        <v>348</v>
      </c>
      <c r="C92" s="57" t="e">
        <f>C91/E91</f>
        <v>#DIV/0!</v>
      </c>
      <c r="D92" s="57" t="e">
        <f>D91/E91</f>
        <v>#DIV/0!</v>
      </c>
      <c r="E92" s="57" t="e">
        <f>E91/E91</f>
        <v>#DIV/0!</v>
      </c>
    </row>
    <row r="93" spans="1:9" x14ac:dyDescent="0.3">
      <c r="A93" s="61"/>
      <c r="B93" s="69" t="s">
        <v>796</v>
      </c>
      <c r="C93" s="70"/>
      <c r="D93" s="70"/>
      <c r="E93" s="59"/>
      <c r="F93" s="59"/>
      <c r="G93" s="59"/>
      <c r="H93" s="66"/>
    </row>
    <row r="94" spans="1:9" x14ac:dyDescent="0.3">
      <c r="B94" s="59"/>
      <c r="C94" s="59"/>
      <c r="D94" s="59"/>
      <c r="E94" s="59"/>
      <c r="F94" s="59"/>
      <c r="G94" s="59"/>
      <c r="H94" s="59"/>
      <c r="I94" s="61"/>
    </row>
    <row r="95" spans="1:9" x14ac:dyDescent="0.3">
      <c r="A95" s="50" t="s">
        <v>408</v>
      </c>
      <c r="B95" s="56" t="s">
        <v>409</v>
      </c>
      <c r="C95" s="3" t="s">
        <v>410</v>
      </c>
      <c r="D95" s="3" t="s">
        <v>411</v>
      </c>
      <c r="E95" s="3" t="s">
        <v>412</v>
      </c>
      <c r="F95" s="3" t="s">
        <v>413</v>
      </c>
      <c r="G95" s="56" t="s">
        <v>322</v>
      </c>
      <c r="H95" s="59"/>
      <c r="I95" s="61"/>
    </row>
    <row r="96" spans="1:9" x14ac:dyDescent="0.3">
      <c r="B96" s="54" t="s">
        <v>347</v>
      </c>
      <c r="C96" s="76">
        <f>COUNTIF('Interviews service providers'!BW:BW,"1")</f>
        <v>0</v>
      </c>
      <c r="D96" s="76">
        <f>COUNTIF('Interviews service providers'!BX:BX,"1")</f>
        <v>0</v>
      </c>
      <c r="E96" s="76">
        <f>COUNTIF('Interviews service providers'!BY:BY,"1")</f>
        <v>0</v>
      </c>
      <c r="F96" s="76">
        <f>COUNTIF('Interviews service providers'!BZ:BZ,"1")</f>
        <v>0</v>
      </c>
      <c r="G96" s="56">
        <f>SUM(C96:F96)</f>
        <v>0</v>
      </c>
      <c r="H96" s="59"/>
      <c r="I96" s="61"/>
    </row>
    <row r="97" spans="1:10" x14ac:dyDescent="0.3">
      <c r="B97" s="56" t="s">
        <v>348</v>
      </c>
      <c r="C97" s="56" t="e">
        <f>C96/G96</f>
        <v>#DIV/0!</v>
      </c>
      <c r="D97" s="56" t="e">
        <f>D96/G96</f>
        <v>#DIV/0!</v>
      </c>
      <c r="E97" s="56" t="e">
        <f>E96/G96</f>
        <v>#DIV/0!</v>
      </c>
      <c r="F97" s="56" t="e">
        <f>F96/G96</f>
        <v>#DIV/0!</v>
      </c>
      <c r="G97" s="76" t="e">
        <f>G96/G96</f>
        <v>#DIV/0!</v>
      </c>
      <c r="H97" s="59"/>
      <c r="I97" s="61"/>
    </row>
    <row r="98" spans="1:10" x14ac:dyDescent="0.3">
      <c r="A98" s="61"/>
      <c r="B98" s="69" t="s">
        <v>796</v>
      </c>
      <c r="C98" s="70"/>
      <c r="D98" s="70"/>
      <c r="E98" s="59"/>
      <c r="F98" s="59"/>
      <c r="G98" s="59"/>
      <c r="H98" s="66"/>
    </row>
    <row r="99" spans="1:10" x14ac:dyDescent="0.3">
      <c r="B99" s="59"/>
      <c r="C99" s="59"/>
      <c r="D99" s="59"/>
      <c r="E99" s="59"/>
      <c r="F99" s="59"/>
      <c r="G99" s="59"/>
      <c r="H99" s="59"/>
      <c r="I99" s="61"/>
    </row>
    <row r="100" spans="1:10" ht="26" x14ac:dyDescent="0.3">
      <c r="A100" s="60" t="s">
        <v>414</v>
      </c>
      <c r="B100" s="53" t="s">
        <v>415</v>
      </c>
      <c r="C100" s="2" t="s">
        <v>416</v>
      </c>
      <c r="D100" s="2" t="s">
        <v>417</v>
      </c>
      <c r="E100" s="2" t="s">
        <v>418</v>
      </c>
      <c r="F100" s="2" t="s">
        <v>419</v>
      </c>
      <c r="G100" s="2" t="s">
        <v>420</v>
      </c>
      <c r="H100" s="2" t="s">
        <v>421</v>
      </c>
      <c r="I100" s="2" t="s">
        <v>322</v>
      </c>
      <c r="J100" s="4"/>
    </row>
    <row r="101" spans="1:10" x14ac:dyDescent="0.3">
      <c r="B101" s="54" t="s">
        <v>347</v>
      </c>
      <c r="C101" s="55">
        <f>COUNTIF('Interviews service providers'!CB:CB,"1")</f>
        <v>2</v>
      </c>
      <c r="D101" s="55">
        <f>COUNTIF('Interviews service providers'!CC:CC,"1")</f>
        <v>2</v>
      </c>
      <c r="E101" s="55">
        <f>COUNTIF('Interviews service providers'!CD:CD,"1")</f>
        <v>2</v>
      </c>
      <c r="F101" s="55">
        <f>COUNTIF('Interviews service providers'!CE:CE,"1")</f>
        <v>0</v>
      </c>
      <c r="G101" s="55">
        <f>COUNTIF('Interviews service providers'!CF:CF,"1")</f>
        <v>0</v>
      </c>
      <c r="H101" s="55">
        <f>COUNTIF('Interviews service providers'!CG:CG,"1")</f>
        <v>0</v>
      </c>
      <c r="I101" s="55">
        <f>SUM(C101:H101)</f>
        <v>6</v>
      </c>
    </row>
    <row r="102" spans="1:10" x14ac:dyDescent="0.3">
      <c r="B102" s="56" t="s">
        <v>348</v>
      </c>
      <c r="C102" s="57">
        <f>C101/I101</f>
        <v>0.33333333333333331</v>
      </c>
      <c r="D102" s="57">
        <f>D101/I101</f>
        <v>0.33333333333333331</v>
      </c>
      <c r="E102" s="57">
        <f>E101/I101</f>
        <v>0.33333333333333331</v>
      </c>
      <c r="F102" s="57">
        <f>F101/I101</f>
        <v>0</v>
      </c>
      <c r="G102" s="57">
        <f>G101/I101</f>
        <v>0</v>
      </c>
      <c r="H102" s="57">
        <f>H101/I101</f>
        <v>0</v>
      </c>
      <c r="I102" s="57">
        <f>I101/I101</f>
        <v>1</v>
      </c>
    </row>
    <row r="103" spans="1:10" x14ac:dyDescent="0.3">
      <c r="A103" s="61"/>
      <c r="B103" s="59"/>
      <c r="C103" s="59"/>
      <c r="D103" s="59"/>
      <c r="E103" s="59"/>
      <c r="F103" s="59"/>
      <c r="G103" s="59"/>
      <c r="H103" s="66"/>
    </row>
    <row r="104" spans="1:10" ht="26" x14ac:dyDescent="0.3">
      <c r="A104" s="5" t="s">
        <v>422</v>
      </c>
      <c r="B104" s="83" t="s">
        <v>423</v>
      </c>
      <c r="C104" s="83" t="s">
        <v>407</v>
      </c>
      <c r="D104" s="83" t="s">
        <v>351</v>
      </c>
      <c r="E104" s="83" t="s">
        <v>322</v>
      </c>
    </row>
    <row r="105" spans="1:10" x14ac:dyDescent="0.3">
      <c r="A105" s="5"/>
      <c r="B105" s="54" t="s">
        <v>347</v>
      </c>
      <c r="C105" s="55">
        <f>COUNTIF('Interviews service providers'!CK:CK,"yes")</f>
        <v>0</v>
      </c>
      <c r="D105" s="55">
        <f>COUNTIF('Interviews service providers'!CK:CK,"no")</f>
        <v>2</v>
      </c>
      <c r="E105" s="55">
        <f>SUM(C105:D105)</f>
        <v>2</v>
      </c>
    </row>
    <row r="106" spans="1:10" x14ac:dyDescent="0.3">
      <c r="A106" s="5"/>
      <c r="B106" s="56" t="s">
        <v>348</v>
      </c>
      <c r="C106" s="57">
        <f>C105/E105</f>
        <v>0</v>
      </c>
      <c r="D106" s="57">
        <f>D105/E105</f>
        <v>1</v>
      </c>
      <c r="E106" s="57">
        <f>E105/E105</f>
        <v>1</v>
      </c>
    </row>
    <row r="107" spans="1:10" x14ac:dyDescent="0.3">
      <c r="A107" s="5"/>
      <c r="B107" s="59"/>
      <c r="C107" s="70"/>
      <c r="D107" s="70"/>
      <c r="E107" s="70"/>
    </row>
    <row r="108" spans="1:10" s="65" customFormat="1" ht="39.5" customHeight="1" x14ac:dyDescent="0.35">
      <c r="A108" s="6" t="s">
        <v>424</v>
      </c>
      <c r="B108" s="83" t="s">
        <v>425</v>
      </c>
      <c r="C108" s="7" t="s">
        <v>426</v>
      </c>
      <c r="D108" s="7" t="s">
        <v>427</v>
      </c>
      <c r="E108" s="7" t="s">
        <v>428</v>
      </c>
      <c r="F108" s="7" t="s">
        <v>429</v>
      </c>
      <c r="G108" s="7" t="s">
        <v>430</v>
      </c>
      <c r="H108" s="7" t="s">
        <v>431</v>
      </c>
      <c r="I108" s="83" t="s">
        <v>322</v>
      </c>
    </row>
    <row r="109" spans="1:10" x14ac:dyDescent="0.3">
      <c r="A109" s="5"/>
      <c r="B109" s="54" t="s">
        <v>347</v>
      </c>
      <c r="C109" s="55">
        <f>COUNTIF('Interviews service providers'!CL:CL,"1")</f>
        <v>0</v>
      </c>
      <c r="D109" s="55">
        <f>COUNTIF('Interviews service providers'!CM:CM,"1")</f>
        <v>0</v>
      </c>
      <c r="E109" s="55">
        <f>COUNTIF('Interviews service providers'!CN:CN,"1")</f>
        <v>0</v>
      </c>
      <c r="F109" s="55">
        <f>COUNTIF('Interviews service providers'!CO:CO,"1")</f>
        <v>0</v>
      </c>
      <c r="G109" s="55">
        <f>COUNTIF('Interviews service providers'!CP:CP,"1")</f>
        <v>0</v>
      </c>
      <c r="H109" s="55">
        <f>COUNTIF('Interviews service providers'!CQ:CQ,"1")</f>
        <v>0</v>
      </c>
      <c r="I109" s="55">
        <f>SUM(C109:H109)</f>
        <v>0</v>
      </c>
    </row>
    <row r="110" spans="1:10" x14ac:dyDescent="0.3">
      <c r="A110" s="5"/>
      <c r="B110" s="56" t="s">
        <v>348</v>
      </c>
      <c r="C110" s="57" t="e">
        <f>C109/I109</f>
        <v>#DIV/0!</v>
      </c>
      <c r="D110" s="57" t="e">
        <f>D109/I109</f>
        <v>#DIV/0!</v>
      </c>
      <c r="E110" s="57" t="e">
        <f>E109/I109</f>
        <v>#DIV/0!</v>
      </c>
      <c r="F110" s="57" t="e">
        <f>F109/I109</f>
        <v>#DIV/0!</v>
      </c>
      <c r="G110" s="57" t="e">
        <f>G109/I109</f>
        <v>#DIV/0!</v>
      </c>
      <c r="H110" s="57" t="e">
        <f>H109/I109</f>
        <v>#DIV/0!</v>
      </c>
      <c r="I110" s="55" t="e">
        <f>I109/I109</f>
        <v>#DIV/0!</v>
      </c>
    </row>
    <row r="111" spans="1:10" x14ac:dyDescent="0.3">
      <c r="A111" s="61"/>
      <c r="B111" s="69" t="s">
        <v>796</v>
      </c>
      <c r="C111" s="70"/>
      <c r="D111" s="70"/>
      <c r="E111" s="59"/>
      <c r="F111" s="59"/>
      <c r="G111" s="59"/>
      <c r="H111" s="66"/>
    </row>
    <row r="112" spans="1:10" x14ac:dyDescent="0.3">
      <c r="A112" s="5"/>
      <c r="B112" s="59"/>
      <c r="C112" s="70"/>
      <c r="D112" s="70"/>
      <c r="E112" s="70"/>
    </row>
    <row r="113" spans="1:9" ht="26" x14ac:dyDescent="0.3">
      <c r="A113" s="5" t="s">
        <v>432</v>
      </c>
      <c r="B113" s="55" t="s">
        <v>433</v>
      </c>
      <c r="C113" s="64" t="s">
        <v>380</v>
      </c>
      <c r="D113" s="64" t="s">
        <v>381</v>
      </c>
      <c r="E113" s="64" t="s">
        <v>382</v>
      </c>
      <c r="F113" s="64" t="s">
        <v>383</v>
      </c>
      <c r="G113" s="64" t="s">
        <v>384</v>
      </c>
      <c r="H113" s="64" t="s">
        <v>385</v>
      </c>
      <c r="I113" s="64" t="s">
        <v>322</v>
      </c>
    </row>
    <row r="114" spans="1:9" x14ac:dyDescent="0.3">
      <c r="A114" s="5"/>
      <c r="B114" s="54" t="s">
        <v>347</v>
      </c>
      <c r="C114" s="55">
        <f>COUNTIF('Interviews service providers'!CU:CU,"1")</f>
        <v>0</v>
      </c>
      <c r="D114" s="55">
        <f>COUNTIF('Interviews service providers'!CV:CV,"1")</f>
        <v>0</v>
      </c>
      <c r="E114" s="55">
        <f>COUNTIF('Interviews service providers'!CW:CW,"1")</f>
        <v>0</v>
      </c>
      <c r="F114" s="55">
        <f>COUNTIF('Interviews service providers'!CX:CX,"1")</f>
        <v>0</v>
      </c>
      <c r="G114" s="55">
        <f>COUNTIF('Interviews service providers'!CY:CY,"1")</f>
        <v>0</v>
      </c>
      <c r="H114" s="55">
        <f>COUNTIF('Interviews service providers'!CZ:CZ,"1")</f>
        <v>0</v>
      </c>
      <c r="I114" s="55">
        <f>SUM(C114:H114)</f>
        <v>0</v>
      </c>
    </row>
    <row r="115" spans="1:9" x14ac:dyDescent="0.3">
      <c r="A115" s="5"/>
      <c r="B115" s="56" t="s">
        <v>348</v>
      </c>
      <c r="C115" s="57" t="e">
        <f>C114/I114</f>
        <v>#DIV/0!</v>
      </c>
      <c r="D115" s="57" t="e">
        <f>D114/I114</f>
        <v>#DIV/0!</v>
      </c>
      <c r="E115" s="57" t="e">
        <f>E114/I114</f>
        <v>#DIV/0!</v>
      </c>
      <c r="F115" s="57" t="e">
        <f>F114/I114</f>
        <v>#DIV/0!</v>
      </c>
      <c r="G115" s="57" t="e">
        <f>G114/I114</f>
        <v>#DIV/0!</v>
      </c>
      <c r="H115" s="57" t="e">
        <f>H114/I114</f>
        <v>#DIV/0!</v>
      </c>
      <c r="I115" s="57" t="e">
        <f>I114/I114</f>
        <v>#DIV/0!</v>
      </c>
    </row>
    <row r="116" spans="1:9" x14ac:dyDescent="0.3">
      <c r="A116" s="61"/>
      <c r="B116" s="69" t="s">
        <v>796</v>
      </c>
      <c r="C116" s="70"/>
      <c r="D116" s="70"/>
      <c r="E116" s="59"/>
      <c r="F116" s="59"/>
      <c r="G116" s="59"/>
      <c r="H116" s="66"/>
    </row>
    <row r="117" spans="1:9" x14ac:dyDescent="0.3">
      <c r="A117" s="6"/>
      <c r="B117" s="59"/>
      <c r="C117" s="70"/>
      <c r="D117" s="70"/>
      <c r="E117" s="70"/>
    </row>
    <row r="118" spans="1:9" ht="26" x14ac:dyDescent="0.3">
      <c r="A118" s="5" t="s">
        <v>434</v>
      </c>
      <c r="B118" s="79" t="s">
        <v>435</v>
      </c>
      <c r="C118" s="55" t="s">
        <v>407</v>
      </c>
      <c r="D118" s="55" t="s">
        <v>351</v>
      </c>
      <c r="E118" s="55" t="s">
        <v>436</v>
      </c>
    </row>
    <row r="119" spans="1:9" x14ac:dyDescent="0.3">
      <c r="A119" s="5"/>
      <c r="B119" s="54" t="s">
        <v>347</v>
      </c>
      <c r="C119" s="55">
        <f>COUNTIF('Interviews service providers'!CK:CK,"yes")</f>
        <v>0</v>
      </c>
      <c r="D119" s="55">
        <f>COUNTIF('Interviews service providers'!CK:CK,"no")</f>
        <v>2</v>
      </c>
      <c r="E119" s="55">
        <f>SUM(C119:D119)</f>
        <v>2</v>
      </c>
    </row>
    <row r="120" spans="1:9" x14ac:dyDescent="0.3">
      <c r="A120" s="5"/>
      <c r="B120" s="56" t="s">
        <v>348</v>
      </c>
      <c r="C120" s="57">
        <f>C119/E119</f>
        <v>0</v>
      </c>
      <c r="D120" s="57">
        <f>D119/E119</f>
        <v>1</v>
      </c>
      <c r="E120" s="57">
        <f>E119/E119</f>
        <v>1</v>
      </c>
    </row>
    <row r="121" spans="1:9" x14ac:dyDescent="0.3">
      <c r="B121" s="74"/>
      <c r="C121" s="59"/>
      <c r="D121" s="59"/>
      <c r="E121" s="59"/>
      <c r="F121" s="59"/>
      <c r="G121" s="59"/>
      <c r="H121" s="59"/>
    </row>
    <row r="122" spans="1:9" ht="26" x14ac:dyDescent="0.3">
      <c r="A122" s="5" t="s">
        <v>437</v>
      </c>
      <c r="B122" s="7" t="s">
        <v>438</v>
      </c>
      <c r="C122" s="7" t="s">
        <v>439</v>
      </c>
      <c r="D122" s="7" t="s">
        <v>440</v>
      </c>
      <c r="E122" s="7" t="s">
        <v>441</v>
      </c>
      <c r="F122" s="7" t="s">
        <v>442</v>
      </c>
      <c r="G122" s="7" t="s">
        <v>443</v>
      </c>
      <c r="H122" s="7" t="s">
        <v>322</v>
      </c>
    </row>
    <row r="123" spans="1:9" x14ac:dyDescent="0.3">
      <c r="A123" s="5"/>
      <c r="B123" s="54" t="s">
        <v>347</v>
      </c>
      <c r="C123" s="3">
        <f>COUNTIF('Interviews service providers'!DE:DE,"1")</f>
        <v>0</v>
      </c>
      <c r="D123" s="3">
        <f>COUNTIF('Interviews service providers'!DF:DF,"1")</f>
        <v>0</v>
      </c>
      <c r="E123" s="3">
        <f>COUNTIF('Interviews service providers'!DG:DG,"1")</f>
        <v>0</v>
      </c>
      <c r="F123" s="3">
        <f>COUNTIF('Interviews service providers'!DH:DH,"1")</f>
        <v>0</v>
      </c>
      <c r="G123" s="3">
        <f>COUNTIF('Interviews service providers'!DI:DI,"1")</f>
        <v>0</v>
      </c>
      <c r="H123" s="55">
        <f>SUM(C123:G123)</f>
        <v>0</v>
      </c>
    </row>
    <row r="124" spans="1:9" x14ac:dyDescent="0.3">
      <c r="A124" s="5"/>
      <c r="B124" s="56" t="s">
        <v>348</v>
      </c>
      <c r="C124" s="8" t="e">
        <f>C123/H123</f>
        <v>#DIV/0!</v>
      </c>
      <c r="D124" s="8" t="e">
        <f>D123/H123</f>
        <v>#DIV/0!</v>
      </c>
      <c r="E124" s="8" t="e">
        <f>E123/H123</f>
        <v>#DIV/0!</v>
      </c>
      <c r="F124" s="8" t="e">
        <f>F123/H123</f>
        <v>#DIV/0!</v>
      </c>
      <c r="G124" s="8" t="e">
        <f>G123/H123</f>
        <v>#DIV/0!</v>
      </c>
      <c r="H124" s="57" t="e">
        <f>H123/H123</f>
        <v>#DIV/0!</v>
      </c>
    </row>
    <row r="125" spans="1:9" x14ac:dyDescent="0.3">
      <c r="A125" s="61"/>
      <c r="B125" s="69" t="s">
        <v>796</v>
      </c>
      <c r="C125" s="70"/>
      <c r="D125" s="70"/>
      <c r="E125" s="59"/>
      <c r="F125" s="59"/>
      <c r="G125" s="59"/>
      <c r="H125" s="66"/>
    </row>
    <row r="126" spans="1:9" x14ac:dyDescent="0.3">
      <c r="A126" s="5"/>
      <c r="C126" s="9"/>
      <c r="D126" s="9"/>
      <c r="E126" s="9"/>
      <c r="F126" s="9"/>
      <c r="G126" s="9"/>
    </row>
    <row r="127" spans="1:9" s="51" customFormat="1" ht="40.5" customHeight="1" x14ac:dyDescent="0.35">
      <c r="A127" s="84" t="s">
        <v>444</v>
      </c>
      <c r="B127" s="53" t="s">
        <v>445</v>
      </c>
      <c r="C127" s="2" t="s">
        <v>426</v>
      </c>
      <c r="D127" s="2" t="s">
        <v>427</v>
      </c>
      <c r="E127" s="2" t="s">
        <v>428</v>
      </c>
      <c r="F127" s="2" t="s">
        <v>429</v>
      </c>
      <c r="G127" s="2" t="s">
        <v>430</v>
      </c>
      <c r="H127" s="2" t="s">
        <v>431</v>
      </c>
      <c r="I127" s="53" t="s">
        <v>322</v>
      </c>
    </row>
    <row r="128" spans="1:9" x14ac:dyDescent="0.3">
      <c r="A128" s="5"/>
      <c r="B128" s="54" t="s">
        <v>347</v>
      </c>
      <c r="C128" s="3">
        <f>COUNTIF('Interviews service providers'!DL:DL,"1")</f>
        <v>1</v>
      </c>
      <c r="D128" s="3">
        <f>COUNTIF('Interviews service providers'!DM:DM,"1")</f>
        <v>1</v>
      </c>
      <c r="E128" s="3">
        <f>COUNTIF('Interviews service providers'!DN:DN,"1")</f>
        <v>0</v>
      </c>
      <c r="F128" s="3">
        <f>COUNTIF('Interviews service providers'!DO:DO,"1")</f>
        <v>0</v>
      </c>
      <c r="G128" s="3">
        <f>COUNTIF('Interviews service providers'!DP:DP,"1")</f>
        <v>2</v>
      </c>
      <c r="H128" s="3">
        <f>COUNTIF('Interviews service providers'!DQ:DQ,"1")</f>
        <v>1</v>
      </c>
      <c r="I128" s="55">
        <f>SUM(C128:H128)</f>
        <v>5</v>
      </c>
    </row>
    <row r="129" spans="1:9" x14ac:dyDescent="0.3">
      <c r="A129" s="5"/>
      <c r="B129" s="56" t="s">
        <v>348</v>
      </c>
      <c r="C129" s="8">
        <f>C128/I128</f>
        <v>0.2</v>
      </c>
      <c r="D129" s="8">
        <f>D128/I128</f>
        <v>0.2</v>
      </c>
      <c r="E129" s="8">
        <f>E128/I128</f>
        <v>0</v>
      </c>
      <c r="F129" s="8">
        <f>F128/I128</f>
        <v>0</v>
      </c>
      <c r="G129" s="8">
        <f>G128/I128</f>
        <v>0.4</v>
      </c>
      <c r="H129" s="57">
        <f>H128/I128</f>
        <v>0.2</v>
      </c>
      <c r="I129" s="57">
        <f>I128/I128</f>
        <v>1</v>
      </c>
    </row>
    <row r="130" spans="1:9" x14ac:dyDescent="0.3">
      <c r="A130" s="5"/>
      <c r="B130" s="59"/>
      <c r="C130" s="48"/>
      <c r="D130" s="48"/>
      <c r="E130" s="48"/>
      <c r="F130" s="48"/>
      <c r="G130" s="48"/>
      <c r="H130" s="70"/>
      <c r="I130" s="70"/>
    </row>
    <row r="131" spans="1:9" x14ac:dyDescent="0.3">
      <c r="A131" s="5"/>
      <c r="B131" s="59"/>
      <c r="C131" s="48"/>
      <c r="D131" s="48"/>
      <c r="E131" s="48"/>
      <c r="F131" s="48"/>
      <c r="G131" s="48"/>
      <c r="H131" s="70"/>
      <c r="I131" s="70"/>
    </row>
  </sheetData>
  <mergeCells count="1">
    <mergeCell ref="B2:L2"/>
  </mergeCells>
  <conditionalFormatting sqref="C5:G6">
    <cfRule type="colorScale" priority="72">
      <colorScale>
        <cfvo type="min"/>
        <cfvo type="max"/>
        <color theme="4" tint="0.79998168889431442"/>
        <color theme="4" tint="-0.249977111117893"/>
      </colorScale>
    </cfRule>
    <cfRule type="colorScale" priority="73">
      <colorScale>
        <cfvo type="min"/>
        <cfvo type="max"/>
        <color rgb="FFFF7128"/>
        <color theme="5" tint="-0.499984740745262"/>
      </colorScale>
    </cfRule>
    <cfRule type="colorScale" priority="74">
      <colorScale>
        <cfvo type="min"/>
        <cfvo type="max"/>
        <color theme="5" tint="-0.249977111117893"/>
        <color rgb="FFFFEF9C"/>
      </colorScale>
    </cfRule>
  </conditionalFormatting>
  <conditionalFormatting sqref="C19:G20 F32:G32 C13:G15">
    <cfRule type="colorScale" priority="71">
      <colorScale>
        <cfvo type="min"/>
        <cfvo type="max"/>
        <color theme="4" tint="0.79998168889431442"/>
        <color theme="4" tint="-0.249977111117893"/>
      </colorScale>
    </cfRule>
  </conditionalFormatting>
  <conditionalFormatting sqref="C17:F18">
    <cfRule type="colorScale" priority="70">
      <colorScale>
        <cfvo type="min"/>
        <cfvo type="max"/>
        <color theme="4" tint="0.79998168889431442"/>
        <color theme="4" tint="-0.249977111117893"/>
      </colorScale>
    </cfRule>
  </conditionalFormatting>
  <conditionalFormatting sqref="C64:H65 I65">
    <cfRule type="colorScale" priority="69">
      <colorScale>
        <cfvo type="min"/>
        <cfvo type="max"/>
        <color theme="4" tint="0.79998168889431442"/>
        <color theme="4" tint="-0.249977111117893"/>
      </colorScale>
    </cfRule>
  </conditionalFormatting>
  <conditionalFormatting sqref="C68:D70 C74:D74 C78:D78">
    <cfRule type="colorScale" priority="68">
      <colorScale>
        <cfvo type="min"/>
        <cfvo type="max"/>
        <color theme="4" tint="0.79998168889431442"/>
        <color theme="4" tint="-0.249977111117893"/>
      </colorScale>
    </cfRule>
  </conditionalFormatting>
  <conditionalFormatting sqref="C92:D92">
    <cfRule type="colorScale" priority="67">
      <colorScale>
        <cfvo type="min"/>
        <cfvo type="max"/>
        <color theme="4" tint="0.79998168889431442"/>
        <color theme="4" tint="-0.249977111117893"/>
      </colorScale>
    </cfRule>
  </conditionalFormatting>
  <conditionalFormatting sqref="C101:H102">
    <cfRule type="colorScale" priority="66">
      <colorScale>
        <cfvo type="min"/>
        <cfvo type="max"/>
        <color theme="4" tint="0.79998168889431442"/>
        <color theme="4" tint="-0.249977111117893"/>
      </colorScale>
    </cfRule>
  </conditionalFormatting>
  <conditionalFormatting sqref="C115:H115">
    <cfRule type="colorScale" priority="65">
      <colorScale>
        <cfvo type="min"/>
        <cfvo type="max"/>
        <color theme="4" tint="0.79998168889431442"/>
        <color theme="4" tint="-0.249977111117893"/>
      </colorScale>
    </cfRule>
  </conditionalFormatting>
  <conditionalFormatting sqref="C124:G124">
    <cfRule type="colorScale" priority="64">
      <colorScale>
        <cfvo type="min"/>
        <cfvo type="max"/>
        <color theme="4" tint="0.79998168889431442"/>
        <color theme="4" tint="-0.249977111117893"/>
      </colorScale>
    </cfRule>
  </conditionalFormatting>
  <conditionalFormatting sqref="C128:H131">
    <cfRule type="colorScale" priority="63">
      <colorScale>
        <cfvo type="min"/>
        <cfvo type="max"/>
        <color theme="4" tint="0.79998168889431442"/>
        <color theme="4" tint="-0.249977111117893"/>
      </colorScale>
    </cfRule>
  </conditionalFormatting>
  <conditionalFormatting sqref="C5:J6">
    <cfRule type="colorScale" priority="62">
      <colorScale>
        <cfvo type="min"/>
        <cfvo type="max"/>
        <color theme="4" tint="0.79998168889431442"/>
        <color theme="4" tint="-0.249977111117893"/>
      </colorScale>
    </cfRule>
  </conditionalFormatting>
  <conditionalFormatting sqref="F21:G21 E22:G24 F25:G25">
    <cfRule type="colorScale" priority="61">
      <colorScale>
        <cfvo type="min"/>
        <cfvo type="max"/>
        <color theme="4" tint="0.79998168889431442"/>
        <color theme="4" tint="-0.249977111117893"/>
      </colorScale>
    </cfRule>
  </conditionalFormatting>
  <conditionalFormatting sqref="F26:G27">
    <cfRule type="colorScale" priority="60">
      <colorScale>
        <cfvo type="min"/>
        <cfvo type="max"/>
        <color theme="4" tint="0.79998168889431442"/>
        <color theme="4" tint="-0.249977111117893"/>
      </colorScale>
    </cfRule>
  </conditionalFormatting>
  <conditionalFormatting sqref="C25:E25">
    <cfRule type="colorScale" priority="59">
      <colorScale>
        <cfvo type="min"/>
        <cfvo type="max"/>
        <color theme="4" tint="0.79998168889431442"/>
        <color theme="4" tint="-0.249977111117893"/>
      </colorScale>
    </cfRule>
  </conditionalFormatting>
  <conditionalFormatting sqref="E27">
    <cfRule type="colorScale" priority="58">
      <colorScale>
        <cfvo type="min"/>
        <cfvo type="max"/>
        <color theme="4" tint="0.79998168889431442"/>
        <color theme="4" tint="-0.249977111117893"/>
      </colorScale>
    </cfRule>
  </conditionalFormatting>
  <conditionalFormatting sqref="C29:G29 F30:G31">
    <cfRule type="colorScale" priority="57">
      <colorScale>
        <cfvo type="min"/>
        <cfvo type="max"/>
        <color theme="4" tint="0.79998168889431442"/>
        <color theme="4" tint="-0.249977111117893"/>
      </colorScale>
    </cfRule>
  </conditionalFormatting>
  <conditionalFormatting sqref="C30:E30">
    <cfRule type="colorScale" priority="56">
      <colorScale>
        <cfvo type="min"/>
        <cfvo type="max"/>
        <color theme="4" tint="0.79998168889431442"/>
        <color theme="4" tint="-0.249977111117893"/>
      </colorScale>
    </cfRule>
  </conditionalFormatting>
  <conditionalFormatting sqref="E32">
    <cfRule type="colorScale" priority="55">
      <colorScale>
        <cfvo type="min"/>
        <cfvo type="max"/>
        <color theme="4" tint="0.79998168889431442"/>
        <color theme="4" tint="-0.249977111117893"/>
      </colorScale>
    </cfRule>
  </conditionalFormatting>
  <conditionalFormatting sqref="C35:E35">
    <cfRule type="colorScale" priority="54">
      <colorScale>
        <cfvo type="min"/>
        <cfvo type="max"/>
        <color theme="4" tint="0.79998168889431442"/>
        <color theme="4" tint="-0.249977111117893"/>
      </colorScale>
    </cfRule>
  </conditionalFormatting>
  <conditionalFormatting sqref="E37">
    <cfRule type="colorScale" priority="53">
      <colorScale>
        <cfvo type="min"/>
        <cfvo type="max"/>
        <color theme="4" tint="0.79998168889431442"/>
        <color theme="4" tint="-0.249977111117893"/>
      </colorScale>
    </cfRule>
  </conditionalFormatting>
  <conditionalFormatting sqref="C44:G44">
    <cfRule type="colorScale" priority="52">
      <colorScale>
        <cfvo type="min"/>
        <cfvo type="max"/>
        <color theme="4" tint="0.79998168889431442"/>
        <color theme="4" tint="-0.249977111117893"/>
      </colorScale>
    </cfRule>
  </conditionalFormatting>
  <conditionalFormatting sqref="F50:G50">
    <cfRule type="colorScale" priority="51">
      <colorScale>
        <cfvo type="min"/>
        <cfvo type="max"/>
        <color theme="4" tint="0.79998168889431442"/>
        <color theme="4" tint="-0.249977111117893"/>
      </colorScale>
    </cfRule>
  </conditionalFormatting>
  <conditionalFormatting sqref="C40:E40">
    <cfRule type="colorScale" priority="50">
      <colorScale>
        <cfvo type="min"/>
        <cfvo type="max"/>
        <color theme="4" tint="0.79998168889431442"/>
        <color theme="4" tint="-0.249977111117893"/>
      </colorScale>
    </cfRule>
  </conditionalFormatting>
  <conditionalFormatting sqref="E42">
    <cfRule type="colorScale" priority="49">
      <colorScale>
        <cfvo type="min"/>
        <cfvo type="max"/>
        <color theme="4" tint="0.79998168889431442"/>
        <color theme="4" tint="-0.249977111117893"/>
      </colorScale>
    </cfRule>
  </conditionalFormatting>
  <conditionalFormatting sqref="C45:E45">
    <cfRule type="colorScale" priority="48">
      <colorScale>
        <cfvo type="min"/>
        <cfvo type="max"/>
        <color theme="4" tint="0.79998168889431442"/>
        <color theme="4" tint="-0.249977111117893"/>
      </colorScale>
    </cfRule>
  </conditionalFormatting>
  <conditionalFormatting sqref="E47">
    <cfRule type="colorScale" priority="47">
      <colorScale>
        <cfvo type="min"/>
        <cfvo type="max"/>
        <color theme="4" tint="0.79998168889431442"/>
        <color theme="4" tint="-0.249977111117893"/>
      </colorScale>
    </cfRule>
  </conditionalFormatting>
  <conditionalFormatting sqref="C50:E50">
    <cfRule type="colorScale" priority="46">
      <colorScale>
        <cfvo type="min"/>
        <cfvo type="max"/>
        <color theme="4" tint="0.79998168889431442"/>
        <color theme="4" tint="-0.249977111117893"/>
      </colorScale>
    </cfRule>
  </conditionalFormatting>
  <conditionalFormatting sqref="E52">
    <cfRule type="colorScale" priority="45">
      <colorScale>
        <cfvo type="min"/>
        <cfvo type="max"/>
        <color theme="4" tint="0.79998168889431442"/>
        <color theme="4" tint="-0.249977111117893"/>
      </colorScale>
    </cfRule>
  </conditionalFormatting>
  <conditionalFormatting sqref="C56:H57 C62:H62 C66:H66 C79:H79 C87:H87 C81:H81 G80:H80 C94:H95 C83:H83 C89:H89">
    <cfRule type="colorScale" priority="44">
      <colorScale>
        <cfvo type="min"/>
        <cfvo type="max"/>
        <color theme="4" tint="0.79998168889431442"/>
        <color theme="4" tint="-0.249977111117893"/>
      </colorScale>
    </cfRule>
  </conditionalFormatting>
  <conditionalFormatting sqref="C61:E61 G61">
    <cfRule type="colorScale" priority="43">
      <colorScale>
        <cfvo type="min"/>
        <cfvo type="max"/>
        <color theme="4" tint="0.79998168889431442"/>
        <color theme="4" tint="-0.249977111117893"/>
      </colorScale>
    </cfRule>
  </conditionalFormatting>
  <conditionalFormatting sqref="C58:H59 C60:E60 G60:H60">
    <cfRule type="colorScale" priority="42">
      <colorScale>
        <cfvo type="min"/>
        <cfvo type="max"/>
        <color theme="4" tint="0.79998168889431442"/>
        <color theme="4" tint="-0.249977111117893"/>
      </colorScale>
    </cfRule>
  </conditionalFormatting>
  <conditionalFormatting sqref="C68:E70 C74:E74 C78:E78">
    <cfRule type="colorScale" priority="41">
      <colorScale>
        <cfvo type="min"/>
        <cfvo type="max"/>
        <color theme="4" tint="0.79998168889431442"/>
        <color theme="4" tint="-0.249977111117893"/>
      </colorScale>
    </cfRule>
  </conditionalFormatting>
  <conditionalFormatting sqref="C73:H73">
    <cfRule type="colorScale" priority="40">
      <colorScale>
        <cfvo type="min"/>
        <cfvo type="max"/>
        <color theme="4" tint="0.79998168889431442"/>
        <color theme="4" tint="-0.249977111117893"/>
      </colorScale>
    </cfRule>
  </conditionalFormatting>
  <conditionalFormatting sqref="C73:I73">
    <cfRule type="colorScale" priority="39">
      <colorScale>
        <cfvo type="min"/>
        <cfvo type="max"/>
        <color theme="4" tint="0.79998168889431442"/>
        <color theme="4" tint="-0.249977111117893"/>
      </colorScale>
    </cfRule>
  </conditionalFormatting>
  <conditionalFormatting sqref="C75:E75">
    <cfRule type="colorScale" priority="38">
      <colorScale>
        <cfvo type="min"/>
        <cfvo type="max"/>
        <color theme="4" tint="0.79998168889431442"/>
        <color theme="4" tint="-0.249977111117893"/>
      </colorScale>
    </cfRule>
  </conditionalFormatting>
  <conditionalFormatting sqref="C76:D77">
    <cfRule type="colorScale" priority="37">
      <colorScale>
        <cfvo type="min"/>
        <cfvo type="max"/>
        <color theme="4" tint="0.79998168889431442"/>
        <color theme="4" tint="-0.249977111117893"/>
      </colorScale>
    </cfRule>
  </conditionalFormatting>
  <conditionalFormatting sqref="C86:E87">
    <cfRule type="colorScale" priority="36">
      <colorScale>
        <cfvo type="min"/>
        <cfvo type="max"/>
        <color theme="4" tint="0.79998168889431442"/>
        <color theme="4" tint="-0.249977111117893"/>
      </colorScale>
    </cfRule>
  </conditionalFormatting>
  <conditionalFormatting sqref="C103:G103">
    <cfRule type="colorScale" priority="35">
      <colorScale>
        <cfvo type="min"/>
        <cfvo type="max"/>
        <color theme="4" tint="0.79998168889431442"/>
        <color theme="4" tint="-0.249977111117893"/>
      </colorScale>
    </cfRule>
  </conditionalFormatting>
  <conditionalFormatting sqref="C97:H97 H96 C99:H99">
    <cfRule type="colorScale" priority="34">
      <colorScale>
        <cfvo type="min"/>
        <cfvo type="max"/>
        <color theme="4" tint="0.79998168889431442"/>
        <color theme="4" tint="-0.249977111117893"/>
      </colorScale>
    </cfRule>
  </conditionalFormatting>
  <conditionalFormatting sqref="C105:D106">
    <cfRule type="colorScale" priority="33">
      <colorScale>
        <cfvo type="min"/>
        <cfvo type="max"/>
        <color theme="4" tint="0.79998168889431442"/>
        <color theme="4" tint="-0.249977111117893"/>
      </colorScale>
    </cfRule>
  </conditionalFormatting>
  <conditionalFormatting sqref="C107:D107 C112:D112 C117:D117">
    <cfRule type="colorScale" priority="32">
      <colorScale>
        <cfvo type="min"/>
        <cfvo type="max"/>
        <color theme="4" tint="0.79998168889431442"/>
        <color theme="4" tint="-0.249977111117893"/>
      </colorScale>
    </cfRule>
  </conditionalFormatting>
  <conditionalFormatting sqref="C110:H110">
    <cfRule type="colorScale" priority="31">
      <colorScale>
        <cfvo type="min"/>
        <cfvo type="max"/>
        <color theme="4" tint="0.79998168889431442"/>
        <color theme="4" tint="-0.249977111117893"/>
      </colorScale>
    </cfRule>
  </conditionalFormatting>
  <conditionalFormatting sqref="I64">
    <cfRule type="colorScale" priority="30">
      <colorScale>
        <cfvo type="min"/>
        <cfvo type="max"/>
        <color theme="4" tint="0.79998168889431442"/>
        <color theme="4" tint="-0.249977111117893"/>
      </colorScale>
    </cfRule>
  </conditionalFormatting>
  <conditionalFormatting sqref="C9:E10">
    <cfRule type="colorScale" priority="29">
      <colorScale>
        <cfvo type="min"/>
        <cfvo type="max"/>
        <color theme="4" tint="0.79998168889431442"/>
        <color theme="4" tint="-0.249977111117893"/>
      </colorScale>
    </cfRule>
  </conditionalFormatting>
  <conditionalFormatting sqref="C119:D120">
    <cfRule type="colorScale" priority="28">
      <colorScale>
        <cfvo type="min"/>
        <cfvo type="max"/>
        <color theme="4" tint="0.79998168889431442"/>
        <color theme="4" tint="-0.249977111117893"/>
      </colorScale>
    </cfRule>
  </conditionalFormatting>
  <conditionalFormatting sqref="B23">
    <cfRule type="colorScale" priority="27">
      <colorScale>
        <cfvo type="min"/>
        <cfvo type="max"/>
        <color theme="4" tint="0.79998168889431442"/>
        <color theme="4" tint="-0.249977111117893"/>
      </colorScale>
    </cfRule>
  </conditionalFormatting>
  <conditionalFormatting sqref="E28:G28">
    <cfRule type="colorScale" priority="26">
      <colorScale>
        <cfvo type="min"/>
        <cfvo type="max"/>
        <color theme="4" tint="0.79998168889431442"/>
        <color theme="4" tint="-0.249977111117893"/>
      </colorScale>
    </cfRule>
  </conditionalFormatting>
  <conditionalFormatting sqref="B28">
    <cfRule type="colorScale" priority="25">
      <colorScale>
        <cfvo type="min"/>
        <cfvo type="max"/>
        <color theme="4" tint="0.79998168889431442"/>
        <color theme="4" tint="-0.249977111117893"/>
      </colorScale>
    </cfRule>
  </conditionalFormatting>
  <conditionalFormatting sqref="E33:G33">
    <cfRule type="colorScale" priority="24">
      <colorScale>
        <cfvo type="min"/>
        <cfvo type="max"/>
        <color theme="4" tint="0.79998168889431442"/>
        <color theme="4" tint="-0.249977111117893"/>
      </colorScale>
    </cfRule>
  </conditionalFormatting>
  <conditionalFormatting sqref="B33">
    <cfRule type="colorScale" priority="23">
      <colorScale>
        <cfvo type="min"/>
        <cfvo type="max"/>
        <color theme="4" tint="0.79998168889431442"/>
        <color theme="4" tint="-0.249977111117893"/>
      </colorScale>
    </cfRule>
  </conditionalFormatting>
  <conditionalFormatting sqref="E38:G38">
    <cfRule type="colorScale" priority="22">
      <colorScale>
        <cfvo type="min"/>
        <cfvo type="max"/>
        <color theme="4" tint="0.79998168889431442"/>
        <color theme="4" tint="-0.249977111117893"/>
      </colorScale>
    </cfRule>
  </conditionalFormatting>
  <conditionalFormatting sqref="B38">
    <cfRule type="colorScale" priority="21">
      <colorScale>
        <cfvo type="min"/>
        <cfvo type="max"/>
        <color theme="4" tint="0.79998168889431442"/>
        <color theme="4" tint="-0.249977111117893"/>
      </colorScale>
    </cfRule>
  </conditionalFormatting>
  <conditionalFormatting sqref="E43:G43">
    <cfRule type="colorScale" priority="20">
      <colorScale>
        <cfvo type="min"/>
        <cfvo type="max"/>
        <color theme="4" tint="0.79998168889431442"/>
        <color theme="4" tint="-0.249977111117893"/>
      </colorScale>
    </cfRule>
  </conditionalFormatting>
  <conditionalFormatting sqref="B43">
    <cfRule type="colorScale" priority="19">
      <colorScale>
        <cfvo type="min"/>
        <cfvo type="max"/>
        <color theme="4" tint="0.79998168889431442"/>
        <color theme="4" tint="-0.249977111117893"/>
      </colorScale>
    </cfRule>
  </conditionalFormatting>
  <conditionalFormatting sqref="E48:G48">
    <cfRule type="colorScale" priority="18">
      <colorScale>
        <cfvo type="min"/>
        <cfvo type="max"/>
        <color theme="4" tint="0.79998168889431442"/>
        <color theme="4" tint="-0.249977111117893"/>
      </colorScale>
    </cfRule>
  </conditionalFormatting>
  <conditionalFormatting sqref="B48">
    <cfRule type="colorScale" priority="17">
      <colorScale>
        <cfvo type="min"/>
        <cfvo type="max"/>
        <color theme="4" tint="0.79998168889431442"/>
        <color theme="4" tint="-0.249977111117893"/>
      </colorScale>
    </cfRule>
  </conditionalFormatting>
  <conditionalFormatting sqref="E53:G53">
    <cfRule type="colorScale" priority="16">
      <colorScale>
        <cfvo type="min"/>
        <cfvo type="max"/>
        <color theme="4" tint="0.79998168889431442"/>
        <color theme="4" tint="-0.249977111117893"/>
      </colorScale>
    </cfRule>
  </conditionalFormatting>
  <conditionalFormatting sqref="B53">
    <cfRule type="colorScale" priority="15">
      <colorScale>
        <cfvo type="min"/>
        <cfvo type="max"/>
        <color theme="4" tint="0.79998168889431442"/>
        <color theme="4" tint="-0.249977111117893"/>
      </colorScale>
    </cfRule>
  </conditionalFormatting>
  <conditionalFormatting sqref="E82:G82">
    <cfRule type="colorScale" priority="14">
      <colorScale>
        <cfvo type="min"/>
        <cfvo type="max"/>
        <color theme="4" tint="0.79998168889431442"/>
        <color theme="4" tint="-0.249977111117893"/>
      </colorScale>
    </cfRule>
  </conditionalFormatting>
  <conditionalFormatting sqref="B82">
    <cfRule type="colorScale" priority="13">
      <colorScale>
        <cfvo type="min"/>
        <cfvo type="max"/>
        <color theme="4" tint="0.79998168889431442"/>
        <color theme="4" tint="-0.249977111117893"/>
      </colorScale>
    </cfRule>
  </conditionalFormatting>
  <conditionalFormatting sqref="E88:G88">
    <cfRule type="colorScale" priority="12">
      <colorScale>
        <cfvo type="min"/>
        <cfvo type="max"/>
        <color theme="4" tint="0.79998168889431442"/>
        <color theme="4" tint="-0.249977111117893"/>
      </colorScale>
    </cfRule>
  </conditionalFormatting>
  <conditionalFormatting sqref="B88">
    <cfRule type="colorScale" priority="11">
      <colorScale>
        <cfvo type="min"/>
        <cfvo type="max"/>
        <color theme="4" tint="0.79998168889431442"/>
        <color theme="4" tint="-0.249977111117893"/>
      </colorScale>
    </cfRule>
  </conditionalFormatting>
  <conditionalFormatting sqref="E93:G93">
    <cfRule type="colorScale" priority="10">
      <colorScale>
        <cfvo type="min"/>
        <cfvo type="max"/>
        <color theme="4" tint="0.79998168889431442"/>
        <color theme="4" tint="-0.249977111117893"/>
      </colorScale>
    </cfRule>
  </conditionalFormatting>
  <conditionalFormatting sqref="B93">
    <cfRule type="colorScale" priority="9">
      <colorScale>
        <cfvo type="min"/>
        <cfvo type="max"/>
        <color theme="4" tint="0.79998168889431442"/>
        <color theme="4" tint="-0.249977111117893"/>
      </colorScale>
    </cfRule>
  </conditionalFormatting>
  <conditionalFormatting sqref="E98:G98">
    <cfRule type="colorScale" priority="8">
      <colorScale>
        <cfvo type="min"/>
        <cfvo type="max"/>
        <color theme="4" tint="0.79998168889431442"/>
        <color theme="4" tint="-0.249977111117893"/>
      </colorScale>
    </cfRule>
  </conditionalFormatting>
  <conditionalFormatting sqref="B98">
    <cfRule type="colorScale" priority="7">
      <colorScale>
        <cfvo type="min"/>
        <cfvo type="max"/>
        <color theme="4" tint="0.79998168889431442"/>
        <color theme="4" tint="-0.249977111117893"/>
      </colorScale>
    </cfRule>
  </conditionalFormatting>
  <conditionalFormatting sqref="E111:G111">
    <cfRule type="colorScale" priority="6">
      <colorScale>
        <cfvo type="min"/>
        <cfvo type="max"/>
        <color theme="4" tint="0.79998168889431442"/>
        <color theme="4" tint="-0.249977111117893"/>
      </colorScale>
    </cfRule>
  </conditionalFormatting>
  <conditionalFormatting sqref="B111">
    <cfRule type="colorScale" priority="5">
      <colorScale>
        <cfvo type="min"/>
        <cfvo type="max"/>
        <color theme="4" tint="0.79998168889431442"/>
        <color theme="4" tint="-0.249977111117893"/>
      </colorScale>
    </cfRule>
  </conditionalFormatting>
  <conditionalFormatting sqref="E116:G116">
    <cfRule type="colorScale" priority="4">
      <colorScale>
        <cfvo type="min"/>
        <cfvo type="max"/>
        <color theme="4" tint="0.79998168889431442"/>
        <color theme="4" tint="-0.249977111117893"/>
      </colorScale>
    </cfRule>
  </conditionalFormatting>
  <conditionalFormatting sqref="B116">
    <cfRule type="colorScale" priority="3">
      <colorScale>
        <cfvo type="min"/>
        <cfvo type="max"/>
        <color theme="4" tint="0.79998168889431442"/>
        <color theme="4" tint="-0.249977111117893"/>
      </colorScale>
    </cfRule>
  </conditionalFormatting>
  <conditionalFormatting sqref="E125:G125">
    <cfRule type="colorScale" priority="2">
      <colorScale>
        <cfvo type="min"/>
        <cfvo type="max"/>
        <color theme="4" tint="0.79998168889431442"/>
        <color theme="4" tint="-0.249977111117893"/>
      </colorScale>
    </cfRule>
  </conditionalFormatting>
  <conditionalFormatting sqref="B125">
    <cfRule type="colorScale" priority="1">
      <colorScale>
        <cfvo type="min"/>
        <cfvo type="max"/>
        <color theme="4" tint="0.79998168889431442"/>
        <color theme="4" tint="-0.249977111117893"/>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4"/>
  <sheetViews>
    <sheetView topLeftCell="A28" zoomScaleNormal="100" workbookViewId="0">
      <selection activeCell="G38" sqref="A1:XFD1048576"/>
    </sheetView>
  </sheetViews>
  <sheetFormatPr defaultColWidth="8.7265625" defaultRowHeight="13" x14ac:dyDescent="0.3"/>
  <cols>
    <col min="1" max="1" width="34.81640625" style="50" customWidth="1"/>
    <col min="2" max="2" width="21.6328125" style="50" customWidth="1"/>
    <col min="3" max="3" width="16.453125" style="50" customWidth="1"/>
    <col min="4" max="4" width="14.81640625" style="50" customWidth="1"/>
    <col min="5" max="5" width="19.1796875" style="50" customWidth="1"/>
    <col min="6" max="6" width="15.08984375" style="50" bestFit="1" customWidth="1"/>
    <col min="7" max="7" width="16.54296875" style="50" customWidth="1"/>
    <col min="8" max="8" width="16.81640625" style="50" customWidth="1"/>
    <col min="9" max="9" width="12" style="50" customWidth="1"/>
    <col min="10" max="10" width="16.26953125" style="50" customWidth="1"/>
    <col min="11" max="11" width="15" style="50" customWidth="1"/>
    <col min="12" max="16384" width="8.7265625" style="50"/>
  </cols>
  <sheetData>
    <row r="1" spans="1:12" x14ac:dyDescent="0.3">
      <c r="A1" s="49" t="s">
        <v>788</v>
      </c>
    </row>
    <row r="2" spans="1:12" x14ac:dyDescent="0.3">
      <c r="A2" s="49" t="s">
        <v>789</v>
      </c>
      <c r="B2" s="154" t="s">
        <v>446</v>
      </c>
      <c r="C2" s="154"/>
      <c r="D2" s="154"/>
      <c r="E2" s="154"/>
      <c r="F2" s="154"/>
      <c r="G2" s="154"/>
      <c r="H2" s="154"/>
      <c r="I2" s="154"/>
      <c r="J2" s="154"/>
      <c r="K2" s="154"/>
      <c r="L2" s="154"/>
    </row>
    <row r="4" spans="1:12" x14ac:dyDescent="0.3">
      <c r="A4" s="50" t="s">
        <v>447</v>
      </c>
      <c r="B4" s="54" t="s">
        <v>448</v>
      </c>
      <c r="C4" s="54" t="s">
        <v>449</v>
      </c>
      <c r="D4" s="54" t="s">
        <v>450</v>
      </c>
      <c r="E4" s="54" t="s">
        <v>451</v>
      </c>
      <c r="F4" s="54" t="s">
        <v>452</v>
      </c>
      <c r="G4" s="54" t="s">
        <v>453</v>
      </c>
      <c r="H4" s="54" t="s">
        <v>436</v>
      </c>
    </row>
    <row r="5" spans="1:12" x14ac:dyDescent="0.3">
      <c r="B5" s="54" t="s">
        <v>323</v>
      </c>
      <c r="C5" s="54">
        <f>COUNTIF('Interviews service providers'!IC:IC,"primary")</f>
        <v>0</v>
      </c>
      <c r="D5" s="54">
        <f>COUNTIF('Interviews service providers'!IC:IC,"intermediate")</f>
        <v>0</v>
      </c>
      <c r="E5" s="54">
        <f>COUNTIF('Interviews service providers'!IC:IC,"secondary")</f>
        <v>0</v>
      </c>
      <c r="F5" s="54">
        <f>COUNTIF('Interviews service providers'!IC:IC,"vocation")</f>
        <v>0</v>
      </c>
      <c r="G5" s="54">
        <f>COUNTIF('Interviews service providers'!IC:IC,"quranic")</f>
        <v>1</v>
      </c>
      <c r="H5" s="54">
        <f>SUM(C5:G5)</f>
        <v>1</v>
      </c>
    </row>
    <row r="6" spans="1:12" x14ac:dyDescent="0.3">
      <c r="B6" s="54" t="s">
        <v>324</v>
      </c>
      <c r="C6" s="56">
        <f t="shared" ref="C6:H6" si="0">C5/$H$5</f>
        <v>0</v>
      </c>
      <c r="D6" s="56">
        <f t="shared" si="0"/>
        <v>0</v>
      </c>
      <c r="E6" s="56">
        <f t="shared" si="0"/>
        <v>0</v>
      </c>
      <c r="F6" s="56">
        <f t="shared" si="0"/>
        <v>0</v>
      </c>
      <c r="G6" s="56">
        <f t="shared" si="0"/>
        <v>1</v>
      </c>
      <c r="H6" s="56">
        <f t="shared" si="0"/>
        <v>1</v>
      </c>
    </row>
    <row r="7" spans="1:12" x14ac:dyDescent="0.3">
      <c r="B7" s="58"/>
      <c r="C7" s="59"/>
      <c r="D7" s="59"/>
      <c r="E7" s="59"/>
      <c r="F7" s="59"/>
      <c r="G7" s="59"/>
      <c r="H7" s="59"/>
    </row>
    <row r="8" spans="1:12" ht="39" x14ac:dyDescent="0.3">
      <c r="A8" s="50" t="s">
        <v>454</v>
      </c>
      <c r="B8" s="52" t="s">
        <v>455</v>
      </c>
      <c r="C8" s="52" t="s">
        <v>456</v>
      </c>
      <c r="D8" s="52" t="s">
        <v>457</v>
      </c>
      <c r="E8" s="52" t="s">
        <v>458</v>
      </c>
      <c r="F8" s="52" t="s">
        <v>459</v>
      </c>
      <c r="G8" s="52" t="s">
        <v>436</v>
      </c>
      <c r="H8" s="58"/>
    </row>
    <row r="9" spans="1:12" x14ac:dyDescent="0.3">
      <c r="B9" s="54" t="s">
        <v>339</v>
      </c>
      <c r="C9" s="54">
        <f>COUNTIF('Interviews service providers'!IE:IE,"durable_building")</f>
        <v>1</v>
      </c>
      <c r="D9" s="54">
        <f>COUNTIF('Interviews service providers'!IE:IE,"unfinished")</f>
        <v>0</v>
      </c>
      <c r="E9" s="54">
        <f>COUNTIF('Interviews service providers'!IE:IE,"stick_wall")</f>
        <v>0</v>
      </c>
      <c r="F9" s="54">
        <f>COUNTIF('Interviews service providers'!IE:IE,"tent_makeshift")</f>
        <v>0</v>
      </c>
      <c r="G9" s="54">
        <f>SUM(C9:F9)</f>
        <v>1</v>
      </c>
      <c r="H9" s="58"/>
    </row>
    <row r="10" spans="1:12" x14ac:dyDescent="0.3">
      <c r="B10" s="54" t="s">
        <v>322</v>
      </c>
      <c r="C10" s="56">
        <f>C9/G9</f>
        <v>1</v>
      </c>
      <c r="D10" s="56">
        <f>D9/G9</f>
        <v>0</v>
      </c>
      <c r="E10" s="56">
        <f>E9/G9</f>
        <v>0</v>
      </c>
      <c r="F10" s="56">
        <f>F9/G9</f>
        <v>0</v>
      </c>
      <c r="G10" s="56">
        <f>G9/G9</f>
        <v>1</v>
      </c>
      <c r="H10" s="58"/>
    </row>
    <row r="11" spans="1:12" x14ac:dyDescent="0.3">
      <c r="B11" s="54"/>
      <c r="C11" s="56"/>
      <c r="D11" s="56"/>
      <c r="E11" s="56"/>
      <c r="F11" s="56"/>
      <c r="G11" s="56"/>
      <c r="H11" s="58"/>
    </row>
    <row r="12" spans="1:12" x14ac:dyDescent="0.3">
      <c r="B12" s="54" t="s">
        <v>448</v>
      </c>
      <c r="C12" s="54" t="s">
        <v>449</v>
      </c>
      <c r="D12" s="54" t="s">
        <v>450</v>
      </c>
      <c r="E12" s="54" t="s">
        <v>451</v>
      </c>
      <c r="F12" s="54" t="s">
        <v>452</v>
      </c>
      <c r="G12" s="54" t="s">
        <v>453</v>
      </c>
      <c r="H12" s="54" t="s">
        <v>436</v>
      </c>
    </row>
    <row r="13" spans="1:12" ht="26" x14ac:dyDescent="0.3">
      <c r="A13" s="50" t="s">
        <v>460</v>
      </c>
      <c r="B13" s="75" t="s">
        <v>461</v>
      </c>
      <c r="C13" s="54">
        <f>C5</f>
        <v>0</v>
      </c>
      <c r="D13" s="54">
        <f>D5</f>
        <v>0</v>
      </c>
      <c r="E13" s="54">
        <f>E5</f>
        <v>0</v>
      </c>
      <c r="F13" s="54">
        <f>F5</f>
        <v>0</v>
      </c>
      <c r="G13" s="54">
        <f>'Interviews service providers'!IG2</f>
        <v>2</v>
      </c>
      <c r="H13" s="54">
        <f>C13+D13+E13+F13+G13</f>
        <v>2</v>
      </c>
    </row>
    <row r="14" spans="1:12" x14ac:dyDescent="0.3">
      <c r="B14" s="75" t="s">
        <v>340</v>
      </c>
      <c r="C14" s="56">
        <f>C13/H13</f>
        <v>0</v>
      </c>
      <c r="D14" s="56">
        <f>D13/H13</f>
        <v>0</v>
      </c>
      <c r="E14" s="56">
        <f>E13/H13</f>
        <v>0</v>
      </c>
      <c r="F14" s="56">
        <f>F13/H13</f>
        <v>0</v>
      </c>
      <c r="G14" s="56">
        <f>G13/H13</f>
        <v>1</v>
      </c>
      <c r="H14" s="56">
        <f>H13/H13</f>
        <v>1</v>
      </c>
    </row>
    <row r="15" spans="1:12" x14ac:dyDescent="0.3">
      <c r="B15" s="74"/>
      <c r="C15" s="59"/>
      <c r="D15" s="59"/>
      <c r="E15" s="59"/>
      <c r="F15" s="59"/>
      <c r="G15" s="59"/>
      <c r="H15" s="59"/>
    </row>
    <row r="16" spans="1:12" ht="26" x14ac:dyDescent="0.3">
      <c r="A16" s="60" t="s">
        <v>462</v>
      </c>
      <c r="B16" s="54" t="s">
        <v>463</v>
      </c>
      <c r="C16" s="54" t="s">
        <v>327</v>
      </c>
      <c r="D16" s="54" t="s">
        <v>464</v>
      </c>
      <c r="E16" s="54" t="s">
        <v>330</v>
      </c>
      <c r="F16" s="58"/>
      <c r="G16" s="58"/>
      <c r="H16" s="58"/>
    </row>
    <row r="17" spans="1:8" x14ac:dyDescent="0.3">
      <c r="B17" s="54" t="s">
        <v>323</v>
      </c>
      <c r="C17" s="54">
        <f>COUNTIF('Interviews service providers'!IH:IH,"yes")</f>
        <v>1</v>
      </c>
      <c r="D17" s="54">
        <f>COUNTIF('Interviews service providers'!IH:IH,"no")</f>
        <v>0</v>
      </c>
      <c r="E17" s="54">
        <f>SUM(C17:D17)</f>
        <v>1</v>
      </c>
      <c r="F17" s="58"/>
      <c r="G17" s="58"/>
      <c r="H17" s="58"/>
    </row>
    <row r="18" spans="1:8" x14ac:dyDescent="0.3">
      <c r="B18" s="54" t="s">
        <v>331</v>
      </c>
      <c r="C18" s="56">
        <f>C17/$E$17</f>
        <v>1</v>
      </c>
      <c r="D18" s="56">
        <f>D17/$E$17</f>
        <v>0</v>
      </c>
      <c r="E18" s="56">
        <f>E17/$E$17</f>
        <v>1</v>
      </c>
      <c r="F18" s="58"/>
      <c r="G18" s="58"/>
      <c r="H18" s="58"/>
    </row>
    <row r="19" spans="1:8" x14ac:dyDescent="0.3">
      <c r="B19" s="74"/>
      <c r="C19" s="59"/>
      <c r="D19" s="59"/>
      <c r="E19" s="59"/>
      <c r="F19" s="59"/>
      <c r="G19" s="59"/>
      <c r="H19" s="59"/>
    </row>
    <row r="20" spans="1:8" s="65" customFormat="1" ht="39" x14ac:dyDescent="0.35">
      <c r="A20" s="65" t="s">
        <v>332</v>
      </c>
      <c r="B20" s="64" t="s">
        <v>333</v>
      </c>
      <c r="C20" s="64" t="s">
        <v>465</v>
      </c>
      <c r="D20" s="64" t="s">
        <v>466</v>
      </c>
      <c r="E20" s="64" t="s">
        <v>336</v>
      </c>
      <c r="F20" s="64" t="s">
        <v>467</v>
      </c>
      <c r="G20" s="64" t="s">
        <v>468</v>
      </c>
      <c r="H20" s="64" t="s">
        <v>322</v>
      </c>
    </row>
    <row r="21" spans="1:8" x14ac:dyDescent="0.3">
      <c r="B21" s="54" t="s">
        <v>339</v>
      </c>
      <c r="C21" s="54">
        <f>COUNTIF('Interviews service providers'!II:II,"1")</f>
        <v>0</v>
      </c>
      <c r="D21" s="54">
        <f>COUNTIF('Interviews service providers'!IJ:IJ,"1")</f>
        <v>0</v>
      </c>
      <c r="E21" s="54">
        <f>COUNTIF('Interviews service providers'!IK:IK,"1")</f>
        <v>0</v>
      </c>
      <c r="F21" s="54">
        <f>COUNTIF('Interviews service providers'!IL:IL,"1")</f>
        <v>0</v>
      </c>
      <c r="G21" s="54">
        <f>COUNTIF('Interviews service providers'!IM:IM,"1")</f>
        <v>0</v>
      </c>
      <c r="H21" s="64">
        <v>0</v>
      </c>
    </row>
    <row r="22" spans="1:8" x14ac:dyDescent="0.3">
      <c r="B22" s="56" t="s">
        <v>340</v>
      </c>
      <c r="C22" s="56" t="e">
        <f>C21/H21</f>
        <v>#DIV/0!</v>
      </c>
      <c r="D22" s="56" t="e">
        <f>D21/H21</f>
        <v>#DIV/0!</v>
      </c>
      <c r="E22" s="56" t="e">
        <f>E21/H21</f>
        <v>#DIV/0!</v>
      </c>
      <c r="F22" s="56" t="e">
        <f>F21/H21</f>
        <v>#DIV/0!</v>
      </c>
      <c r="G22" s="56" t="e">
        <f>G21/H21</f>
        <v>#DIV/0!</v>
      </c>
      <c r="H22" s="64"/>
    </row>
    <row r="23" spans="1:8" x14ac:dyDescent="0.3">
      <c r="A23" s="61"/>
      <c r="B23" s="69" t="s">
        <v>796</v>
      </c>
      <c r="C23" s="70"/>
      <c r="D23" s="70"/>
      <c r="E23" s="59"/>
      <c r="F23" s="59"/>
      <c r="G23" s="59"/>
      <c r="H23" s="66"/>
    </row>
    <row r="24" spans="1:8" x14ac:dyDescent="0.3">
      <c r="B24" s="74"/>
      <c r="C24" s="59"/>
      <c r="D24" s="59"/>
      <c r="E24" s="59"/>
      <c r="F24" s="59"/>
      <c r="G24" s="59"/>
      <c r="H24" s="59"/>
    </row>
    <row r="25" spans="1:8" s="51" customFormat="1" ht="26" x14ac:dyDescent="0.35">
      <c r="A25" s="51" t="s">
        <v>341</v>
      </c>
      <c r="B25" s="52" t="s">
        <v>342</v>
      </c>
      <c r="C25" s="2" t="s">
        <v>343</v>
      </c>
      <c r="D25" s="2" t="s">
        <v>344</v>
      </c>
      <c r="E25" s="2" t="s">
        <v>345</v>
      </c>
      <c r="F25" s="2" t="s">
        <v>346</v>
      </c>
      <c r="G25" s="52" t="s">
        <v>322</v>
      </c>
      <c r="H25" s="67"/>
    </row>
    <row r="26" spans="1:8" x14ac:dyDescent="0.3">
      <c r="B26" s="54" t="s">
        <v>347</v>
      </c>
      <c r="C26" s="54">
        <f>COUNTIF('Interviews service providers'!IP:IP,"less_than_month")</f>
        <v>0</v>
      </c>
      <c r="D26" s="54">
        <f>COUNTIF('Interviews service providers'!IP:IP,"between_1_6months")</f>
        <v>0</v>
      </c>
      <c r="E26" s="54">
        <f>COUNTIF('Interviews service providers'!IP:IP,"between_6months_1year")</f>
        <v>0</v>
      </c>
      <c r="F26" s="54">
        <f>COUNTIF('Interviews service providers'!IP:IP,"morethan_1year")</f>
        <v>0</v>
      </c>
      <c r="G26" s="54">
        <f>SUM(C26:F26)</f>
        <v>0</v>
      </c>
      <c r="H26" s="58"/>
    </row>
    <row r="27" spans="1:8" x14ac:dyDescent="0.3">
      <c r="B27" s="56" t="s">
        <v>348</v>
      </c>
      <c r="C27" s="56" t="e">
        <f>C26/G26</f>
        <v>#DIV/0!</v>
      </c>
      <c r="D27" s="56" t="e">
        <f>D26/G26</f>
        <v>#DIV/0!</v>
      </c>
      <c r="E27" s="56" t="e">
        <f>E26/G26</f>
        <v>#DIV/0!</v>
      </c>
      <c r="F27" s="56" t="e">
        <f>F26/G26</f>
        <v>#DIV/0!</v>
      </c>
      <c r="G27" s="56"/>
      <c r="H27" s="58"/>
    </row>
    <row r="28" spans="1:8" x14ac:dyDescent="0.3">
      <c r="A28" s="61"/>
      <c r="B28" s="69" t="s">
        <v>796</v>
      </c>
      <c r="C28" s="70"/>
      <c r="D28" s="70"/>
      <c r="E28" s="59"/>
      <c r="F28" s="59"/>
      <c r="G28" s="59"/>
      <c r="H28" s="66"/>
    </row>
    <row r="29" spans="1:8" x14ac:dyDescent="0.3">
      <c r="B29" s="58"/>
      <c r="C29" s="58"/>
      <c r="D29" s="58"/>
      <c r="E29" s="58"/>
      <c r="F29" s="58"/>
      <c r="G29" s="58"/>
      <c r="H29" s="58"/>
    </row>
    <row r="30" spans="1:8" x14ac:dyDescent="0.3">
      <c r="B30" s="74"/>
      <c r="C30" s="59"/>
      <c r="D30" s="59"/>
      <c r="E30" s="59"/>
      <c r="F30" s="59"/>
      <c r="G30" s="59"/>
      <c r="H30" s="59"/>
    </row>
    <row r="31" spans="1:8" ht="26" x14ac:dyDescent="0.3">
      <c r="A31" s="50" t="s">
        <v>469</v>
      </c>
      <c r="B31" s="75" t="s">
        <v>470</v>
      </c>
      <c r="C31" s="54" t="s">
        <v>449</v>
      </c>
      <c r="D31" s="54" t="s">
        <v>450</v>
      </c>
      <c r="E31" s="54" t="s">
        <v>451</v>
      </c>
      <c r="F31" s="54" t="s">
        <v>452</v>
      </c>
      <c r="G31" s="54" t="s">
        <v>453</v>
      </c>
      <c r="H31" s="54" t="s">
        <v>436</v>
      </c>
    </row>
    <row r="32" spans="1:8" x14ac:dyDescent="0.3">
      <c r="B32" s="54" t="s">
        <v>347</v>
      </c>
      <c r="C32" s="54">
        <f>C5</f>
        <v>0</v>
      </c>
      <c r="D32" s="54">
        <f>D5</f>
        <v>0</v>
      </c>
      <c r="E32" s="54">
        <f>E5</f>
        <v>0</v>
      </c>
      <c r="F32" s="54">
        <f>F5</f>
        <v>0</v>
      </c>
      <c r="G32" s="54">
        <f>'Interviews service providers'!IQ2</f>
        <v>4</v>
      </c>
      <c r="H32" s="54">
        <f>C32+D32+E32+F32+G32</f>
        <v>4</v>
      </c>
    </row>
    <row r="33" spans="1:8" x14ac:dyDescent="0.3">
      <c r="B33" s="56" t="s">
        <v>348</v>
      </c>
      <c r="C33" s="56">
        <f>C32/H32</f>
        <v>0</v>
      </c>
      <c r="D33" s="56">
        <f>D32/H32</f>
        <v>0</v>
      </c>
      <c r="E33" s="56">
        <f>E32/H32</f>
        <v>0</v>
      </c>
      <c r="F33" s="56">
        <f>F32/H32</f>
        <v>0</v>
      </c>
      <c r="G33" s="56">
        <f>G32/H32</f>
        <v>1</v>
      </c>
      <c r="H33" s="56">
        <f>H32/H32</f>
        <v>1</v>
      </c>
    </row>
    <row r="35" spans="1:8" x14ac:dyDescent="0.3">
      <c r="A35" s="50" t="s">
        <v>471</v>
      </c>
      <c r="B35" s="55" t="s">
        <v>472</v>
      </c>
      <c r="C35" s="55" t="s">
        <v>407</v>
      </c>
      <c r="D35" s="55" t="s">
        <v>351</v>
      </c>
      <c r="E35" s="55" t="s">
        <v>322</v>
      </c>
    </row>
    <row r="36" spans="1:8" x14ac:dyDescent="0.3">
      <c r="B36" s="54" t="s">
        <v>347</v>
      </c>
      <c r="C36" s="55">
        <f>COUNTIF('Interviews service providers'!IR:IR,"YES")</f>
        <v>1</v>
      </c>
      <c r="D36" s="55">
        <f>COUNTIF('Interviews service providers'!IR:IR,"NO")</f>
        <v>0</v>
      </c>
      <c r="E36" s="55">
        <f>SUM(C36:D36)</f>
        <v>1</v>
      </c>
    </row>
    <row r="37" spans="1:8" x14ac:dyDescent="0.3">
      <c r="B37" s="56" t="s">
        <v>348</v>
      </c>
      <c r="C37" s="57">
        <f>C36/E36</f>
        <v>1</v>
      </c>
      <c r="D37" s="57">
        <f>D36/E36</f>
        <v>0</v>
      </c>
      <c r="E37" s="57"/>
    </row>
    <row r="39" spans="1:8" ht="26" x14ac:dyDescent="0.3">
      <c r="A39" s="50" t="s">
        <v>473</v>
      </c>
      <c r="B39" s="79" t="s">
        <v>474</v>
      </c>
      <c r="C39" s="55" t="s">
        <v>327</v>
      </c>
      <c r="D39" s="55" t="s">
        <v>351</v>
      </c>
      <c r="E39" s="55" t="s">
        <v>322</v>
      </c>
    </row>
    <row r="40" spans="1:8" x14ac:dyDescent="0.3">
      <c r="B40" s="54" t="s">
        <v>347</v>
      </c>
      <c r="C40" s="55">
        <f>COUNTIF('Interviews service providers'!IS:IS,"YES")</f>
        <v>1</v>
      </c>
      <c r="D40" s="55">
        <f>COUNTIF('Interviews service providers'!IS:IS,"NO")</f>
        <v>0</v>
      </c>
      <c r="E40" s="55">
        <f>SUM(C40:D40)</f>
        <v>1</v>
      </c>
    </row>
    <row r="41" spans="1:8" x14ac:dyDescent="0.3">
      <c r="B41" s="56" t="s">
        <v>348</v>
      </c>
      <c r="C41" s="57">
        <f>C40/E40</f>
        <v>1</v>
      </c>
      <c r="D41" s="57">
        <f>D40/E40</f>
        <v>0</v>
      </c>
      <c r="E41" s="55"/>
    </row>
    <row r="43" spans="1:8" x14ac:dyDescent="0.3">
      <c r="A43" s="50" t="s">
        <v>475</v>
      </c>
      <c r="B43" s="64" t="s">
        <v>476</v>
      </c>
      <c r="C43" s="85" t="s">
        <v>407</v>
      </c>
      <c r="D43" s="85" t="s">
        <v>351</v>
      </c>
      <c r="E43" s="85" t="s">
        <v>477</v>
      </c>
    </row>
    <row r="44" spans="1:8" x14ac:dyDescent="0.3">
      <c r="B44" s="54" t="s">
        <v>347</v>
      </c>
      <c r="C44" s="55">
        <f>COUNTIF('Interviews service providers'!IT:IT,"YES")</f>
        <v>1</v>
      </c>
      <c r="D44" s="55">
        <f>COUNTIF('Interviews service providers'!IT:IT,"NO")</f>
        <v>0</v>
      </c>
      <c r="E44" s="55">
        <f>SUM(C44:D44)</f>
        <v>1</v>
      </c>
    </row>
    <row r="45" spans="1:8" x14ac:dyDescent="0.3">
      <c r="B45" s="56" t="s">
        <v>348</v>
      </c>
      <c r="C45" s="57">
        <f>C44/E44</f>
        <v>1</v>
      </c>
      <c r="D45" s="57">
        <f>D44/E44</f>
        <v>0</v>
      </c>
      <c r="E45" s="57">
        <f>E44/E44</f>
        <v>1</v>
      </c>
    </row>
    <row r="46" spans="1:8" x14ac:dyDescent="0.3">
      <c r="B46" s="60"/>
      <c r="C46" s="70"/>
      <c r="D46" s="70"/>
      <c r="E46" s="70"/>
    </row>
    <row r="47" spans="1:8" ht="23" customHeight="1" x14ac:dyDescent="0.3">
      <c r="A47" s="50" t="s">
        <v>478</v>
      </c>
      <c r="B47" s="64" t="s">
        <v>479</v>
      </c>
      <c r="C47" s="85" t="s">
        <v>407</v>
      </c>
      <c r="D47" s="85" t="s">
        <v>351</v>
      </c>
      <c r="E47" s="85" t="s">
        <v>477</v>
      </c>
    </row>
    <row r="48" spans="1:8" x14ac:dyDescent="0.3">
      <c r="B48" s="54" t="s">
        <v>347</v>
      </c>
      <c r="C48" s="55">
        <f>COUNTIF('Interviews service providers'!IU:IU,"YES")</f>
        <v>1</v>
      </c>
      <c r="D48" s="55">
        <f>COUNTIF('Interviews service providers'!IU:IU,"NO")</f>
        <v>0</v>
      </c>
      <c r="E48" s="55">
        <f>SUM(C48:D48)</f>
        <v>1</v>
      </c>
    </row>
    <row r="49" spans="1:9" x14ac:dyDescent="0.3">
      <c r="B49" s="56" t="s">
        <v>348</v>
      </c>
      <c r="C49" s="57">
        <f>C48/E48</f>
        <v>1</v>
      </c>
      <c r="D49" s="57">
        <f>D48/E48</f>
        <v>0</v>
      </c>
      <c r="E49" s="57">
        <f>E48/E48</f>
        <v>1</v>
      </c>
    </row>
    <row r="51" spans="1:9" s="60" customFormat="1" ht="23.15" customHeight="1" x14ac:dyDescent="0.3">
      <c r="A51" s="60" t="s">
        <v>480</v>
      </c>
      <c r="B51" s="64" t="s">
        <v>481</v>
      </c>
      <c r="C51" s="85" t="s">
        <v>407</v>
      </c>
      <c r="D51" s="85" t="s">
        <v>351</v>
      </c>
      <c r="E51" s="85" t="s">
        <v>322</v>
      </c>
    </row>
    <row r="52" spans="1:9" s="60" customFormat="1" x14ac:dyDescent="0.3">
      <c r="B52" s="54" t="s">
        <v>347</v>
      </c>
      <c r="C52" s="79">
        <f>COUNTIF('Interviews service providers'!IV:IV,"yes")</f>
        <v>1</v>
      </c>
      <c r="D52" s="79">
        <f>COUNTIF('Interviews service providers'!IV:IV,"no")</f>
        <v>0</v>
      </c>
      <c r="E52" s="79">
        <f>SUM(C52:D52)</f>
        <v>1</v>
      </c>
    </row>
    <row r="53" spans="1:9" s="60" customFormat="1" x14ac:dyDescent="0.3">
      <c r="B53" s="56" t="s">
        <v>348</v>
      </c>
      <c r="C53" s="86">
        <f>C52/E52</f>
        <v>1</v>
      </c>
      <c r="D53" s="86">
        <f>D52/E52</f>
        <v>0</v>
      </c>
      <c r="E53" s="86">
        <f>E52/E52</f>
        <v>1</v>
      </c>
    </row>
    <row r="55" spans="1:9" x14ac:dyDescent="0.3">
      <c r="B55" s="58"/>
      <c r="C55" s="58"/>
      <c r="D55" s="58"/>
      <c r="E55" s="58"/>
      <c r="F55" s="58"/>
      <c r="G55" s="58"/>
      <c r="H55" s="58"/>
    </row>
    <row r="56" spans="1:9" ht="26" x14ac:dyDescent="0.3">
      <c r="A56" s="60" t="s">
        <v>482</v>
      </c>
      <c r="B56" s="52" t="s">
        <v>483</v>
      </c>
      <c r="C56" s="87" t="s">
        <v>449</v>
      </c>
      <c r="D56" s="87" t="s">
        <v>450</v>
      </c>
      <c r="E56" s="87" t="s">
        <v>451</v>
      </c>
      <c r="F56" s="87" t="s">
        <v>452</v>
      </c>
      <c r="G56" s="87" t="s">
        <v>453</v>
      </c>
      <c r="H56" s="87" t="s">
        <v>436</v>
      </c>
    </row>
    <row r="57" spans="1:9" x14ac:dyDescent="0.3">
      <c r="B57" s="75" t="s">
        <v>484</v>
      </c>
      <c r="C57" s="54">
        <f>C5</f>
        <v>0</v>
      </c>
      <c r="D57" s="54">
        <f>D5</f>
        <v>0</v>
      </c>
      <c r="E57" s="54">
        <f>E5</f>
        <v>0</v>
      </c>
      <c r="F57" s="54">
        <f>F5</f>
        <v>0</v>
      </c>
      <c r="G57" s="54">
        <f>'Interviews service providers'!IX2</f>
        <v>25</v>
      </c>
      <c r="H57" s="54">
        <f>C57+D57+E57+F57+G57</f>
        <v>25</v>
      </c>
    </row>
    <row r="58" spans="1:9" x14ac:dyDescent="0.3">
      <c r="B58" s="56" t="s">
        <v>348</v>
      </c>
      <c r="C58" s="56">
        <f>C57/H57</f>
        <v>0</v>
      </c>
      <c r="D58" s="56">
        <f>D57/H57</f>
        <v>0</v>
      </c>
      <c r="E58" s="56">
        <f>E57/H57</f>
        <v>0</v>
      </c>
      <c r="F58" s="56">
        <f>F57/H57</f>
        <v>0</v>
      </c>
      <c r="G58" s="56">
        <f>G57/H57</f>
        <v>1</v>
      </c>
      <c r="H58" s="56">
        <f>H57/H57</f>
        <v>1</v>
      </c>
    </row>
    <row r="59" spans="1:9" x14ac:dyDescent="0.3">
      <c r="B59" s="75" t="s">
        <v>485</v>
      </c>
      <c r="C59" s="54">
        <f>C5</f>
        <v>0</v>
      </c>
      <c r="D59" s="54">
        <f>D5</f>
        <v>0</v>
      </c>
      <c r="E59" s="54">
        <f>E5</f>
        <v>0</v>
      </c>
      <c r="F59" s="54">
        <f>F5</f>
        <v>0</v>
      </c>
      <c r="G59" s="54">
        <f>'Interviews service providers'!IY2</f>
        <v>25</v>
      </c>
      <c r="H59" s="54">
        <f>C59+D59+E59+F59+G59</f>
        <v>25</v>
      </c>
    </row>
    <row r="60" spans="1:9" x14ac:dyDescent="0.3">
      <c r="B60" s="56" t="s">
        <v>348</v>
      </c>
      <c r="C60" s="56">
        <f>C59/H59</f>
        <v>0</v>
      </c>
      <c r="D60" s="56">
        <f>D59/H59</f>
        <v>0</v>
      </c>
      <c r="E60" s="56">
        <f>E59/H59</f>
        <v>0</v>
      </c>
      <c r="F60" s="56">
        <f>F59/H59</f>
        <v>0</v>
      </c>
      <c r="G60" s="56">
        <f>G59/H59</f>
        <v>1</v>
      </c>
      <c r="H60" s="56">
        <f>H59/H59</f>
        <v>1</v>
      </c>
    </row>
    <row r="61" spans="1:9" x14ac:dyDescent="0.3">
      <c r="B61" s="75"/>
      <c r="C61" s="56"/>
      <c r="D61" s="56"/>
      <c r="E61" s="56"/>
      <c r="F61" s="59"/>
      <c r="G61" s="59"/>
      <c r="H61" s="59"/>
    </row>
    <row r="63" spans="1:9" s="60" customFormat="1" ht="26" x14ac:dyDescent="0.3">
      <c r="A63" s="60" t="s">
        <v>486</v>
      </c>
      <c r="B63" s="64" t="s">
        <v>487</v>
      </c>
      <c r="C63" s="64" t="s">
        <v>380</v>
      </c>
      <c r="D63" s="64" t="s">
        <v>381</v>
      </c>
      <c r="E63" s="64" t="s">
        <v>382</v>
      </c>
      <c r="F63" s="64" t="s">
        <v>383</v>
      </c>
      <c r="G63" s="64" t="s">
        <v>384</v>
      </c>
      <c r="H63" s="64" t="s">
        <v>385</v>
      </c>
      <c r="I63" s="64" t="s">
        <v>322</v>
      </c>
    </row>
    <row r="64" spans="1:9" x14ac:dyDescent="0.3">
      <c r="B64" s="54" t="s">
        <v>347</v>
      </c>
      <c r="C64" s="55">
        <f>COUNTIF('Interviews service providers'!IZ:IZ,"1")</f>
        <v>0</v>
      </c>
      <c r="D64" s="55">
        <f>COUNTIF('Interviews service providers'!JA:JA,"1")</f>
        <v>1</v>
      </c>
      <c r="E64" s="55">
        <f>COUNTIF('Interviews service providers'!JB:JB,"1")</f>
        <v>0</v>
      </c>
      <c r="F64" s="55">
        <f>COUNTIF('Interviews service providers'!JC:JC,"1")</f>
        <v>0</v>
      </c>
      <c r="G64" s="55">
        <f>COUNTIF('Interviews service providers'!JD:JD,"1")</f>
        <v>0</v>
      </c>
      <c r="H64" s="55">
        <f>COUNTIF('Interviews service providers'!JE:JE,"1")</f>
        <v>0</v>
      </c>
      <c r="I64" s="55">
        <v>1</v>
      </c>
    </row>
    <row r="65" spans="1:10" x14ac:dyDescent="0.3">
      <c r="B65" s="56" t="s">
        <v>348</v>
      </c>
      <c r="C65" s="57">
        <f>C64/I64</f>
        <v>0</v>
      </c>
      <c r="D65" s="57">
        <f>D64/I64</f>
        <v>1</v>
      </c>
      <c r="E65" s="57">
        <f>E64/I64</f>
        <v>0</v>
      </c>
      <c r="F65" s="57">
        <f>F64/I64</f>
        <v>0</v>
      </c>
      <c r="G65" s="57">
        <f>G64/I64</f>
        <v>0</v>
      </c>
      <c r="H65" s="57">
        <f>H64/I64</f>
        <v>0</v>
      </c>
      <c r="I65" s="57">
        <f>I64/I64</f>
        <v>1</v>
      </c>
    </row>
    <row r="67" spans="1:10" ht="26" x14ac:dyDescent="0.3">
      <c r="A67" s="60" t="s">
        <v>488</v>
      </c>
      <c r="B67" s="75" t="s">
        <v>489</v>
      </c>
      <c r="C67" s="54" t="s">
        <v>407</v>
      </c>
      <c r="D67" s="54" t="s">
        <v>464</v>
      </c>
      <c r="E67" s="54" t="s">
        <v>322</v>
      </c>
    </row>
    <row r="68" spans="1:10" x14ac:dyDescent="0.3">
      <c r="B68" s="55" t="s">
        <v>339</v>
      </c>
      <c r="C68" s="55">
        <f>COUNTIF('Interviews service providers'!JI:JI,"yes")</f>
        <v>1</v>
      </c>
      <c r="D68" s="55">
        <f>COUNTIF('Interviews service providers'!JI:JI,"no")</f>
        <v>0</v>
      </c>
      <c r="E68" s="55">
        <v>7</v>
      </c>
    </row>
    <row r="69" spans="1:10" x14ac:dyDescent="0.3">
      <c r="B69" s="55" t="s">
        <v>340</v>
      </c>
      <c r="C69" s="57">
        <f>C68/E68</f>
        <v>0.14285714285714285</v>
      </c>
      <c r="D69" s="57">
        <f>D68/E68</f>
        <v>0</v>
      </c>
      <c r="E69" s="57">
        <f>E68/E68</f>
        <v>1</v>
      </c>
    </row>
    <row r="71" spans="1:10" ht="26" x14ac:dyDescent="0.3">
      <c r="A71" s="50" t="s">
        <v>392</v>
      </c>
      <c r="B71" s="64" t="s">
        <v>490</v>
      </c>
      <c r="C71" s="64" t="s">
        <v>380</v>
      </c>
      <c r="D71" s="64" t="s">
        <v>381</v>
      </c>
      <c r="E71" s="64" t="s">
        <v>382</v>
      </c>
      <c r="F71" s="64" t="s">
        <v>383</v>
      </c>
      <c r="G71" s="64" t="s">
        <v>384</v>
      </c>
      <c r="H71" s="64" t="s">
        <v>385</v>
      </c>
      <c r="I71" s="64" t="s">
        <v>394</v>
      </c>
      <c r="J71" s="64" t="s">
        <v>322</v>
      </c>
    </row>
    <row r="72" spans="1:10" x14ac:dyDescent="0.3">
      <c r="B72" s="54" t="s">
        <v>347</v>
      </c>
      <c r="C72" s="55">
        <f>COUNTIF('Interviews service providers'!JJ:JJ,"1")</f>
        <v>0</v>
      </c>
      <c r="D72" s="55">
        <f>COUNTIF('Interviews service providers'!JK:JK,"1")</f>
        <v>0</v>
      </c>
      <c r="E72" s="55">
        <f>COUNTIF('Interviews service providers'!JL:JL,"1")</f>
        <v>0</v>
      </c>
      <c r="F72" s="55">
        <f>COUNTIF('Interviews service providers'!JM:JM,"1")</f>
        <v>0</v>
      </c>
      <c r="G72" s="55">
        <f>COUNTIF('Interviews service providers'!JN:JN,"1")</f>
        <v>1</v>
      </c>
      <c r="H72" s="55">
        <f>COUNTIF('Interviews service providers'!JO:JO,"1")</f>
        <v>0</v>
      </c>
      <c r="I72" s="55">
        <f>COUNTIF('Interviews service providers'!JP:JP,"1")</f>
        <v>0</v>
      </c>
      <c r="J72" s="55">
        <f>SUM(C72:I72)</f>
        <v>1</v>
      </c>
    </row>
    <row r="73" spans="1:10" x14ac:dyDescent="0.3">
      <c r="B73" s="56" t="s">
        <v>348</v>
      </c>
      <c r="C73" s="57">
        <f>C72/J72</f>
        <v>0</v>
      </c>
      <c r="D73" s="57">
        <f>D72/J72</f>
        <v>0</v>
      </c>
      <c r="E73" s="57">
        <f>E72/J72</f>
        <v>0</v>
      </c>
      <c r="F73" s="57">
        <f>F72/J72</f>
        <v>0</v>
      </c>
      <c r="G73" s="57">
        <f>G72/J72</f>
        <v>1</v>
      </c>
      <c r="H73" s="57">
        <f>H72/J72</f>
        <v>0</v>
      </c>
      <c r="I73" s="88">
        <f>I72/J72</f>
        <v>0</v>
      </c>
      <c r="J73" s="57">
        <f>J72/J72</f>
        <v>1</v>
      </c>
    </row>
    <row r="75" spans="1:10" ht="26" x14ac:dyDescent="0.3">
      <c r="A75" s="50" t="s">
        <v>491</v>
      </c>
      <c r="B75" s="64" t="s">
        <v>492</v>
      </c>
      <c r="C75" s="85" t="s">
        <v>407</v>
      </c>
      <c r="D75" s="85" t="s">
        <v>351</v>
      </c>
      <c r="E75" s="85" t="s">
        <v>322</v>
      </c>
    </row>
    <row r="76" spans="1:10" x14ac:dyDescent="0.3">
      <c r="B76" s="54" t="s">
        <v>347</v>
      </c>
      <c r="C76" s="79">
        <f>COUNTIF('Interviews service providers'!JV:JV,"yes")</f>
        <v>0</v>
      </c>
      <c r="D76" s="79">
        <f>COUNTIF('Interviews service providers'!JV:JV,"no")</f>
        <v>1</v>
      </c>
      <c r="E76" s="79">
        <f>SUM(C76:D76)</f>
        <v>1</v>
      </c>
    </row>
    <row r="77" spans="1:10" s="60" customFormat="1" ht="23.15" customHeight="1" x14ac:dyDescent="0.3">
      <c r="B77" s="56" t="s">
        <v>348</v>
      </c>
      <c r="C77" s="86">
        <f>C76/E76</f>
        <v>0</v>
      </c>
      <c r="D77" s="86">
        <f>D76/E76</f>
        <v>1</v>
      </c>
      <c r="E77" s="86">
        <f>E76/E76</f>
        <v>1</v>
      </c>
    </row>
    <row r="78" spans="1:10" s="60" customFormat="1" x14ac:dyDescent="0.3"/>
    <row r="79" spans="1:10" s="60" customFormat="1" x14ac:dyDescent="0.3">
      <c r="A79" s="60" t="s">
        <v>493</v>
      </c>
      <c r="B79" s="79" t="s">
        <v>494</v>
      </c>
      <c r="C79" s="3" t="s">
        <v>495</v>
      </c>
      <c r="D79" s="3" t="s">
        <v>496</v>
      </c>
      <c r="E79" s="3" t="s">
        <v>497</v>
      </c>
      <c r="F79" s="3" t="s">
        <v>322</v>
      </c>
    </row>
    <row r="80" spans="1:10" s="60" customFormat="1" x14ac:dyDescent="0.3">
      <c r="B80" s="54" t="s">
        <v>347</v>
      </c>
      <c r="C80" s="89">
        <f>COUNTIF('Interviews service providers'!JT:JT,"week")</f>
        <v>0</v>
      </c>
      <c r="D80" s="90">
        <f>COUNTIF('Interviews service providers'!JT:JT,"month")</f>
        <v>0</v>
      </c>
      <c r="E80" s="90">
        <f>COUNTIF('Interviews service providers'!JT:JT,"month")</f>
        <v>0</v>
      </c>
      <c r="F80" s="91">
        <f>SUM(C80:E80)</f>
        <v>0</v>
      </c>
    </row>
    <row r="81" spans="1:10" x14ac:dyDescent="0.3">
      <c r="B81" s="56" t="s">
        <v>348</v>
      </c>
      <c r="C81" s="57" t="e">
        <f>C80/F80</f>
        <v>#DIV/0!</v>
      </c>
      <c r="D81" s="57" t="e">
        <f>D80/F80</f>
        <v>#DIV/0!</v>
      </c>
      <c r="E81" s="57" t="e">
        <f>E80/F80</f>
        <v>#DIV/0!</v>
      </c>
      <c r="F81" s="57" t="e">
        <f>F80/F80</f>
        <v>#DIV/0!</v>
      </c>
    </row>
    <row r="82" spans="1:10" x14ac:dyDescent="0.3">
      <c r="A82" s="61"/>
      <c r="B82" s="69" t="s">
        <v>796</v>
      </c>
      <c r="C82" s="70"/>
      <c r="D82" s="70"/>
      <c r="E82" s="59"/>
      <c r="F82" s="59"/>
      <c r="G82" s="59"/>
      <c r="H82" s="66"/>
    </row>
    <row r="84" spans="1:10" x14ac:dyDescent="0.3">
      <c r="A84" s="58" t="s">
        <v>402</v>
      </c>
      <c r="B84" s="54" t="s">
        <v>498</v>
      </c>
      <c r="C84" s="54" t="s">
        <v>499</v>
      </c>
      <c r="D84" s="54" t="s">
        <v>500</v>
      </c>
      <c r="E84" s="54" t="s">
        <v>501</v>
      </c>
      <c r="F84" s="54" t="s">
        <v>322</v>
      </c>
      <c r="G84" s="58"/>
      <c r="H84" s="58"/>
      <c r="I84" s="58"/>
      <c r="J84" s="58"/>
    </row>
    <row r="85" spans="1:10" x14ac:dyDescent="0.3">
      <c r="A85" s="58"/>
      <c r="B85" s="54" t="s">
        <v>347</v>
      </c>
      <c r="C85" s="82">
        <f>COUNTIF('Interviews service providers'!JU:JU,"1:5")</f>
        <v>0</v>
      </c>
      <c r="D85" s="54">
        <f>COUNTIF('Interviews service providers'!JU:JU,"5:10")</f>
        <v>0</v>
      </c>
      <c r="E85" s="54">
        <f>COUNTIF('Interviews service providers'!JU:JU,"10:20")</f>
        <v>0</v>
      </c>
      <c r="F85" s="54">
        <f>SUM(C85:E85)</f>
        <v>0</v>
      </c>
      <c r="G85" s="58"/>
      <c r="H85" s="58"/>
      <c r="I85" s="58"/>
      <c r="J85" s="58"/>
    </row>
    <row r="86" spans="1:10" x14ac:dyDescent="0.3">
      <c r="A86" s="58"/>
      <c r="B86" s="56" t="s">
        <v>348</v>
      </c>
      <c r="C86" s="54" t="e">
        <f>C85/F85</f>
        <v>#DIV/0!</v>
      </c>
      <c r="D86" s="54" t="e">
        <f>D85/F84</f>
        <v>#VALUE!</v>
      </c>
      <c r="E86" s="54" t="e">
        <f>E85/F85</f>
        <v>#DIV/0!</v>
      </c>
      <c r="F86" s="54" t="e">
        <f>F85/F85</f>
        <v>#DIV/0!</v>
      </c>
      <c r="G86" s="58"/>
      <c r="H86" s="58"/>
      <c r="I86" s="58"/>
      <c r="J86" s="58"/>
    </row>
    <row r="87" spans="1:10" x14ac:dyDescent="0.3">
      <c r="A87" s="61"/>
      <c r="B87" s="69" t="s">
        <v>796</v>
      </c>
      <c r="C87" s="70"/>
      <c r="D87" s="70"/>
      <c r="E87" s="59"/>
      <c r="F87" s="59"/>
      <c r="G87" s="59"/>
      <c r="H87" s="66"/>
    </row>
    <row r="89" spans="1:10" x14ac:dyDescent="0.3">
      <c r="A89" s="50" t="s">
        <v>502</v>
      </c>
      <c r="B89" s="55" t="s">
        <v>503</v>
      </c>
      <c r="C89" s="55" t="s">
        <v>407</v>
      </c>
      <c r="D89" s="55" t="s">
        <v>351</v>
      </c>
      <c r="E89" s="55" t="s">
        <v>322</v>
      </c>
    </row>
    <row r="90" spans="1:10" x14ac:dyDescent="0.3">
      <c r="B90" s="54" t="s">
        <v>347</v>
      </c>
      <c r="C90" s="55">
        <f>COUNTIF('Interviews service providers'!JV:JV,"yes")</f>
        <v>0</v>
      </c>
      <c r="D90" s="55">
        <f>COUNTIF('Interviews service providers'!JV:JV,"no")</f>
        <v>1</v>
      </c>
      <c r="E90" s="55">
        <f>SUM(C90:D90)</f>
        <v>1</v>
      </c>
    </row>
    <row r="91" spans="1:10" x14ac:dyDescent="0.3">
      <c r="B91" s="56" t="s">
        <v>348</v>
      </c>
      <c r="C91" s="57">
        <f>C90/E90</f>
        <v>0</v>
      </c>
      <c r="D91" s="57">
        <f>D90/E90</f>
        <v>1</v>
      </c>
      <c r="E91" s="57">
        <f>E90/E90</f>
        <v>1</v>
      </c>
    </row>
    <row r="93" spans="1:10" ht="26" x14ac:dyDescent="0.3">
      <c r="A93" s="60" t="s">
        <v>414</v>
      </c>
      <c r="B93" s="53" t="s">
        <v>504</v>
      </c>
      <c r="C93" s="2" t="s">
        <v>416</v>
      </c>
      <c r="D93" s="2" t="s">
        <v>417</v>
      </c>
      <c r="E93" s="2" t="s">
        <v>418</v>
      </c>
      <c r="F93" s="2" t="s">
        <v>419</v>
      </c>
      <c r="G93" s="2" t="s">
        <v>420</v>
      </c>
      <c r="H93" s="2" t="s">
        <v>421</v>
      </c>
      <c r="I93" s="2" t="s">
        <v>322</v>
      </c>
      <c r="J93" s="4"/>
    </row>
    <row r="94" spans="1:10" x14ac:dyDescent="0.3">
      <c r="B94" s="54" t="s">
        <v>347</v>
      </c>
      <c r="C94" s="55">
        <f>COUNTIF('Interviews service providers'!KA:KA,"1")</f>
        <v>1</v>
      </c>
      <c r="D94" s="55">
        <f>COUNTIF('Interviews service providers'!KB:KB,"1")</f>
        <v>1</v>
      </c>
      <c r="E94" s="55">
        <f>COUNTIF('Interviews service providers'!KC:KC,"1")</f>
        <v>0</v>
      </c>
      <c r="F94" s="55">
        <f>COUNTIF('Interviews service providers'!KD:KD,"1")</f>
        <v>0</v>
      </c>
      <c r="G94" s="55">
        <f>COUNTIF('Interviews service providers'!KE:KE,"1")</f>
        <v>0</v>
      </c>
      <c r="H94" s="55">
        <f>COUNTIF('Interviews service providers'!KF:KF,"1")</f>
        <v>0</v>
      </c>
      <c r="I94" s="55">
        <f>SUM(C94:H94)</f>
        <v>2</v>
      </c>
    </row>
    <row r="95" spans="1:10" x14ac:dyDescent="0.3">
      <c r="B95" s="56" t="s">
        <v>348</v>
      </c>
      <c r="C95" s="57">
        <f>C94/I94</f>
        <v>0.5</v>
      </c>
      <c r="D95" s="57">
        <f>D94/I94</f>
        <v>0.5</v>
      </c>
      <c r="E95" s="57">
        <f>E94/I94</f>
        <v>0</v>
      </c>
      <c r="F95" s="57">
        <f>F94/I94</f>
        <v>0</v>
      </c>
      <c r="G95" s="57">
        <f>G94/I94</f>
        <v>0</v>
      </c>
      <c r="H95" s="57">
        <f>H94/I94</f>
        <v>0</v>
      </c>
      <c r="I95" s="57">
        <f>I94/I94</f>
        <v>1</v>
      </c>
    </row>
    <row r="97" spans="1:9" ht="26" x14ac:dyDescent="0.3">
      <c r="A97" s="5" t="s">
        <v>422</v>
      </c>
      <c r="B97" s="83" t="s">
        <v>505</v>
      </c>
      <c r="C97" s="83" t="s">
        <v>407</v>
      </c>
      <c r="D97" s="83" t="s">
        <v>351</v>
      </c>
      <c r="E97" s="83" t="s">
        <v>322</v>
      </c>
    </row>
    <row r="98" spans="1:9" x14ac:dyDescent="0.3">
      <c r="A98" s="5"/>
      <c r="B98" s="54" t="s">
        <v>347</v>
      </c>
      <c r="C98" s="55">
        <f>COUNTIF('Interviews service providers'!KJ:KJ,"yes")</f>
        <v>0</v>
      </c>
      <c r="D98" s="55">
        <f>COUNTIF('Interviews service providers'!KJ:KJ,"no")</f>
        <v>1</v>
      </c>
      <c r="E98" s="55">
        <f>SUM(C98:D98)</f>
        <v>1</v>
      </c>
    </row>
    <row r="99" spans="1:9" x14ac:dyDescent="0.3">
      <c r="A99" s="5"/>
      <c r="B99" s="56" t="s">
        <v>348</v>
      </c>
      <c r="C99" s="57">
        <f>C98/E98</f>
        <v>0</v>
      </c>
      <c r="D99" s="57">
        <f>D98/E98</f>
        <v>1</v>
      </c>
      <c r="E99" s="57">
        <f>E98/E98</f>
        <v>1</v>
      </c>
    </row>
    <row r="100" spans="1:9" x14ac:dyDescent="0.3">
      <c r="A100" s="5"/>
    </row>
    <row r="101" spans="1:9" s="65" customFormat="1" ht="39.5" customHeight="1" x14ac:dyDescent="0.35">
      <c r="A101" s="6" t="s">
        <v>424</v>
      </c>
      <c r="B101" s="83" t="s">
        <v>506</v>
      </c>
      <c r="C101" s="7" t="s">
        <v>426</v>
      </c>
      <c r="D101" s="7" t="s">
        <v>427</v>
      </c>
      <c r="E101" s="7" t="s">
        <v>428</v>
      </c>
      <c r="F101" s="7" t="s">
        <v>429</v>
      </c>
      <c r="G101" s="7" t="s">
        <v>430</v>
      </c>
      <c r="H101" s="7" t="s">
        <v>431</v>
      </c>
      <c r="I101" s="83" t="s">
        <v>322</v>
      </c>
    </row>
    <row r="102" spans="1:9" x14ac:dyDescent="0.3">
      <c r="A102" s="5"/>
      <c r="B102" s="54" t="s">
        <v>347</v>
      </c>
      <c r="C102" s="55">
        <f>COUNTIF('Interviews service providers'!KK:KK,"1")</f>
        <v>0</v>
      </c>
      <c r="D102" s="55">
        <f>COUNTIF('Interviews service providers'!KL:KL,"1")</f>
        <v>0</v>
      </c>
      <c r="E102" s="55">
        <f>COUNTIF('Interviews service providers'!KM:KM,"1")</f>
        <v>0</v>
      </c>
      <c r="F102" s="55">
        <f>COUNTIF('Interviews service providers'!KN:KN,"1")</f>
        <v>0</v>
      </c>
      <c r="G102" s="55">
        <f>COUNTIF('Interviews service providers'!KO:KO,"1")</f>
        <v>0</v>
      </c>
      <c r="H102" s="55">
        <f>COUNTIF('Interviews service providers'!KP:KP,"1")</f>
        <v>0</v>
      </c>
      <c r="I102" s="55">
        <f>SUM(C102:H102)</f>
        <v>0</v>
      </c>
    </row>
    <row r="103" spans="1:9" x14ac:dyDescent="0.3">
      <c r="A103" s="5"/>
      <c r="B103" s="56" t="s">
        <v>348</v>
      </c>
      <c r="C103" s="57" t="e">
        <f>C102/I102</f>
        <v>#DIV/0!</v>
      </c>
      <c r="D103" s="57" t="e">
        <f>D102/I102</f>
        <v>#DIV/0!</v>
      </c>
      <c r="E103" s="57" t="e">
        <f>E102/I102</f>
        <v>#DIV/0!</v>
      </c>
      <c r="F103" s="57" t="e">
        <f>F102/I102</f>
        <v>#DIV/0!</v>
      </c>
      <c r="G103" s="57" t="e">
        <f>G102/I102</f>
        <v>#DIV/0!</v>
      </c>
      <c r="H103" s="57" t="e">
        <f>H102/I102</f>
        <v>#DIV/0!</v>
      </c>
      <c r="I103" s="55" t="e">
        <f>I102/I102</f>
        <v>#DIV/0!</v>
      </c>
    </row>
    <row r="104" spans="1:9" x14ac:dyDescent="0.3">
      <c r="A104" s="61"/>
      <c r="B104" s="69" t="s">
        <v>796</v>
      </c>
      <c r="C104" s="70"/>
      <c r="D104" s="70"/>
      <c r="E104" s="59"/>
      <c r="F104" s="59"/>
      <c r="G104" s="59"/>
      <c r="H104" s="66"/>
    </row>
    <row r="105" spans="1:9" x14ac:dyDescent="0.3">
      <c r="A105" s="5"/>
    </row>
    <row r="106" spans="1:9" ht="26" x14ac:dyDescent="0.3">
      <c r="A106" s="5" t="s">
        <v>432</v>
      </c>
      <c r="B106" s="55" t="s">
        <v>433</v>
      </c>
      <c r="C106" s="64" t="s">
        <v>380</v>
      </c>
      <c r="D106" s="64" t="s">
        <v>381</v>
      </c>
      <c r="E106" s="64" t="s">
        <v>382</v>
      </c>
      <c r="F106" s="64" t="s">
        <v>383</v>
      </c>
      <c r="G106" s="64" t="s">
        <v>384</v>
      </c>
      <c r="H106" s="64" t="s">
        <v>385</v>
      </c>
      <c r="I106" s="64" t="s">
        <v>322</v>
      </c>
    </row>
    <row r="107" spans="1:9" x14ac:dyDescent="0.3">
      <c r="A107" s="5"/>
      <c r="B107" s="54" t="s">
        <v>347</v>
      </c>
      <c r="C107" s="55">
        <f>COUNTIF('Interviews service providers'!KS:KS,"1")</f>
        <v>0</v>
      </c>
      <c r="D107" s="55">
        <f>COUNTIF('Interviews service providers'!KT:KT,"1")</f>
        <v>0</v>
      </c>
      <c r="E107" s="55">
        <f>COUNTIF('Interviews service providers'!KU:KU,"1")</f>
        <v>0</v>
      </c>
      <c r="F107" s="55">
        <f>COUNTIF('Interviews service providers'!KV:KV,"1")</f>
        <v>0</v>
      </c>
      <c r="G107" s="55">
        <f>COUNTIF('Interviews service providers'!KW:KW,"1")</f>
        <v>0</v>
      </c>
      <c r="H107" s="55">
        <f>COUNTIF('Interviews service providers'!KX:KX,"1")</f>
        <v>0</v>
      </c>
      <c r="I107" s="55">
        <f>SUM(C107:H107)</f>
        <v>0</v>
      </c>
    </row>
    <row r="108" spans="1:9" x14ac:dyDescent="0.3">
      <c r="A108" s="5"/>
      <c r="B108" s="56" t="s">
        <v>348</v>
      </c>
      <c r="C108" s="57" t="e">
        <f>C107/I107</f>
        <v>#DIV/0!</v>
      </c>
      <c r="D108" s="57" t="e">
        <f>D107/I107</f>
        <v>#DIV/0!</v>
      </c>
      <c r="E108" s="57" t="e">
        <f>E107/I107</f>
        <v>#DIV/0!</v>
      </c>
      <c r="F108" s="57" t="e">
        <f>F107/I107</f>
        <v>#DIV/0!</v>
      </c>
      <c r="G108" s="57" t="e">
        <f>G107/I107</f>
        <v>#DIV/0!</v>
      </c>
      <c r="H108" s="57" t="e">
        <f>H107/I107</f>
        <v>#DIV/0!</v>
      </c>
      <c r="I108" s="57" t="e">
        <f>I107/I107</f>
        <v>#DIV/0!</v>
      </c>
    </row>
    <row r="109" spans="1:9" x14ac:dyDescent="0.3">
      <c r="A109" s="61"/>
      <c r="B109" s="69" t="s">
        <v>796</v>
      </c>
      <c r="C109" s="70"/>
      <c r="D109" s="70"/>
      <c r="E109" s="59"/>
      <c r="F109" s="59"/>
      <c r="G109" s="59"/>
      <c r="H109" s="66"/>
    </row>
    <row r="110" spans="1:9" x14ac:dyDescent="0.3">
      <c r="A110" s="5"/>
    </row>
    <row r="111" spans="1:9" ht="26" x14ac:dyDescent="0.3">
      <c r="A111" s="5" t="s">
        <v>434</v>
      </c>
      <c r="B111" s="79" t="s">
        <v>507</v>
      </c>
      <c r="C111" s="55" t="s">
        <v>407</v>
      </c>
      <c r="D111" s="55" t="s">
        <v>351</v>
      </c>
      <c r="E111" s="55" t="s">
        <v>436</v>
      </c>
    </row>
    <row r="112" spans="1:9" x14ac:dyDescent="0.3">
      <c r="A112" s="5"/>
      <c r="B112" s="54" t="s">
        <v>347</v>
      </c>
      <c r="C112" s="55">
        <f>COUNTIF('Interviews service providers'!LB:LB,"yes")</f>
        <v>0</v>
      </c>
      <c r="D112" s="55">
        <f>COUNTIF('Interviews service providers'!LB:LB,"no")</f>
        <v>0</v>
      </c>
      <c r="E112" s="55">
        <f>SUM(C112:D112)</f>
        <v>0</v>
      </c>
    </row>
    <row r="113" spans="1:9" x14ac:dyDescent="0.3">
      <c r="A113" s="5"/>
      <c r="B113" s="56" t="s">
        <v>348</v>
      </c>
      <c r="C113" s="57" t="e">
        <f>C112/E112</f>
        <v>#DIV/0!</v>
      </c>
      <c r="D113" s="57" t="e">
        <f>D112/E112</f>
        <v>#DIV/0!</v>
      </c>
      <c r="E113" s="57" t="e">
        <f>E112/E112</f>
        <v>#DIV/0!</v>
      </c>
    </row>
    <row r="114" spans="1:9" x14ac:dyDescent="0.3">
      <c r="A114" s="61"/>
      <c r="B114" s="69" t="s">
        <v>796</v>
      </c>
      <c r="C114" s="70"/>
      <c r="D114" s="70"/>
      <c r="E114" s="59"/>
      <c r="F114" s="59"/>
      <c r="G114" s="59"/>
      <c r="H114" s="66"/>
    </row>
    <row r="115" spans="1:9" x14ac:dyDescent="0.3">
      <c r="A115" s="5"/>
    </row>
    <row r="116" spans="1:9" ht="26" x14ac:dyDescent="0.3">
      <c r="A116" s="5" t="s">
        <v>437</v>
      </c>
      <c r="B116" s="7" t="s">
        <v>508</v>
      </c>
      <c r="C116" s="7" t="s">
        <v>439</v>
      </c>
      <c r="D116" s="7" t="s">
        <v>440</v>
      </c>
      <c r="E116" s="7" t="s">
        <v>441</v>
      </c>
      <c r="F116" s="7" t="s">
        <v>442</v>
      </c>
      <c r="G116" s="7" t="s">
        <v>443</v>
      </c>
      <c r="H116" s="7" t="s">
        <v>322</v>
      </c>
    </row>
    <row r="117" spans="1:9" x14ac:dyDescent="0.3">
      <c r="A117" s="5"/>
      <c r="B117" s="54" t="s">
        <v>347</v>
      </c>
      <c r="C117" s="3">
        <f>COUNTIF('Interviews service providers'!LC:LC,"1")</f>
        <v>0</v>
      </c>
      <c r="D117" s="3">
        <f>COUNTIF('Interviews service providers'!LD:LD,"1")</f>
        <v>0</v>
      </c>
      <c r="E117" s="3">
        <f>COUNTIF('Interviews service providers'!LE:LE,"1")</f>
        <v>0</v>
      </c>
      <c r="F117" s="3">
        <f>COUNTIF('Interviews service providers'!LF:LF,"1")</f>
        <v>0</v>
      </c>
      <c r="G117" s="3">
        <f>COUNTIF('Interviews service providers'!LG:LG,"1")</f>
        <v>0</v>
      </c>
      <c r="H117" s="55">
        <f>SUM(C117:G117)</f>
        <v>0</v>
      </c>
    </row>
    <row r="118" spans="1:9" x14ac:dyDescent="0.3">
      <c r="A118" s="5"/>
      <c r="B118" s="56" t="s">
        <v>348</v>
      </c>
      <c r="C118" s="8" t="e">
        <f>C117/H117</f>
        <v>#DIV/0!</v>
      </c>
      <c r="D118" s="8" t="e">
        <f>D117/H117</f>
        <v>#DIV/0!</v>
      </c>
      <c r="E118" s="8" t="e">
        <f>E117/H117</f>
        <v>#DIV/0!</v>
      </c>
      <c r="F118" s="8" t="e">
        <f>F117/H117</f>
        <v>#DIV/0!</v>
      </c>
      <c r="G118" s="8" t="e">
        <f>G117/H117</f>
        <v>#DIV/0!</v>
      </c>
      <c r="H118" s="57" t="e">
        <f>H117/H117</f>
        <v>#DIV/0!</v>
      </c>
    </row>
    <row r="119" spans="1:9" x14ac:dyDescent="0.3">
      <c r="A119" s="61"/>
      <c r="B119" s="69" t="s">
        <v>796</v>
      </c>
      <c r="C119" s="70"/>
      <c r="D119" s="70"/>
      <c r="E119" s="59"/>
      <c r="F119" s="59"/>
      <c r="G119" s="59"/>
      <c r="H119" s="66"/>
    </row>
    <row r="120" spans="1:9" x14ac:dyDescent="0.3">
      <c r="A120" s="5"/>
      <c r="C120" s="9"/>
      <c r="D120" s="9"/>
      <c r="E120" s="9"/>
      <c r="F120" s="9"/>
      <c r="G120" s="9"/>
    </row>
    <row r="121" spans="1:9" ht="52" x14ac:dyDescent="0.3">
      <c r="A121" s="5" t="s">
        <v>444</v>
      </c>
      <c r="B121" s="53" t="s">
        <v>509</v>
      </c>
      <c r="C121" s="2" t="s">
        <v>426</v>
      </c>
      <c r="D121" s="2" t="s">
        <v>427</v>
      </c>
      <c r="E121" s="2" t="s">
        <v>428</v>
      </c>
      <c r="F121" s="2" t="s">
        <v>429</v>
      </c>
      <c r="G121" s="2" t="s">
        <v>430</v>
      </c>
      <c r="H121" s="2" t="s">
        <v>431</v>
      </c>
      <c r="I121" s="53" t="s">
        <v>322</v>
      </c>
    </row>
    <row r="122" spans="1:9" x14ac:dyDescent="0.3">
      <c r="A122" s="5"/>
      <c r="B122" s="54" t="s">
        <v>347</v>
      </c>
      <c r="C122" s="3">
        <f>COUNTIF('Interviews service providers'!LJ:LJ,"1")</f>
        <v>1</v>
      </c>
      <c r="D122" s="3">
        <f>COUNTIF('Interviews service providers'!LK:LK,"1")</f>
        <v>0</v>
      </c>
      <c r="E122" s="3">
        <f>COUNTIF('Interviews service providers'!LL:LL,"1")</f>
        <v>1</v>
      </c>
      <c r="F122" s="3">
        <f>COUNTIF('Interviews service providers'!LM:LM,"1")</f>
        <v>0</v>
      </c>
      <c r="G122" s="3">
        <f>COUNTIF('Interviews service providers'!LN:LN,"1")</f>
        <v>0</v>
      </c>
      <c r="H122" s="3">
        <f>COUNTIF('Interviews service providers'!LO:LO,"1")</f>
        <v>1</v>
      </c>
      <c r="I122" s="55">
        <f>SUM(C122:H122)</f>
        <v>3</v>
      </c>
    </row>
    <row r="123" spans="1:9" x14ac:dyDescent="0.3">
      <c r="A123" s="5"/>
      <c r="B123" s="56" t="s">
        <v>348</v>
      </c>
      <c r="C123" s="8">
        <f>C122/I122</f>
        <v>0.33333333333333331</v>
      </c>
      <c r="D123" s="8">
        <f>D122/I122</f>
        <v>0</v>
      </c>
      <c r="E123" s="8">
        <f>E122/I122</f>
        <v>0.33333333333333331</v>
      </c>
      <c r="F123" s="8">
        <f>F122/I122</f>
        <v>0</v>
      </c>
      <c r="G123" s="8">
        <f>G122/I122</f>
        <v>0</v>
      </c>
      <c r="H123" s="57">
        <f>H122/I122</f>
        <v>0.33333333333333331</v>
      </c>
      <c r="I123" s="57">
        <f>I122/I122</f>
        <v>1</v>
      </c>
    </row>
    <row r="124" spans="1:9" x14ac:dyDescent="0.3">
      <c r="A124" s="5"/>
      <c r="C124" s="9"/>
      <c r="D124" s="9"/>
      <c r="E124" s="9"/>
      <c r="F124" s="9"/>
      <c r="G124" s="9"/>
    </row>
  </sheetData>
  <mergeCells count="1">
    <mergeCell ref="B2:L2"/>
  </mergeCells>
  <conditionalFormatting sqref="C5:G6">
    <cfRule type="colorScale" priority="43">
      <colorScale>
        <cfvo type="min"/>
        <cfvo type="max"/>
        <color theme="4" tint="0.79998168889431442"/>
        <color theme="4" tint="-0.249977111117893"/>
      </colorScale>
    </cfRule>
    <cfRule type="colorScale" priority="45">
      <colorScale>
        <cfvo type="min"/>
        <cfvo type="max"/>
        <color rgb="FFFF7128"/>
        <color theme="5" tint="-0.499984740745262"/>
      </colorScale>
    </cfRule>
    <cfRule type="colorScale" priority="46">
      <colorScale>
        <cfvo type="min"/>
        <cfvo type="max"/>
        <color theme="5" tint="-0.249977111117893"/>
        <color rgb="FFFFEF9C"/>
      </colorScale>
    </cfRule>
  </conditionalFormatting>
  <conditionalFormatting sqref="C9:F10">
    <cfRule type="colorScale" priority="42">
      <colorScale>
        <cfvo type="min"/>
        <cfvo type="max"/>
        <color theme="4" tint="0.79998168889431442"/>
        <color theme="4" tint="-0.249977111117893"/>
      </colorScale>
    </cfRule>
    <cfRule type="colorScale" priority="44">
      <colorScale>
        <cfvo type="min"/>
        <cfvo type="max"/>
        <color rgb="FFFF7128"/>
        <color rgb="FFC00000"/>
      </colorScale>
    </cfRule>
  </conditionalFormatting>
  <conditionalFormatting sqref="C13:G14">
    <cfRule type="colorScale" priority="41">
      <colorScale>
        <cfvo type="min"/>
        <cfvo type="max"/>
        <color theme="4" tint="0.79998168889431442"/>
        <color theme="4" tint="-0.249977111117893"/>
      </colorScale>
    </cfRule>
  </conditionalFormatting>
  <conditionalFormatting sqref="C22:G22">
    <cfRule type="colorScale" priority="40">
      <colorScale>
        <cfvo type="min"/>
        <cfvo type="max"/>
        <color theme="4" tint="0.79998168889431442"/>
        <color theme="4" tint="-0.249977111117893"/>
      </colorScale>
    </cfRule>
  </conditionalFormatting>
  <conditionalFormatting sqref="C27:F27">
    <cfRule type="colorScale" priority="39">
      <colorScale>
        <cfvo type="min"/>
        <cfvo type="max"/>
        <color theme="4" tint="0.79998168889431442"/>
        <color theme="4" tint="-0.249977111117893"/>
      </colorScale>
    </cfRule>
  </conditionalFormatting>
  <conditionalFormatting sqref="C32:G33">
    <cfRule type="colorScale" priority="38">
      <colorScale>
        <cfvo type="min"/>
        <cfvo type="max"/>
        <color theme="4" tint="0.79998168889431442"/>
        <color theme="4" tint="-0.249977111117893"/>
      </colorScale>
    </cfRule>
  </conditionalFormatting>
  <conditionalFormatting sqref="C36:D37">
    <cfRule type="colorScale" priority="37">
      <colorScale>
        <cfvo type="min"/>
        <cfvo type="max"/>
        <color theme="4" tint="0.79998168889431442"/>
        <color theme="4" tint="-0.249977111117893"/>
      </colorScale>
    </cfRule>
  </conditionalFormatting>
  <conditionalFormatting sqref="C40:D41">
    <cfRule type="colorScale" priority="36">
      <colorScale>
        <cfvo type="min"/>
        <cfvo type="max"/>
        <color theme="4" tint="0.79998168889431442"/>
        <color theme="4" tint="-0.249977111117893"/>
      </colorScale>
    </cfRule>
  </conditionalFormatting>
  <conditionalFormatting sqref="C44:D45">
    <cfRule type="colorScale" priority="35">
      <colorScale>
        <cfvo type="min"/>
        <cfvo type="max"/>
        <color theme="4" tint="0.79998168889431442"/>
        <color theme="4" tint="-0.249977111117893"/>
      </colorScale>
    </cfRule>
  </conditionalFormatting>
  <conditionalFormatting sqref="C48:D49">
    <cfRule type="colorScale" priority="34">
      <colorScale>
        <cfvo type="min"/>
        <cfvo type="max"/>
        <color theme="4" tint="0.79998168889431442"/>
        <color theme="4" tint="-0.249977111117893"/>
      </colorScale>
    </cfRule>
  </conditionalFormatting>
  <conditionalFormatting sqref="C52:D53">
    <cfRule type="colorScale" priority="33">
      <colorScale>
        <cfvo type="min"/>
        <cfvo type="max"/>
        <color theme="4" tint="0.79998168889431442"/>
        <color theme="4" tint="-0.249977111117893"/>
      </colorScale>
    </cfRule>
  </conditionalFormatting>
  <conditionalFormatting sqref="C57:G60">
    <cfRule type="colorScale" priority="32">
      <colorScale>
        <cfvo type="min"/>
        <cfvo type="max"/>
        <color theme="4" tint="0.79998168889431442"/>
        <color theme="4" tint="-0.249977111117893"/>
      </colorScale>
    </cfRule>
  </conditionalFormatting>
  <conditionalFormatting sqref="C64:H65">
    <cfRule type="colorScale" priority="31">
      <colorScale>
        <cfvo type="min"/>
        <cfvo type="max"/>
        <color theme="4" tint="0.79998168889431442"/>
        <color theme="4" tint="-0.249977111117893"/>
      </colorScale>
    </cfRule>
  </conditionalFormatting>
  <conditionalFormatting sqref="C68:D69">
    <cfRule type="colorScale" priority="30">
      <colorScale>
        <cfvo type="min"/>
        <cfvo type="max"/>
        <color theme="4" tint="0.79998168889431442"/>
        <color theme="4" tint="-0.249977111117893"/>
      </colorScale>
    </cfRule>
  </conditionalFormatting>
  <conditionalFormatting sqref="C72:H73 I72">
    <cfRule type="colorScale" priority="29">
      <colorScale>
        <cfvo type="min"/>
        <cfvo type="max"/>
        <color theme="4" tint="0.79998168889431442"/>
        <color theme="4" tint="-0.249977111117893"/>
      </colorScale>
    </cfRule>
  </conditionalFormatting>
  <conditionalFormatting sqref="C72:I73">
    <cfRule type="colorScale" priority="28">
      <colorScale>
        <cfvo type="min"/>
        <cfvo type="max"/>
        <color theme="4" tint="0.79998168889431442"/>
        <color theme="4" tint="-0.249977111117893"/>
      </colorScale>
    </cfRule>
  </conditionalFormatting>
  <conditionalFormatting sqref="C76:D77">
    <cfRule type="colorScale" priority="27">
      <colorScale>
        <cfvo type="min"/>
        <cfvo type="max"/>
        <color theme="4" tint="0.79998168889431442"/>
        <color theme="4" tint="-0.249977111117893"/>
      </colorScale>
    </cfRule>
  </conditionalFormatting>
  <conditionalFormatting sqref="C79:E79 C81:E81">
    <cfRule type="colorScale" priority="26">
      <colorScale>
        <cfvo type="min"/>
        <cfvo type="max"/>
        <color theme="4" tint="0.79998168889431442"/>
        <color theme="4" tint="-0.249977111117893"/>
      </colorScale>
    </cfRule>
  </conditionalFormatting>
  <conditionalFormatting sqref="C90:D91">
    <cfRule type="colorScale" priority="25">
      <colorScale>
        <cfvo type="min"/>
        <cfvo type="max"/>
        <color theme="4" tint="0.79998168889431442"/>
        <color theme="4" tint="-0.249977111117893"/>
      </colorScale>
    </cfRule>
  </conditionalFormatting>
  <conditionalFormatting sqref="C94:H95">
    <cfRule type="colorScale" priority="24">
      <colorScale>
        <cfvo type="min"/>
        <cfvo type="max"/>
        <color theme="4" tint="0.79998168889431442"/>
        <color theme="4" tint="-0.249977111117893"/>
      </colorScale>
    </cfRule>
  </conditionalFormatting>
  <conditionalFormatting sqref="C98:D99">
    <cfRule type="colorScale" priority="23">
      <colorScale>
        <cfvo type="min"/>
        <cfvo type="max"/>
        <color theme="4" tint="0.79998168889431442"/>
        <color theme="4" tint="-0.249977111117893"/>
      </colorScale>
    </cfRule>
  </conditionalFormatting>
  <conditionalFormatting sqref="C103:H103">
    <cfRule type="colorScale" priority="22">
      <colorScale>
        <cfvo type="min"/>
        <cfvo type="max"/>
        <color theme="4" tint="0.79998168889431442"/>
        <color theme="4" tint="-0.249977111117893"/>
      </colorScale>
    </cfRule>
  </conditionalFormatting>
  <conditionalFormatting sqref="C108:H108">
    <cfRule type="colorScale" priority="21">
      <colorScale>
        <cfvo type="min"/>
        <cfvo type="max"/>
        <color theme="4" tint="0.79998168889431442"/>
        <color theme="4" tint="-0.249977111117893"/>
      </colorScale>
    </cfRule>
  </conditionalFormatting>
  <conditionalFormatting sqref="C113:D113">
    <cfRule type="colorScale" priority="20">
      <colorScale>
        <cfvo type="min"/>
        <cfvo type="max"/>
        <color theme="4" tint="0.79998168889431442"/>
        <color theme="4" tint="-0.249977111117893"/>
      </colorScale>
    </cfRule>
  </conditionalFormatting>
  <conditionalFormatting sqref="C118:G118">
    <cfRule type="colorScale" priority="19">
      <colorScale>
        <cfvo type="min"/>
        <cfvo type="max"/>
        <color theme="4" tint="0.79998168889431442"/>
        <color theme="4" tint="-0.249977111117893"/>
      </colorScale>
    </cfRule>
  </conditionalFormatting>
  <conditionalFormatting sqref="C122:H123">
    <cfRule type="colorScale" priority="18">
      <colorScale>
        <cfvo type="min"/>
        <cfvo type="max"/>
        <color theme="4" tint="0.79998168889431442"/>
        <color theme="4" tint="-0.249977111117893"/>
      </colorScale>
    </cfRule>
  </conditionalFormatting>
  <conditionalFormatting sqref="C17:D18">
    <cfRule type="colorScale" priority="17">
      <colorScale>
        <cfvo type="min"/>
        <cfvo type="max"/>
        <color theme="4" tint="0.79998168889431442"/>
        <color theme="4" tint="-0.249977111117893"/>
      </colorScale>
    </cfRule>
  </conditionalFormatting>
  <conditionalFormatting sqref="E23:G23">
    <cfRule type="colorScale" priority="16">
      <colorScale>
        <cfvo type="min"/>
        <cfvo type="max"/>
        <color theme="4" tint="0.79998168889431442"/>
        <color theme="4" tint="-0.249977111117893"/>
      </colorScale>
    </cfRule>
  </conditionalFormatting>
  <conditionalFormatting sqref="B23">
    <cfRule type="colorScale" priority="15">
      <colorScale>
        <cfvo type="min"/>
        <cfvo type="max"/>
        <color theme="4" tint="0.79998168889431442"/>
        <color theme="4" tint="-0.249977111117893"/>
      </colorScale>
    </cfRule>
  </conditionalFormatting>
  <conditionalFormatting sqref="E28:G28">
    <cfRule type="colorScale" priority="14">
      <colorScale>
        <cfvo type="min"/>
        <cfvo type="max"/>
        <color theme="4" tint="0.79998168889431442"/>
        <color theme="4" tint="-0.249977111117893"/>
      </colorScale>
    </cfRule>
  </conditionalFormatting>
  <conditionalFormatting sqref="B28">
    <cfRule type="colorScale" priority="13">
      <colorScale>
        <cfvo type="min"/>
        <cfvo type="max"/>
        <color theme="4" tint="0.79998168889431442"/>
        <color theme="4" tint="-0.249977111117893"/>
      </colorScale>
    </cfRule>
  </conditionalFormatting>
  <conditionalFormatting sqref="E82:G82">
    <cfRule type="colorScale" priority="12">
      <colorScale>
        <cfvo type="min"/>
        <cfvo type="max"/>
        <color theme="4" tint="0.79998168889431442"/>
        <color theme="4" tint="-0.249977111117893"/>
      </colorScale>
    </cfRule>
  </conditionalFormatting>
  <conditionalFormatting sqref="B82">
    <cfRule type="colorScale" priority="11">
      <colorScale>
        <cfvo type="min"/>
        <cfvo type="max"/>
        <color theme="4" tint="0.79998168889431442"/>
        <color theme="4" tint="-0.249977111117893"/>
      </colorScale>
    </cfRule>
  </conditionalFormatting>
  <conditionalFormatting sqref="E87:G87">
    <cfRule type="colorScale" priority="10">
      <colorScale>
        <cfvo type="min"/>
        <cfvo type="max"/>
        <color theme="4" tint="0.79998168889431442"/>
        <color theme="4" tint="-0.249977111117893"/>
      </colorScale>
    </cfRule>
  </conditionalFormatting>
  <conditionalFormatting sqref="B87">
    <cfRule type="colorScale" priority="9">
      <colorScale>
        <cfvo type="min"/>
        <cfvo type="max"/>
        <color theme="4" tint="0.79998168889431442"/>
        <color theme="4" tint="-0.249977111117893"/>
      </colorScale>
    </cfRule>
  </conditionalFormatting>
  <conditionalFormatting sqref="E104:G104">
    <cfRule type="colorScale" priority="8">
      <colorScale>
        <cfvo type="min"/>
        <cfvo type="max"/>
        <color theme="4" tint="0.79998168889431442"/>
        <color theme="4" tint="-0.249977111117893"/>
      </colorScale>
    </cfRule>
  </conditionalFormatting>
  <conditionalFormatting sqref="B104">
    <cfRule type="colorScale" priority="7">
      <colorScale>
        <cfvo type="min"/>
        <cfvo type="max"/>
        <color theme="4" tint="0.79998168889431442"/>
        <color theme="4" tint="-0.249977111117893"/>
      </colorScale>
    </cfRule>
  </conditionalFormatting>
  <conditionalFormatting sqref="E109:G109">
    <cfRule type="colorScale" priority="6">
      <colorScale>
        <cfvo type="min"/>
        <cfvo type="max"/>
        <color theme="4" tint="0.79998168889431442"/>
        <color theme="4" tint="-0.249977111117893"/>
      </colorScale>
    </cfRule>
  </conditionalFormatting>
  <conditionalFormatting sqref="B109">
    <cfRule type="colorScale" priority="5">
      <colorScale>
        <cfvo type="min"/>
        <cfvo type="max"/>
        <color theme="4" tint="0.79998168889431442"/>
        <color theme="4" tint="-0.249977111117893"/>
      </colorScale>
    </cfRule>
  </conditionalFormatting>
  <conditionalFormatting sqref="E114:G114">
    <cfRule type="colorScale" priority="4">
      <colorScale>
        <cfvo type="min"/>
        <cfvo type="max"/>
        <color theme="4" tint="0.79998168889431442"/>
        <color theme="4" tint="-0.249977111117893"/>
      </colorScale>
    </cfRule>
  </conditionalFormatting>
  <conditionalFormatting sqref="B114">
    <cfRule type="colorScale" priority="3">
      <colorScale>
        <cfvo type="min"/>
        <cfvo type="max"/>
        <color theme="4" tint="0.79998168889431442"/>
        <color theme="4" tint="-0.249977111117893"/>
      </colorScale>
    </cfRule>
  </conditionalFormatting>
  <conditionalFormatting sqref="E119:G119">
    <cfRule type="colorScale" priority="2">
      <colorScale>
        <cfvo type="min"/>
        <cfvo type="max"/>
        <color theme="4" tint="0.79998168889431442"/>
        <color theme="4" tint="-0.249977111117893"/>
      </colorScale>
    </cfRule>
  </conditionalFormatting>
  <conditionalFormatting sqref="B119">
    <cfRule type="colorScale" priority="1">
      <colorScale>
        <cfvo type="min"/>
        <cfvo type="max"/>
        <color theme="4" tint="0.79998168889431442"/>
        <color theme="4" tint="-0.249977111117893"/>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vt:lpstr>
      <vt:lpstr>Interviews with local leaders</vt:lpstr>
      <vt:lpstr>MFGD transcript</vt:lpstr>
      <vt:lpstr>Interviews service providers</vt:lpstr>
      <vt:lpstr>Interviews services_WATER</vt:lpstr>
      <vt:lpstr>Interviews services_EDUCATION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dc:creator>
  <cp:lastModifiedBy>Elias</cp:lastModifiedBy>
  <dcterms:created xsi:type="dcterms:W3CDTF">2022-05-24T05:24:36Z</dcterms:created>
  <dcterms:modified xsi:type="dcterms:W3CDTF">2022-06-19T00:43:32Z</dcterms:modified>
</cp:coreProperties>
</file>